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8D31BA01-A496-4557-9DD6-672205073644}" xr6:coauthVersionLast="47" xr6:coauthVersionMax="47" xr10:uidLastSave="{00000000-0000-0000-0000-000000000000}"/>
  <bookViews>
    <workbookView xWindow="-108" yWindow="-108" windowWidth="23256" windowHeight="12456" firstSheet="8" activeTab="8" xr2:uid="{313597FC-5184-46AD-B10D-51F1D0BF6C7F}"/>
  </bookViews>
  <sheets>
    <sheet name="Inputs &amp; Tie Points" sheetId="25" r:id="rId1"/>
    <sheet name="Test Year 3 Pg 1" sheetId="1" r:id="rId2"/>
    <sheet name="Test Year 3 Pg 2" sheetId="2" r:id="rId3"/>
    <sheet name="Test Year 2 Pg1" sheetId="3" r:id="rId4"/>
    <sheet name="Test Year 2 Pg 2" sheetId="4" r:id="rId5"/>
    <sheet name="Test Year 1 Pg 1" sheetId="5" r:id="rId6"/>
    <sheet name="Test Year 1 Pg 2" sheetId="6" r:id="rId7"/>
    <sheet name="Support For Var Calcs --&gt;" sheetId="24" r:id="rId8"/>
    <sheet name="MFR C-6 Var Calc for MFR C-8" sheetId="11" r:id="rId9"/>
    <sheet name="MFR C-6" sheetId="16" r:id="rId10"/>
    <sheet name="C-8 2019" sheetId="9" state="hidden" r:id="rId11"/>
    <sheet name="C-8 2019 Reasons" sheetId="10" state="hidden" r:id="rId12"/>
  </sheets>
  <definedNames>
    <definedName name="\A" localSheetId="10">#REF!</definedName>
    <definedName name="\A" localSheetId="11">#REF!</definedName>
    <definedName name="\B" localSheetId="10">#REF!</definedName>
    <definedName name="\B" localSheetId="11">#REF!</definedName>
    <definedName name="\C" localSheetId="10">#REF!</definedName>
    <definedName name="\C" localSheetId="11">#REF!</definedName>
    <definedName name="\D" localSheetId="10">#REF!</definedName>
    <definedName name="\D" localSheetId="11">#REF!</definedName>
    <definedName name="\E" localSheetId="10">#REF!</definedName>
    <definedName name="\E" localSheetId="11">#REF!</definedName>
    <definedName name="\F" localSheetId="10">#REF!</definedName>
    <definedName name="\F" localSheetId="11">#REF!</definedName>
    <definedName name="\G" localSheetId="10">#REF!</definedName>
    <definedName name="\G" localSheetId="11">#REF!</definedName>
    <definedName name="\H" localSheetId="10">#REF!</definedName>
    <definedName name="\H" localSheetId="11">#REF!</definedName>
    <definedName name="\I" localSheetId="10">#REF!</definedName>
    <definedName name="\I" localSheetId="11">#REF!</definedName>
    <definedName name="\J" localSheetId="10">#REF!</definedName>
    <definedName name="\J" localSheetId="11">#REF!</definedName>
    <definedName name="\L" localSheetId="10">#REF!</definedName>
    <definedName name="\L" localSheetId="11">#REF!</definedName>
    <definedName name="\M" localSheetId="10">#REF!</definedName>
    <definedName name="\M" localSheetId="11">#REF!</definedName>
    <definedName name="\N" localSheetId="10">#REF!</definedName>
    <definedName name="\N" localSheetId="11">#REF!</definedName>
    <definedName name="\P" localSheetId="10">#REF!</definedName>
    <definedName name="\P" localSheetId="11">#REF!</definedName>
    <definedName name="\Q" localSheetId="10">#REF!</definedName>
    <definedName name="\Q" localSheetId="11">#REF!</definedName>
    <definedName name="\R" localSheetId="10">#REF!</definedName>
    <definedName name="\R" localSheetId="11">#REF!</definedName>
    <definedName name="\S" localSheetId="10">#REF!</definedName>
    <definedName name="\S" localSheetId="11">#REF!</definedName>
    <definedName name="\T" localSheetId="10">#REF!</definedName>
    <definedName name="\T" localSheetId="11">#REF!</definedName>
    <definedName name="\V" localSheetId="10">#REF!</definedName>
    <definedName name="\V" localSheetId="11">#REF!</definedName>
    <definedName name="\X" localSheetId="10">#REF!</definedName>
    <definedName name="\X" localSheetId="11">#REF!</definedName>
    <definedName name="\Y" localSheetId="10">#REF!</definedName>
    <definedName name="\Y" localSheetId="11">#REF!</definedName>
    <definedName name="\Z" localSheetId="10">#REF!</definedName>
    <definedName name="\Z" localSheetId="11">#REF!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10" hidden="1">#REF!</definedName>
    <definedName name="__123Graph_A" localSheetId="11" hidden="1">#REF!</definedName>
    <definedName name="__123Graph_A" localSheetId="5" hidden="1">#REF!</definedName>
    <definedName name="__123Graph_A" localSheetId="6" hidden="1">#REF!</definedName>
    <definedName name="__123Graph_A" localSheetId="4" hidden="1">#REF!</definedName>
    <definedName name="__123Graph_A" localSheetId="3" hidden="1">#REF!</definedName>
    <definedName name="__123Graph_A" localSheetId="1" hidden="1">#REF!</definedName>
    <definedName name="__123Graph_A" localSheetId="2" hidden="1">#REF!</definedName>
    <definedName name="__123Graph_A" hidden="1">#REF!</definedName>
    <definedName name="__123Graph_AScreenCrv" hidden="1">#REF!</definedName>
    <definedName name="__123Graph_B" localSheetId="10" hidden="1">#REF!</definedName>
    <definedName name="__123Graph_B" localSheetId="11" hidden="1">#REF!</definedName>
    <definedName name="__123Graph_B" localSheetId="5" hidden="1">#REF!</definedName>
    <definedName name="__123Graph_B" localSheetId="6" hidden="1">#REF!</definedName>
    <definedName name="__123Graph_B" localSheetId="4" hidden="1">#REF!</definedName>
    <definedName name="__123Graph_B" localSheetId="3" hidden="1">#REF!</definedName>
    <definedName name="__123Graph_B" localSheetId="1" hidden="1">#REF!</definedName>
    <definedName name="__123Graph_B" localSheetId="2" hidden="1">#REF!</definedName>
    <definedName name="__123Graph_B" hidden="1">#REF!</definedName>
    <definedName name="__123Graph_BScreenCrv" hidden="1">#REF!</definedName>
    <definedName name="__123Graph_C" localSheetId="10" hidden="1">#REF!</definedName>
    <definedName name="__123Graph_C" localSheetId="11" hidden="1">#REF!</definedName>
    <definedName name="__123Graph_C" localSheetId="5" hidden="1">#REF!</definedName>
    <definedName name="__123Graph_C" localSheetId="6" hidden="1">#REF!</definedName>
    <definedName name="__123Graph_C" localSheetId="4" hidden="1">#REF!</definedName>
    <definedName name="__123Graph_C" localSheetId="3" hidden="1">#REF!</definedName>
    <definedName name="__123Graph_C" localSheetId="1" hidden="1">#REF!</definedName>
    <definedName name="__123Graph_C" localSheetId="2" hidden="1">#REF!</definedName>
    <definedName name="__123Graph_C" hidden="1">#REF!</definedName>
    <definedName name="__123Graph_CScreenCrv" hidden="1">#REF!</definedName>
    <definedName name="__123Graph_D" localSheetId="10" hidden="1">#REF!</definedName>
    <definedName name="__123Graph_D" localSheetId="11" hidden="1">#REF!</definedName>
    <definedName name="__123Graph_D" localSheetId="5" hidden="1">#REF!</definedName>
    <definedName name="__123Graph_D" localSheetId="6" hidden="1">#REF!</definedName>
    <definedName name="__123Graph_D" localSheetId="4" hidden="1">#REF!</definedName>
    <definedName name="__123Graph_D" localSheetId="3" hidden="1">#REF!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" localSheetId="10" hidden="1">#REF!</definedName>
    <definedName name="__123Graph_E" localSheetId="11" hidden="1">#REF!</definedName>
    <definedName name="__123Graph_E" localSheetId="5" hidden="1">#REF!</definedName>
    <definedName name="__123Graph_E" localSheetId="6" hidden="1">#REF!</definedName>
    <definedName name="__123Graph_E" localSheetId="4" hidden="1">#REF!</definedName>
    <definedName name="__123Graph_E" localSheetId="3" hidden="1">#REF!</definedName>
    <definedName name="__123Graph_E" localSheetId="1" hidden="1">#REF!</definedName>
    <definedName name="__123Graph_E" localSheetId="2" hidden="1">#REF!</definedName>
    <definedName name="__123Graph_E" hidden="1">#REF!</definedName>
    <definedName name="__123Graph_F" localSheetId="10" hidden="1">#REF!</definedName>
    <definedName name="__123Graph_F" localSheetId="11" hidden="1">#REF!</definedName>
    <definedName name="__123Graph_F" localSheetId="8" hidden="1">#REF!</definedName>
    <definedName name="__123Graph_F" localSheetId="5" hidden="1">#REF!</definedName>
    <definedName name="__123Graph_F" localSheetId="6" hidden="1">#REF!</definedName>
    <definedName name="__123Graph_F" localSheetId="4" hidden="1">#REF!</definedName>
    <definedName name="__123Graph_F" localSheetId="3" hidden="1">#REF!</definedName>
    <definedName name="__123Graph_F" localSheetId="1" hidden="1">#REF!</definedName>
    <definedName name="__123Graph_F" localSheetId="2" hidden="1">#REF!</definedName>
    <definedName name="__123Graph_F" hidden="1">#REF!</definedName>
    <definedName name="__123Graph_X" localSheetId="10" hidden="1">#REF!</definedName>
    <definedName name="__123Graph_X" localSheetId="11" hidden="1">#REF!</definedName>
    <definedName name="__123Graph_X" localSheetId="5" hidden="1">#REF!</definedName>
    <definedName name="__123Graph_X" localSheetId="6" hidden="1">#REF!</definedName>
    <definedName name="__123Graph_X" localSheetId="4" hidden="1">#REF!</definedName>
    <definedName name="__123Graph_X" localSheetId="3" hidden="1">#REF!</definedName>
    <definedName name="__123Graph_X" localSheetId="1" hidden="1">#REF!</definedName>
    <definedName name="__123Graph_X" localSheetId="2" hidden="1">#REF!</definedName>
    <definedName name="__123Graph_X" hidden="1">#REF!</definedName>
    <definedName name="__cp3" hidden="1">{#N/A,#N/A,FALSE,"ALLOC"}</definedName>
    <definedName name="__FPC1" localSheetId="10">#REF!</definedName>
    <definedName name="__FPC1" localSheetId="11">#REF!</definedName>
    <definedName name="__FPC2" localSheetId="10">#REF!</definedName>
    <definedName name="__FPC2" localSheetId="11">#REF!</definedName>
    <definedName name="__FPC3" localSheetId="10">#REF!</definedName>
    <definedName name="__FPC3" localSheetId="11">#REF!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key2" hidden="1">#REF!</definedName>
    <definedName name="_123Graph_F1" localSheetId="10" hidden="1">#REF!</definedName>
    <definedName name="_123Graph_F1" localSheetId="11" hidden="1">#REF!</definedName>
    <definedName name="_123Graph_F1" localSheetId="5" hidden="1">#REF!</definedName>
    <definedName name="_123Graph_F1" localSheetId="6" hidden="1">#REF!</definedName>
    <definedName name="_123Graph_F1" localSheetId="4" hidden="1">#REF!</definedName>
    <definedName name="_123Graph_F1" localSheetId="3" hidden="1">#REF!</definedName>
    <definedName name="_123Graph_F1" localSheetId="1" hidden="1">#REF!</definedName>
    <definedName name="_123Graph_F1" localSheetId="2" hidden="1">#REF!</definedName>
    <definedName name="_123Graph_F1" hidden="1">#REF!</definedName>
    <definedName name="_1995RET" localSheetId="10">#REF!</definedName>
    <definedName name="_1995RET" localSheetId="11">#REF!</definedName>
    <definedName name="_1996AMORT" localSheetId="10">#REF!</definedName>
    <definedName name="_1996AMORT" localSheetId="11">#REF!</definedName>
    <definedName name="_1996RET" localSheetId="10">#REF!</definedName>
    <definedName name="_1996RET" localSheetId="11">#REF!</definedName>
    <definedName name="_1997AMORT" localSheetId="10">#REF!</definedName>
    <definedName name="_1997AMORT" localSheetId="11">#REF!</definedName>
    <definedName name="_1997RETAMORT" localSheetId="10">#REF!</definedName>
    <definedName name="_1997RETAMORT" localSheetId="11">#REF!</definedName>
    <definedName name="_2" localSheetId="10">#REF!</definedName>
    <definedName name="_2" localSheetId="11">#REF!</definedName>
    <definedName name="_2_1" localSheetId="10">#REF!</definedName>
    <definedName name="_2_1" localSheetId="11">#REF!</definedName>
    <definedName name="_2_2" localSheetId="10">#REF!</definedName>
    <definedName name="_2_2" localSheetId="11">#REF!</definedName>
    <definedName name="_2_3" localSheetId="10">#REF!</definedName>
    <definedName name="_2_3" localSheetId="11">#REF!</definedName>
    <definedName name="_328_J_7" localSheetId="10">#REF!</definedName>
    <definedName name="_328_J_7" localSheetId="11">#REF!</definedName>
    <definedName name="_328_J_8" localSheetId="10">#REF!</definedName>
    <definedName name="_328_J_8" localSheetId="11">#REF!</definedName>
    <definedName name="_328_K_7" localSheetId="10">#REF!</definedName>
    <definedName name="_328_K_7" localSheetId="11">#REF!</definedName>
    <definedName name="_328_K_8" localSheetId="10">#REF!</definedName>
    <definedName name="_328_K_8" localSheetId="11">#REF!</definedName>
    <definedName name="_328_L" localSheetId="10">#REF!</definedName>
    <definedName name="_328_L" localSheetId="11">#REF!</definedName>
    <definedName name="_328_M" localSheetId="10">#REF!</definedName>
    <definedName name="_328_M" localSheetId="11">#REF!</definedName>
    <definedName name="_328_N" localSheetId="10">#REF!</definedName>
    <definedName name="_328_N" localSheetId="11">#REF!</definedName>
    <definedName name="_4_1" localSheetId="10">#REF!</definedName>
    <definedName name="_4_1" localSheetId="11">#REF!</definedName>
    <definedName name="_4_2" localSheetId="10">#REF!</definedName>
    <definedName name="_4_2" localSheetId="11">#REF!</definedName>
    <definedName name="_4_3" localSheetId="10">#REF!</definedName>
    <definedName name="_4_3" localSheetId="11">#REF!</definedName>
    <definedName name="_6MOS" localSheetId="10">#REF!</definedName>
    <definedName name="_6MOS" localSheetId="11">#REF!</definedName>
    <definedName name="_6MOS_1" localSheetId="10">#REF!</definedName>
    <definedName name="_6MOS_1" localSheetId="11">#REF!</definedName>
    <definedName name="_6MOS_2" localSheetId="10">#REF!</definedName>
    <definedName name="_6MOS_2" localSheetId="11">#REF!</definedName>
    <definedName name="_6MOS_3" localSheetId="10">#REF!</definedName>
    <definedName name="_6MOS_3" localSheetId="11">#REF!</definedName>
    <definedName name="_97opls" localSheetId="10">#REF!</definedName>
    <definedName name="_97opls" localSheetId="11">#REF!</definedName>
    <definedName name="_AUG94" localSheetId="10">#REF!</definedName>
    <definedName name="_AUG94" localSheetId="11">#REF!</definedName>
    <definedName name="_Fill" localSheetId="10" hidden="1">#REF!</definedName>
    <definedName name="_Fill" localSheetId="11" hidden="1">#REF!</definedName>
    <definedName name="_Fill" localSheetId="0" hidden="1">#REF!</definedName>
    <definedName name="_Fill" localSheetId="8" hidden="1">#REF!</definedName>
    <definedName name="_Fill" localSheetId="5" hidden="1">#REF!</definedName>
    <definedName name="_Fill" localSheetId="6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8" hidden="1">'MFR C-6 Var Calc for MFR C-8'!$A$16:$AQ$16</definedName>
    <definedName name="_FPC1" localSheetId="10">#REF!</definedName>
    <definedName name="_FPC1" localSheetId="11">#REF!</definedName>
    <definedName name="_FPC2" localSheetId="10">#REF!</definedName>
    <definedName name="_FPC2" localSheetId="11">#REF!</definedName>
    <definedName name="_FPC3" localSheetId="10">#REF!</definedName>
    <definedName name="_FPC3" localSheetId="11">#REF!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0" hidden="1">#REF!</definedName>
    <definedName name="_Key1" localSheetId="11" hidden="1">#REF!</definedName>
    <definedName name="_Key1" localSheetId="5" hidden="1">#REF!</definedName>
    <definedName name="_Key1" localSheetId="6" hidden="1">#REF!</definedName>
    <definedName name="_Key1" localSheetId="4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0" hidden="1">#REF!</definedName>
    <definedName name="_Key2" localSheetId="11" hidden="1">#REF!</definedName>
    <definedName name="_Key2" localSheetId="5" hidden="1">#REF!</definedName>
    <definedName name="_Key2" localSheetId="6" hidden="1">#REF!</definedName>
    <definedName name="_Key2" localSheetId="4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Sort" localSheetId="10" hidden="1">#REF!</definedName>
    <definedName name="_Sort" localSheetId="11" hidden="1">#REF!</definedName>
    <definedName name="_Sort" localSheetId="8" hidden="1">#REF!</definedName>
    <definedName name="_Sort" localSheetId="5" hidden="1">#REF!</definedName>
    <definedName name="_Sort" localSheetId="6" hidden="1">#REF!</definedName>
    <definedName name="_Sort" localSheetId="4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Sort1" localSheetId="10" hidden="1">#REF!</definedName>
    <definedName name="_Sort1" localSheetId="11" hidden="1">#REF!</definedName>
    <definedName name="_Sort1" localSheetId="5" hidden="1">#REF!</definedName>
    <definedName name="_Sort1" localSheetId="6" hidden="1">#REF!</definedName>
    <definedName name="_Sort1" localSheetId="4" hidden="1">#REF!</definedName>
    <definedName name="_Sort1" localSheetId="3" hidden="1">#REF!</definedName>
    <definedName name="_Sort1" localSheetId="1" hidden="1">#REF!</definedName>
    <definedName name="_Sort1" localSheetId="2" hidden="1">#REF!</definedName>
    <definedName name="_Sort1" hidden="1">#REF!</definedName>
    <definedName name="_Table1_In1" localSheetId="10" hidden="1">#REF!</definedName>
    <definedName name="_Table1_In1" localSheetId="11" hidden="1">#REF!</definedName>
    <definedName name="_Table1_In1" localSheetId="5" hidden="1">#REF!</definedName>
    <definedName name="_Table1_In1" localSheetId="6" hidden="1">#REF!</definedName>
    <definedName name="_Table1_In1" localSheetId="4" hidden="1">#REF!</definedName>
    <definedName name="_Table1_In1" localSheetId="3" hidden="1">#REF!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10" hidden="1">#REF!</definedName>
    <definedName name="_Table1_Out" localSheetId="11" hidden="1">#REF!</definedName>
    <definedName name="_Table1_Out" localSheetId="5" hidden="1">#REF!</definedName>
    <definedName name="_Table1_Out" localSheetId="6" hidden="1">#REF!</definedName>
    <definedName name="_Table1_Out" localSheetId="4" hidden="1">#REF!</definedName>
    <definedName name="_Table1_Out" localSheetId="3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able2_In1" localSheetId="10" hidden="1">#REF!</definedName>
    <definedName name="_Table2_In1" localSheetId="11" hidden="1">#REF!</definedName>
    <definedName name="_Table2_In1" localSheetId="5" hidden="1">#REF!</definedName>
    <definedName name="_Table2_In1" localSheetId="6" hidden="1">#REF!</definedName>
    <definedName name="_Table2_In1" localSheetId="4" hidden="1">#REF!</definedName>
    <definedName name="_Table2_In1" localSheetId="3" hidden="1">#REF!</definedName>
    <definedName name="_Table2_In1" localSheetId="1" hidden="1">#REF!</definedName>
    <definedName name="_Table2_In1" localSheetId="2" hidden="1">#REF!</definedName>
    <definedName name="_Table2_In1" hidden="1">#REF!</definedName>
    <definedName name="_Table2_Out" localSheetId="10" hidden="1">#REF!</definedName>
    <definedName name="_Table2_Out" localSheetId="11" hidden="1">#REF!</definedName>
    <definedName name="_Table2_Out" localSheetId="5" hidden="1">#REF!</definedName>
    <definedName name="_Table2_Out" localSheetId="6" hidden="1">#REF!</definedName>
    <definedName name="_Table2_Out" localSheetId="4" hidden="1">#REF!</definedName>
    <definedName name="_Table2_Out" localSheetId="3" hidden="1">#REF!</definedName>
    <definedName name="_Table2_Out" localSheetId="1" hidden="1">#REF!</definedName>
    <definedName name="_Table2_Out" localSheetId="2" hidden="1">#REF!</definedName>
    <definedName name="_Table2_Out" hidden="1">#REF!</definedName>
    <definedName name="A" localSheetId="10">#REF!</definedName>
    <definedName name="A" localSheetId="11">#REF!</definedName>
    <definedName name="A_1" localSheetId="10">#REF!</definedName>
    <definedName name="A_1" localSheetId="11">#REF!</definedName>
    <definedName name="A_2" localSheetId="10">#REF!</definedName>
    <definedName name="A_2" localSheetId="11">#REF!</definedName>
    <definedName name="A_3" localSheetId="10">#REF!</definedName>
    <definedName name="A_3" localSheetId="11">#REF!</definedName>
    <definedName name="A1topd" localSheetId="10">#REF!</definedName>
    <definedName name="A1topd" localSheetId="11">#REF!</definedName>
    <definedName name="aa" hidden="1">#REF!</definedName>
    <definedName name="AAA_DOCTOPS" hidden="1">"AAA_SET"</definedName>
    <definedName name="aaaaa" hidden="1">{#N/A,#N/A,FALSE,"EXPENSE"}</definedName>
    <definedName name="aaaaaaaaaaaaaaaaaaaaa" hidden="1">{#N/A,#N/A,FALSE,"EXPENSE"}</definedName>
    <definedName name="AccdMICP" localSheetId="10">#REF!</definedName>
    <definedName name="AccdMICP" localSheetId="11">#REF!</definedName>
    <definedName name="AccrExp" localSheetId="10">#REF!</definedName>
    <definedName name="AccrExp" localSheetId="11">#REF!</definedName>
    <definedName name="AccrExpSum" localSheetId="10">#REF!</definedName>
    <definedName name="AccrExpSum" localSheetId="11">#REF!</definedName>
    <definedName name="AccrMICP" localSheetId="10">#REF!</definedName>
    <definedName name="AccrMICP" localSheetId="11">#REF!</definedName>
    <definedName name="ACCRUED_401K" localSheetId="10">#REF!</definedName>
    <definedName name="ACCRUED_401K" localSheetId="11">#REF!</definedName>
    <definedName name="ACCRUED_LIAB" localSheetId="10">#REF!</definedName>
    <definedName name="ACCRUED_LIAB" localSheetId="11">#REF!</definedName>
    <definedName name="acct1410" localSheetId="10">#REF!</definedName>
    <definedName name="acct1410" localSheetId="11">#REF!</definedName>
    <definedName name="acct2810" localSheetId="10">#REF!</definedName>
    <definedName name="acct2810" localSheetId="11">#REF!</definedName>
    <definedName name="ACE" localSheetId="10">#REF!</definedName>
    <definedName name="ACE" localSheetId="11">#REF!</definedName>
    <definedName name="ACwvu.print2." hidden="1">#REF!</definedName>
    <definedName name="ACwvu.print3." hidden="1">#REF!</definedName>
    <definedName name="adfadfadfadf" hidden="1">{#N/A,#N/A,FALSE,"EXPENSE"}</definedName>
    <definedName name="advance" localSheetId="10">#REF!</definedName>
    <definedName name="advance" localSheetId="11">#REF!</definedName>
    <definedName name="ADVERT" localSheetId="10">#REF!</definedName>
    <definedName name="ADVERT" localSheetId="11">#REF!</definedName>
    <definedName name="aertajyiukfjhdh" hidden="1">{#N/A,#N/A,FALSE,"ALLOC"}</definedName>
    <definedName name="aewrawerasdfsdaf" hidden="1">{#N/A,#N/A,FALSE,"EXPENSE"}</definedName>
    <definedName name="afdasdfaertgrthngbvc" hidden="1">{#N/A,#N/A,FALSE,"EXPENSE"}</definedName>
    <definedName name="AFUDC" localSheetId="10">#REF!</definedName>
    <definedName name="AFUDC" localSheetId="11">#REF!</definedName>
    <definedName name="afwerwerewf" hidden="1">{#N/A,#N/A,FALSE,"EXPENSE"}</definedName>
    <definedName name="ALLOCATION" localSheetId="10">#REF!</definedName>
    <definedName name="ALLOCATION" localSheetId="11">#REF!</definedName>
    <definedName name="AllocIncTaxExpensePg2" localSheetId="10">#REF!</definedName>
    <definedName name="AllocIncTaxExpensePg2" localSheetId="11">#REF!</definedName>
    <definedName name="AMT" localSheetId="10">#REF!</definedName>
    <definedName name="AMT" localSheetId="11">#REF!</definedName>
    <definedName name="ANAL" localSheetId="10">#REF!</definedName>
    <definedName name="ANAL" localSheetId="11">#REF!</definedName>
    <definedName name="ANNFEB" localSheetId="10">#REF!</definedName>
    <definedName name="ANNFEB" localSheetId="11">#REF!</definedName>
    <definedName name="ANNMAR" localSheetId="10">#REF!</definedName>
    <definedName name="ANNMAR" localSheetId="11">#REF!</definedName>
    <definedName name="anscount" hidden="1">1</definedName>
    <definedName name="APN" localSheetId="10">#REF!</definedName>
    <definedName name="APN" localSheetId="11">#REF!</definedName>
    <definedName name="ARAMSum" localSheetId="10">#REF!</definedName>
    <definedName name="ARAMSum" localSheetId="11">#REF!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df" hidden="1">#REF!</definedName>
    <definedName name="asdfasfasdfasdfsdfsdf" hidden="1">{#N/A,#N/A,FALSE,"EXPENSE"}</definedName>
    <definedName name="Asset_Retrieve" localSheetId="10">#REF!</definedName>
    <definedName name="Asset_Retrieve" localSheetId="11">#REF!</definedName>
    <definedName name="AUG_1" localSheetId="10">#REF!</definedName>
    <definedName name="AUG_1" localSheetId="11">#REF!</definedName>
    <definedName name="AUG_2" localSheetId="10">#REF!</definedName>
    <definedName name="AUG_2" localSheetId="11">#REF!</definedName>
    <definedName name="AUG_3" localSheetId="10">#REF!</definedName>
    <definedName name="AUG_3" localSheetId="11">#REF!</definedName>
    <definedName name="AUGUST" localSheetId="10">#REF!</definedName>
    <definedName name="AUGUST" localSheetId="11">#REF!</definedName>
    <definedName name="av" localSheetId="10">#REF!</definedName>
    <definedName name="av" localSheetId="11">#REF!</definedName>
    <definedName name="AVSACURRYR" localSheetId="10">#REF!</definedName>
    <definedName name="AVSACURRYR" localSheetId="11">#REF!</definedName>
    <definedName name="AVSBCURRMO" localSheetId="10">#REF!</definedName>
    <definedName name="AVSBCURRMO" localSheetId="11">#REF!</definedName>
    <definedName name="awerwaerwerfw" hidden="1">{#N/A,#N/A,FALSE,"ALLOC"}</definedName>
    <definedName name="bad_debt" localSheetId="10">#REF!</definedName>
    <definedName name="bad_debt" localSheetId="11">#REF!</definedName>
    <definedName name="BAD_DEBT_EXPENSE" localSheetId="10">#REF!</definedName>
    <definedName name="BAD_DEBT_EXPENSE" localSheetId="11">#REF!</definedName>
    <definedName name="BASIS" localSheetId="10">#REF!</definedName>
    <definedName name="BASIS" localSheetId="11">#REF!</definedName>
    <definedName name="bfhbfvdzvcxzv" hidden="1">{#N/A,#N/A,FALSE,"EXPENSE"}</definedName>
    <definedName name="bgfdghsszsdfzsdf" hidden="1">{#N/A,#N/A,FALSE,"EXPENSE"}</definedName>
    <definedName name="bigbuckrecon" localSheetId="10">#REF!</definedName>
    <definedName name="bigbuckrecon" localSheetId="11">#REF!</definedName>
    <definedName name="Billing" localSheetId="10">#REF!</definedName>
    <definedName name="Billing" localSheetId="11">#REF!</definedName>
    <definedName name="block" localSheetId="10">#REF!</definedName>
    <definedName name="block" localSheetId="11">#REF!</definedName>
    <definedName name="block2" localSheetId="10">#REF!</definedName>
    <definedName name="block2" localSheetId="11">#REF!</definedName>
    <definedName name="BNE_MESSAGES_HIDDEN" localSheetId="10" hidden="1">#REF!</definedName>
    <definedName name="BNE_MESSAGES_HIDDEN" localSheetId="11" hidden="1">#REF!</definedName>
    <definedName name="BNE_MESSAGES_HIDDEN" localSheetId="5" hidden="1">#REF!</definedName>
    <definedName name="BNE_MESSAGES_HIDDEN" localSheetId="6" hidden="1">#REF!</definedName>
    <definedName name="BNE_MESSAGES_HIDDEN" localSheetId="4" hidden="1">#REF!</definedName>
    <definedName name="BNE_MESSAGES_HIDDEN" localSheetId="3" hidden="1">#REF!</definedName>
    <definedName name="BNE_MESSAGES_HIDDEN" localSheetId="1" hidden="1">#REF!</definedName>
    <definedName name="BNE_MESSAGES_HIDDEN" localSheetId="2" hidden="1">#REF!</definedName>
    <definedName name="BNE_MESSAGES_HIDDEN" hidden="1">#REF!</definedName>
    <definedName name="bob" hidden="1">{#N/A,#N/A,FALSE,"EXPENSE"}</definedName>
    <definedName name="BOOKDEP" localSheetId="10">#REF!</definedName>
    <definedName name="BOOKDEP" localSheetId="11">#REF!</definedName>
    <definedName name="BOOKDEPAFUDC" localSheetId="10">#REF!</definedName>
    <definedName name="BOOKDEPAFUDC" localSheetId="11">#REF!</definedName>
    <definedName name="Broker" localSheetId="10">#REF!</definedName>
    <definedName name="Broker" localSheetId="11">#REF!</definedName>
    <definedName name="BUDGET" localSheetId="10">#REF!</definedName>
    <definedName name="BUDGET" localSheetId="11">#REF!</definedName>
    <definedName name="burtonrecon" localSheetId="10">#REF!</definedName>
    <definedName name="burtonrecon" localSheetId="11">#REF!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_51_1" localSheetId="10">#REF!</definedName>
    <definedName name="C_51_1" localSheetId="11">#REF!</definedName>
    <definedName name="C_51_1_93" localSheetId="10">#REF!</definedName>
    <definedName name="C_51_1_93" localSheetId="11">#REF!</definedName>
    <definedName name="C_51_2" localSheetId="10">#REF!</definedName>
    <definedName name="C_51_2" localSheetId="11">#REF!</definedName>
    <definedName name="C_51_2_93" localSheetId="10">#REF!</definedName>
    <definedName name="C_51_2_93" localSheetId="11">#REF!</definedName>
    <definedName name="C_51_3" localSheetId="10">#REF!</definedName>
    <definedName name="C_51_3" localSheetId="11">#REF!</definedName>
    <definedName name="C_51_4" localSheetId="10">#REF!</definedName>
    <definedName name="C_51_4" localSheetId="11">#REF!</definedName>
    <definedName name="C_51_5" localSheetId="10">#REF!</definedName>
    <definedName name="C_51_5" localSheetId="11">#REF!</definedName>
    <definedName name="C_51_6" localSheetId="10">#REF!</definedName>
    <definedName name="C_51_6" localSheetId="11">#REF!</definedName>
    <definedName name="Call_Format_ISD_All" localSheetId="10">#REF!</definedName>
    <definedName name="Call_Format_ISD_All" localSheetId="11">#REF!</definedName>
    <definedName name="CAPTIVE_INS" localSheetId="10">#REF!</definedName>
    <definedName name="CAPTIVE_INS" localSheetId="11">#REF!</definedName>
    <definedName name="CASE_2_PG_1" localSheetId="10">#REF!</definedName>
    <definedName name="CASE_2_PG_1" localSheetId="11">#REF!</definedName>
    <definedName name="cf" localSheetId="10">#REF!</definedName>
    <definedName name="cf" localSheetId="11">#REF!</definedName>
    <definedName name="charlesrecon" localSheetId="10">#REF!</definedName>
    <definedName name="charlesrecon" localSheetId="11">#REF!</definedName>
    <definedName name="CHECKREQUEST" localSheetId="10">#REF!</definedName>
    <definedName name="CHECKREQUEST" localSheetId="11">#REF!</definedName>
    <definedName name="ClubDues" localSheetId="10">#REF!</definedName>
    <definedName name="ClubDues" localSheetId="11">#REF!</definedName>
    <definedName name="Coal1" localSheetId="10">#REF!</definedName>
    <definedName name="Coal1" localSheetId="11">#REF!</definedName>
    <definedName name="Coal2" localSheetId="10">#REF!</definedName>
    <definedName name="Coal2" localSheetId="11">#REF!</definedName>
    <definedName name="Coal3" localSheetId="10">#REF!</definedName>
    <definedName name="Coal3" localSheetId="11">#REF!</definedName>
    <definedName name="COGS" localSheetId="10">#REF!</definedName>
    <definedName name="COGS" localSheetId="11">#REF!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ANY" localSheetId="10">#REF!</definedName>
    <definedName name="COMPANY" localSheetId="11">#REF!</definedName>
    <definedName name="CORP" localSheetId="10">#REF!</definedName>
    <definedName name="CORP" localSheetId="11">#REF!</definedName>
    <definedName name="COST93" localSheetId="10">#REF!</definedName>
    <definedName name="COST93" localSheetId="11">#REF!</definedName>
    <definedName name="covingtonrecon" localSheetId="10">#REF!</definedName>
    <definedName name="covingtonrecon" localSheetId="11">#REF!</definedName>
    <definedName name="cprange3" hidden="1">{#N/A,#N/A,FALSE,"ALLOC"}</definedName>
    <definedName name="cprrange2" hidden="1">{#N/A,#N/A,FALSE,"ALLOC"}</definedName>
    <definedName name="CRCAP2006" localSheetId="10">#REF!</definedName>
    <definedName name="CRCAP2006" localSheetId="11">#REF!</definedName>
    <definedName name="CRCAP2007" localSheetId="10">#REF!</definedName>
    <definedName name="CRCAP2007" localSheetId="11">#REF!</definedName>
    <definedName name="CRCAP2008" localSheetId="10">#REF!</definedName>
    <definedName name="CRCAP2008" localSheetId="11">#REF!</definedName>
    <definedName name="CRCAP2009" localSheetId="10">#REF!</definedName>
    <definedName name="CRCAP2009" localSheetId="11">#REF!</definedName>
    <definedName name="CRCAP2010" localSheetId="10">#REF!</definedName>
    <definedName name="CRCAP2010" localSheetId="11">#REF!</definedName>
    <definedName name="_xlnm.Criteria" localSheetId="10">#REF!</definedName>
    <definedName name="_xlnm.Criteria" localSheetId="11">#REF!</definedName>
    <definedName name="CROM2006" localSheetId="10">#REF!</definedName>
    <definedName name="CROM2006" localSheetId="11">#REF!</definedName>
    <definedName name="CROM2007" localSheetId="10">#REF!</definedName>
    <definedName name="CROM2007" localSheetId="11">#REF!</definedName>
    <definedName name="CROM2008" localSheetId="10">#REF!</definedName>
    <definedName name="CROM2008" localSheetId="11">#REF!</definedName>
    <definedName name="CROM2009" localSheetId="10">#REF!</definedName>
    <definedName name="CROM2009" localSheetId="11">#REF!</definedName>
    <definedName name="CROM2010" localSheetId="10">#REF!</definedName>
    <definedName name="CROM2010" localSheetId="11">#REF!</definedName>
    <definedName name="crookedrecon" localSheetId="10">#REF!</definedName>
    <definedName name="crookedrecon" localSheetId="11">#REF!</definedName>
    <definedName name="CUMMULATIVE" localSheetId="10">#REF!</definedName>
    <definedName name="CUMMULATIVE" localSheetId="11">#REF!</definedName>
    <definedName name="CUMTD" localSheetId="10">#REF!</definedName>
    <definedName name="CUMTD" localSheetId="11">#REF!</definedName>
    <definedName name="cvzdfzsdfdsfsf" hidden="1">{#N/A,#N/A,FALSE,"EXPENSE"}</definedName>
    <definedName name="D" localSheetId="10">#REF!</definedName>
    <definedName name="D" localSheetId="11">#REF!</definedName>
    <definedName name="data" localSheetId="10">#REF!</definedName>
    <definedName name="data" localSheetId="11">#REF!</definedName>
    <definedName name="data1991" localSheetId="10">#REF!</definedName>
    <definedName name="data1991" localSheetId="11">#REF!</definedName>
    <definedName name="data1992" localSheetId="10">#REF!</definedName>
    <definedName name="data1992" localSheetId="11">#REF!</definedName>
    <definedName name="data1993" localSheetId="10">#REF!</definedName>
    <definedName name="data1993" localSheetId="11">#REF!</definedName>
    <definedName name="_xlnm.Database" localSheetId="10">#REF!</definedName>
    <definedName name="_xlnm.Database" localSheetId="11">#REF!</definedName>
    <definedName name="DBASE" localSheetId="10">#REF!</definedName>
    <definedName name="DBASE" localSheetId="11">#REF!</definedName>
    <definedName name="dbo_fnv_act_rtx" localSheetId="10">#REF!</definedName>
    <definedName name="dbo_fnv_act_rtx" localSheetId="11">#REF!</definedName>
    <definedName name="Debt_Retrieve" localSheetId="10">#REF!</definedName>
    <definedName name="Debt_Retrieve" localSheetId="11">#REF!</definedName>
    <definedName name="DefDirector" localSheetId="10">#REF!</definedName>
    <definedName name="DefDirector" localSheetId="11">#REF!</definedName>
    <definedName name="DEFERRED_COMP" localSheetId="10">#REF!</definedName>
    <definedName name="DEFERRED_COMP" localSheetId="11">#REF!</definedName>
    <definedName name="DEFERRED_COMPENSATION" localSheetId="10">#REF!</definedName>
    <definedName name="DEFERRED_COMPENSATION" localSheetId="11">#REF!</definedName>
    <definedName name="DefGain" localSheetId="10">#REF!</definedName>
    <definedName name="DefGain" localSheetId="11">#REF!</definedName>
    <definedName name="DEFINC" localSheetId="10">#REF!</definedName>
    <definedName name="DEFINC" localSheetId="11">#REF!</definedName>
    <definedName name="DefMICP" localSheetId="10">#REF!</definedName>
    <definedName name="DefMICP" localSheetId="11">#REF!</definedName>
    <definedName name="Dep" localSheetId="10">#REF!</definedName>
    <definedName name="Dep" localSheetId="11">#REF!</definedName>
    <definedName name="DEPR" localSheetId="10">#REF!</definedName>
    <definedName name="DEPR" localSheetId="11">#REF!</definedName>
    <definedName name="devel" localSheetId="10">#REF!</definedName>
    <definedName name="devel" localSheetId="11">#REF!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_TAX" localSheetId="10">#REF!</definedName>
    <definedName name="DFD_TAX" localSheetId="11">#REF!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hiirecon" localSheetId="10">#REF!</definedName>
    <definedName name="dhiirecon" localSheetId="11">#REF!</definedName>
    <definedName name="dick" localSheetId="10">#REF!</definedName>
    <definedName name="dick" localSheetId="11">#REF!</definedName>
    <definedName name="dinomountrecon" localSheetId="10">#REF!</definedName>
    <definedName name="dinomountrecon" localSheetId="11">#REF!</definedName>
    <definedName name="Dividend" localSheetId="10">#REF!</definedName>
    <definedName name="Dividend" localSheetId="11">#REF!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tresyttyujyujtghgh" hidden="1">{#N/A,#N/A,FALSE,"EXPENSE"}</definedName>
    <definedName name="E" localSheetId="10">#REF!</definedName>
    <definedName name="E" localSheetId="11">#REF!</definedName>
    <definedName name="eatawerawerfe" hidden="1">{#N/A,#N/A,FALSE,"ALLOC"}</definedName>
    <definedName name="ECON_DEV" localSheetId="10">#REF!</definedName>
    <definedName name="ECON_DEV" localSheetId="11">#REF!</definedName>
    <definedName name="ECRCCurrentTax" localSheetId="10">#REF!</definedName>
    <definedName name="ECRCCurrentTax" localSheetId="11">#REF!</definedName>
    <definedName name="ECRCDeferredTax" localSheetId="10">#REF!</definedName>
    <definedName name="ECRCDeferredTax" localSheetId="11">#REF!</definedName>
    <definedName name="EDC" localSheetId="10">#REF!</definedName>
    <definedName name="EDC" localSheetId="11">#REF!</definedName>
    <definedName name="ENT" localSheetId="10">#REF!</definedName>
    <definedName name="ENT" localSheetId="11">#REF!</definedName>
    <definedName name="Equity_Retrieve" localSheetId="10">#REF!</definedName>
    <definedName name="Equity_Retrieve" localSheetId="11">#REF!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EXCTRACT1" localSheetId="10">#REF!</definedName>
    <definedName name="EXCTRACT1" localSheetId="11">#REF!</definedName>
    <definedName name="Exrate00" localSheetId="10">#REF!</definedName>
    <definedName name="Exrate00" localSheetId="11">#REF!</definedName>
    <definedName name="Exrate99" localSheetId="10">#REF!</definedName>
    <definedName name="Exrate99" localSheetId="11">#REF!</definedName>
    <definedName name="_xlnm.Extract" localSheetId="10">#REF!</definedName>
    <definedName name="_xlnm.Extract" localSheetId="11">#REF!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DERAL" localSheetId="10">#REF!</definedName>
    <definedName name="FEDERAL" localSheetId="11">#REF!</definedName>
    <definedName name="fewrfwerwqerwe" hidden="1">{#N/A,#N/A,FALSE,"EXPENSE"}</definedName>
    <definedName name="ffff" hidden="1">{#N/A,#N/A,FALSE,"ALLOC"}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I_Tax_Entry_Year" localSheetId="10">#REF!</definedName>
    <definedName name="FI_Tax_Entry_Year" localSheetId="11">#REF!</definedName>
    <definedName name="fiddlersrecon" localSheetId="10">#REF!</definedName>
    <definedName name="fiddlersrecon" localSheetId="11">#REF!</definedName>
    <definedName name="FILENAME" localSheetId="10">#REF!</definedName>
    <definedName name="FILENAME" localSheetId="11">#REF!</definedName>
    <definedName name="FLCAP2006" localSheetId="10">#REF!</definedName>
    <definedName name="FLCAP2006" localSheetId="11">#REF!</definedName>
    <definedName name="FLCAP2007" localSheetId="10">#REF!</definedName>
    <definedName name="FLCAP2007" localSheetId="11">#REF!</definedName>
    <definedName name="FLCAP2008" localSheetId="10">#REF!</definedName>
    <definedName name="FLCAP2008" localSheetId="11">#REF!</definedName>
    <definedName name="FLCAP2009" localSheetId="10">#REF!</definedName>
    <definedName name="FLCAP2009" localSheetId="11">#REF!</definedName>
    <definedName name="FLCAP2010" localSheetId="10">#REF!</definedName>
    <definedName name="FLCAP2010" localSheetId="11">#REF!</definedName>
    <definedName name="FLOM2006" localSheetId="10">#REF!</definedName>
    <definedName name="FLOM2006" localSheetId="11">#REF!</definedName>
    <definedName name="FLOM2007" localSheetId="10">#REF!</definedName>
    <definedName name="FLOM2007" localSheetId="11">#REF!</definedName>
    <definedName name="FLOM2008" localSheetId="10">#REF!</definedName>
    <definedName name="FLOM2008" localSheetId="11">#REF!</definedName>
    <definedName name="FLOM2009" localSheetId="10">#REF!</definedName>
    <definedName name="FLOM2009" localSheetId="11">#REF!</definedName>
    <definedName name="FLOM2010" localSheetId="10">#REF!</definedName>
    <definedName name="FLOM2010" localSheetId="11">#REF!</definedName>
    <definedName name="Florida" localSheetId="10">#REF!</definedName>
    <definedName name="Florida" localSheetId="11">#REF!</definedName>
    <definedName name="Florida_Power_Corporation" localSheetId="10">#REF!</definedName>
    <definedName name="Florida_Power_Corporation" localSheetId="11">#REF!</definedName>
    <definedName name="FORM" localSheetId="10">#REF!</definedName>
    <definedName name="FORM" localSheetId="11">#REF!</definedName>
    <definedName name="FORM_4626" localSheetId="10">#REF!</definedName>
    <definedName name="FORM_4626" localSheetId="11">#REF!</definedName>
    <definedName name="FORM4626" localSheetId="10">#REF!</definedName>
    <definedName name="FORM4626" localSheetId="11">#REF!</definedName>
    <definedName name="freb" hidden="1">{#N/A,#N/A,FALSE,"EXPENSE"}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G" localSheetId="10">#REF!</definedName>
    <definedName name="G" localSheetId="11">#REF!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lenivyrecon" localSheetId="10">#REF!</definedName>
    <definedName name="glenivyrecon" localSheetId="11">#REF!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" localSheetId="10">#REF!</definedName>
    <definedName name="H" localSheetId="11">#REF!</definedName>
    <definedName name="helenrecon" localSheetId="10">#REF!</definedName>
    <definedName name="helenrecon" localSheetId="11">#REF!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olding1" localSheetId="10">#REF!</definedName>
    <definedName name="holding1" localSheetId="11">#REF!</definedName>
    <definedName name="holding2" localSheetId="10">#REF!</definedName>
    <definedName name="holding2" localSheetId="11">#REF!</definedName>
    <definedName name="holding3" localSheetId="10">#REF!</definedName>
    <definedName name="holding3" localSheetId="11">#REF!</definedName>
    <definedName name="Housing" localSheetId="10">#REF!</definedName>
    <definedName name="Housing" localSheetId="11">#REF!</definedName>
    <definedName name="hshgsgfgdfg" hidden="1">{#N/A,#N/A,FALSE,"ALLOC"}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yrtyfghfg" hidden="1">{#N/A,#N/A,FALSE,"EXPENSE"}</definedName>
    <definedName name="ID_sorted" localSheetId="10">#REF!</definedName>
    <definedName name="ID_sorted" localSheetId="11">#REF!</definedName>
    <definedName name="iiittuty" hidden="1">{#N/A,#N/A,FALSE,"EXPENSE"}</definedName>
    <definedName name="In.3" localSheetId="10">#REF!</definedName>
    <definedName name="In.3" localSheetId="11">#REF!</definedName>
    <definedName name="INACTIVE" localSheetId="10">#REF!</definedName>
    <definedName name="INACTIVE" localSheetId="11">#REF!</definedName>
    <definedName name="INDEX" localSheetId="10">#REF!</definedName>
    <definedName name="INDEX" localSheetId="11">#REF!</definedName>
    <definedName name="INPUT" localSheetId="10">#REF!</definedName>
    <definedName name="INPUT" localSheetId="11">#REF!</definedName>
    <definedName name="INPUT_1" localSheetId="10">#REF!</definedName>
    <definedName name="INPUT_1" localSheetId="11">#REF!</definedName>
    <definedName name="INPUT_2" localSheetId="10">#REF!</definedName>
    <definedName name="INPUT_2" localSheetId="11">#REF!</definedName>
    <definedName name="INSUR" localSheetId="10">#REF!</definedName>
    <definedName name="INSUR" localSheetId="11">#REF!</definedName>
    <definedName name="Insurance1" localSheetId="10">#REF!</definedName>
    <definedName name="Insurance1" localSheetId="11">#REF!</definedName>
    <definedName name="Insurance2" localSheetId="10">#REF!</definedName>
    <definedName name="Insurance2" localSheetId="11">#REF!</definedName>
    <definedName name="INT_TAX_DEF" localSheetId="10">#REF!</definedName>
    <definedName name="INT_TAX_DEF" localSheetId="11">#REF!</definedName>
    <definedName name="INT_TAX_DEF2" localSheetId="10">#REF!</definedName>
    <definedName name="INT_TAX_DEF2" localSheetId="11">#REF!</definedName>
    <definedName name="INTER_CO_PROFIT" localSheetId="10">#REF!</definedName>
    <definedName name="INTER_CO_PROFIT" localSheetId="11">#REF!</definedName>
    <definedName name="INTERCO" localSheetId="10">#REF!</definedName>
    <definedName name="INTERCO" localSheetId="11">#REF!</definedName>
    <definedName name="Interest" localSheetId="10">#REF!</definedName>
    <definedName name="Interest" localSheetId="11">#REF!</definedName>
    <definedName name="INVENTORY" localSheetId="10">#REF!</definedName>
    <definedName name="INVENTORY" localSheetId="1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39477.4477083333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ack" localSheetId="10">#REF!</definedName>
    <definedName name="jack" localSheetId="11">#REF!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jj" hidden="1">{#N/A,#N/A,FALSE,"EXPENSE"}</definedName>
    <definedName name="jnhjhjggh" hidden="1">{#N/A,#N/A,FALSE,"EXPENSE"}</definedName>
    <definedName name="jnmhgjdbcxbvc" hidden="1">{#N/A,#N/A,FALSE,"EXPENSE"}</definedName>
    <definedName name="jukyukyujkyjm" hidden="1">{#N/A,#N/A,FALSE,"EXPENSE"}</definedName>
    <definedName name="juyjghjghjgt" hidden="1">{#N/A,#N/A,FALSE,"EXPENSE"}</definedName>
    <definedName name="jytuyutyu" hidden="1">{#N/A,#N/A,FALSE,"EXPENSE"}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AG" localSheetId="10">#REF!</definedName>
    <definedName name="LAG" localSheetId="11">#REF!</definedName>
    <definedName name="left1" localSheetId="10">#REF!</definedName>
    <definedName name="left1" localSheetId="11">#REF!</definedName>
    <definedName name="left2" localSheetId="10">#REF!</definedName>
    <definedName name="left2" localSheetId="11">#REF!</definedName>
    <definedName name="Legal" localSheetId="10">#REF!</definedName>
    <definedName name="Legal" localSheetId="11">#REF!</definedName>
    <definedName name="LIAB" localSheetId="10">#REF!</definedName>
    <definedName name="LIAB" localSheetId="11">#REF!</definedName>
    <definedName name="LIAISON" localSheetId="10">#REF!</definedName>
    <definedName name="LIAISON" localSheetId="11">#REF!</definedName>
    <definedName name="LIFEDEP" localSheetId="10">#REF!</definedName>
    <definedName name="LIFEDEP" localSheetId="11">#REF!</definedName>
    <definedName name="LIFEDEPHARRIS" localSheetId="10">#REF!</definedName>
    <definedName name="LIFEDEPHARRIS" localSheetId="11">#REF!</definedName>
    <definedName name="LINE01" localSheetId="10">#REF!</definedName>
    <definedName name="LINE01" localSheetId="11">#REF!</definedName>
    <definedName name="LINE02" localSheetId="10">#REF!</definedName>
    <definedName name="LINE02" localSheetId="11">#REF!</definedName>
    <definedName name="LINE04" localSheetId="10">#REF!</definedName>
    <definedName name="LINE04" localSheetId="11">#REF!</definedName>
    <definedName name="LINE05" localSheetId="10">#REF!</definedName>
    <definedName name="LINE05" localSheetId="11">#REF!</definedName>
    <definedName name="LINE06" localSheetId="10">#REF!</definedName>
    <definedName name="LINE06" localSheetId="11">#REF!</definedName>
    <definedName name="LINE07" localSheetId="10">#REF!</definedName>
    <definedName name="LINE07" localSheetId="11">#REF!</definedName>
    <definedName name="LINE08" localSheetId="10">#REF!</definedName>
    <definedName name="LINE08" localSheetId="11">#REF!</definedName>
    <definedName name="LINE09" localSheetId="10">#REF!</definedName>
    <definedName name="LINE09" localSheetId="11">#REF!</definedName>
    <definedName name="LINE1" localSheetId="10">#REF!</definedName>
    <definedName name="LINE1" localSheetId="11">#REF!</definedName>
    <definedName name="LINE10" localSheetId="10">#REF!</definedName>
    <definedName name="LINE10" localSheetId="11">#REF!</definedName>
    <definedName name="LINE12" localSheetId="10">#REF!</definedName>
    <definedName name="LINE12" localSheetId="11">#REF!</definedName>
    <definedName name="LINE13" localSheetId="10">#REF!</definedName>
    <definedName name="LINE13" localSheetId="11">#REF!</definedName>
    <definedName name="LINE14" localSheetId="10">#REF!</definedName>
    <definedName name="LINE14" localSheetId="11">#REF!</definedName>
    <definedName name="LINE15" localSheetId="10">#REF!</definedName>
    <definedName name="LINE15" localSheetId="11">#REF!</definedName>
    <definedName name="LINE16" localSheetId="10">#REF!</definedName>
    <definedName name="LINE16" localSheetId="11">#REF!</definedName>
    <definedName name="LINE17" localSheetId="10">#REF!</definedName>
    <definedName name="LINE17" localSheetId="11">#REF!</definedName>
    <definedName name="LINE18" localSheetId="10">#REF!</definedName>
    <definedName name="LINE18" localSheetId="11">#REF!</definedName>
    <definedName name="LINE19" localSheetId="10">#REF!</definedName>
    <definedName name="LINE19" localSheetId="11">#REF!</definedName>
    <definedName name="LINE2" localSheetId="10">#REF!</definedName>
    <definedName name="LINE2" localSheetId="11">#REF!</definedName>
    <definedName name="LINE20" localSheetId="10">#REF!</definedName>
    <definedName name="LINE20" localSheetId="11">#REF!</definedName>
    <definedName name="LINE21" localSheetId="10">#REF!</definedName>
    <definedName name="LINE21" localSheetId="11">#REF!</definedName>
    <definedName name="LINE22" localSheetId="10">#REF!</definedName>
    <definedName name="LINE22" localSheetId="11">#REF!</definedName>
    <definedName name="LINE23" localSheetId="10">#REF!</definedName>
    <definedName name="LINE23" localSheetId="11">#REF!</definedName>
    <definedName name="LINE24" localSheetId="10">#REF!</definedName>
    <definedName name="LINE24" localSheetId="11">#REF!</definedName>
    <definedName name="LINE25" localSheetId="10">#REF!</definedName>
    <definedName name="LINE25" localSheetId="11">#REF!</definedName>
    <definedName name="LINE26" localSheetId="10">#REF!</definedName>
    <definedName name="LINE26" localSheetId="11">#REF!</definedName>
    <definedName name="LINE4" localSheetId="10">#REF!</definedName>
    <definedName name="LINE4" localSheetId="11">#REF!</definedName>
    <definedName name="LINE5" localSheetId="10">#REF!</definedName>
    <definedName name="LINE5" localSheetId="11">#REF!</definedName>
    <definedName name="LINE6" localSheetId="10">#REF!</definedName>
    <definedName name="LINE6" localSheetId="11">#REF!</definedName>
    <definedName name="Line7" localSheetId="10">#REF!</definedName>
    <definedName name="Line7" localSheetId="11">#REF!</definedName>
    <definedName name="LINE8" localSheetId="10">#REF!</definedName>
    <definedName name="LINE8" localSheetId="11">#REF!</definedName>
    <definedName name="LINE9" localSheetId="10">#REF!</definedName>
    <definedName name="LINE9" localSheetId="11">#REF!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LOBBYING" localSheetId="10">#REF!</definedName>
    <definedName name="LOBBYING" localSheetId="11">#REF!</definedName>
    <definedName name="LOCALSALES" localSheetId="10">#REF!</definedName>
    <definedName name="LOCALSALES" localSheetId="11">#REF!</definedName>
    <definedName name="LTIP" localSheetId="10">#REF!</definedName>
    <definedName name="LTIP" localSheetId="11">#REF!</definedName>
    <definedName name="LTIPpg1" localSheetId="10">#REF!</definedName>
    <definedName name="LTIPpg1" localSheetId="11">#REF!</definedName>
    <definedName name="LTIPpg2" localSheetId="10">#REF!</definedName>
    <definedName name="LTIPpg2" localSheetId="11">#REF!</definedName>
    <definedName name="LYN" localSheetId="10">#REF!</definedName>
    <definedName name="LYN" localSheetId="11">#REF!</definedName>
    <definedName name="M_1" localSheetId="10">#REF!</definedName>
    <definedName name="M_1" localSheetId="11">#REF!</definedName>
    <definedName name="MAIN" localSheetId="10">#REF!</definedName>
    <definedName name="MAIN" localSheetId="11">#REF!</definedName>
    <definedName name="MAR_1" localSheetId="10">#REF!</definedName>
    <definedName name="MAR_1" localSheetId="11">#REF!</definedName>
    <definedName name="MAR_3" localSheetId="10">#REF!</definedName>
    <definedName name="MAR_3" localSheetId="11">#REF!</definedName>
    <definedName name="Marine1" localSheetId="10">#REF!</definedName>
    <definedName name="Marine1" localSheetId="11">#REF!</definedName>
    <definedName name="Marine2" localSheetId="10">#REF!</definedName>
    <definedName name="Marine2" localSheetId="11">#REF!</definedName>
    <definedName name="Marine3" localSheetId="10">#REF!</definedName>
    <definedName name="Marine3" localSheetId="11">#REF!</definedName>
    <definedName name="MARY_T" localSheetId="10">#REF!</definedName>
    <definedName name="MARY_T" localSheetId="11">#REF!</definedName>
    <definedName name="medicalrecon" localSheetId="10">#REF!</definedName>
    <definedName name="medicalrecon" localSheetId="11">#REF!</definedName>
    <definedName name="MICP" localSheetId="10">#REF!</definedName>
    <definedName name="MICP" localSheetId="11">#REF!</definedName>
    <definedName name="MINEFEE" localSheetId="10">#REF!</definedName>
    <definedName name="MINEFEE" localSheetId="11">#REF!</definedName>
    <definedName name="MINROY" localSheetId="10">#REF!</definedName>
    <definedName name="MINROY" localSheetId="11">#REF!</definedName>
    <definedName name="Mis" localSheetId="10">#REF!</definedName>
    <definedName name="Mis" localSheetId="11">#REF!</definedName>
    <definedName name="mmmmmmmm" hidden="1">{#N/A,#N/A,FALSE,"EXPENSE"}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MONTH_1" localSheetId="10">#REF!</definedName>
    <definedName name="MONTH_1" localSheetId="11">#REF!</definedName>
    <definedName name="MONTH_2" localSheetId="10">#REF!</definedName>
    <definedName name="MONTH_2" localSheetId="11">#REF!</definedName>
    <definedName name="MONTH_3" localSheetId="10">#REF!</definedName>
    <definedName name="MONTH_3" localSheetId="11">#REF!</definedName>
    <definedName name="MONTH_4" localSheetId="10">#REF!</definedName>
    <definedName name="MONTH_4" localSheetId="11">#REF!</definedName>
    <definedName name="MONTH_5" localSheetId="10">#REF!</definedName>
    <definedName name="MONTH_5" localSheetId="11">#REF!</definedName>
    <definedName name="MONTH_6" localSheetId="10">#REF!</definedName>
    <definedName name="MONTH_6" localSheetId="11">#REF!</definedName>
    <definedName name="MOR_BS" localSheetId="10">#REF!</definedName>
    <definedName name="MOR_BS" localSheetId="11">#REF!</definedName>
    <definedName name="NFIP" localSheetId="10">#REF!</definedName>
    <definedName name="NFIP" localSheetId="11">#REF!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advance" localSheetId="10">#REF!</definedName>
    <definedName name="nonadvance" localSheetId="11">#REF!</definedName>
    <definedName name="NonBroker" localSheetId="10">#REF!</definedName>
    <definedName name="NonBroker" localSheetId="11">#REF!</definedName>
    <definedName name="NonDedEnter" localSheetId="10">#REF!</definedName>
    <definedName name="NonDedEnter" localSheetId="11">#REF!</definedName>
    <definedName name="NonDisrPension" localSheetId="10">#REF!</definedName>
    <definedName name="NonDisrPension" localSheetId="11">#REF!</definedName>
    <definedName name="none" localSheetId="10" hidden="1">#REF!</definedName>
    <definedName name="none" localSheetId="11" hidden="1">#REF!</definedName>
    <definedName name="none" localSheetId="5" hidden="1">#REF!</definedName>
    <definedName name="none" localSheetId="6" hidden="1">#REF!</definedName>
    <definedName name="none" localSheetId="4" hidden="1">#REF!</definedName>
    <definedName name="none" localSheetId="3" hidden="1">#REF!</definedName>
    <definedName name="none" localSheetId="1" hidden="1">#REF!</definedName>
    <definedName name="none" localSheetId="2" hidden="1">#REF!</definedName>
    <definedName name="none" hidden="1">#REF!</definedName>
    <definedName name="NONFUELREC" localSheetId="10">#REF!</definedName>
    <definedName name="NONFUELREC" localSheetId="11">#REF!</definedName>
    <definedName name="NovAccts" localSheetId="10">#REF!</definedName>
    <definedName name="NovAccts" localSheetId="11">#REF!</definedName>
    <definedName name="Number_of_Payments" localSheetId="10">MATCH(0.01,End_Bal,-1)+1</definedName>
    <definedName name="Number_of_Payments" localSheetId="11">MATCH(0.01,End_Bal,-1)+1</definedName>
    <definedName name="NvsInstanceHook" localSheetId="10">Format_ISD_All</definedName>
    <definedName name="NvsInstanceHook" localSheetId="11">Format_ISD_All</definedName>
    <definedName name="OctAccts" localSheetId="10">#REF!</definedName>
    <definedName name="OctAccts" localSheetId="11">#REF!</definedName>
    <definedName name="ofit_m_1" localSheetId="10">#REF!</definedName>
    <definedName name="ofit_m_1" localSheetId="11">#REF!</definedName>
    <definedName name="ofit_request" localSheetId="10">#REF!</definedName>
    <definedName name="ofit_request" localSheetId="11">#REF!</definedName>
    <definedName name="ofitrequest" localSheetId="10">#REF!</definedName>
    <definedName name="ofitrequest" localSheetId="11">#REF!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iverecon" localSheetId="10">#REF!</definedName>
    <definedName name="oliverecon" localSheetId="11">#REF!</definedName>
    <definedName name="OMCont" localSheetId="10">#REF!</definedName>
    <definedName name="OMCont" localSheetId="11">#REF!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VER" localSheetId="10">#REF!</definedName>
    <definedName name="OVER" localSheetId="11">#REF!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_1" localSheetId="10">#REF!</definedName>
    <definedName name="PAGE_1" localSheetId="11">#REF!</definedName>
    <definedName name="PAGE_2" localSheetId="10">#REF!</definedName>
    <definedName name="PAGE_2" localSheetId="11">#REF!</definedName>
    <definedName name="PAGE1" localSheetId="10">#REF!</definedName>
    <definedName name="PAGE1" localSheetId="11">#REF!</definedName>
    <definedName name="Page2" localSheetId="10">#REF!</definedName>
    <definedName name="Page2" localSheetId="11">#REF!</definedName>
    <definedName name="page4" localSheetId="10">#REF!</definedName>
    <definedName name="page4" localSheetId="11">#REF!</definedName>
    <definedName name="page5" localSheetId="10">#REF!</definedName>
    <definedName name="page5" localSheetId="11">#REF!</definedName>
    <definedName name="pam" hidden="1">{#N/A,#N/A,FALSE,"ALLOC"}</definedName>
    <definedName name="PARTI" localSheetId="10">#REF!</definedName>
    <definedName name="PARTI" localSheetId="11">#REF!</definedName>
    <definedName name="PARTII" localSheetId="10">#REF!</definedName>
    <definedName name="PARTII" localSheetId="11">#REF!</definedName>
    <definedName name="PARTIII" localSheetId="10">#REF!</definedName>
    <definedName name="PARTIII" localSheetId="11">#REF!</definedName>
    <definedName name="paul" localSheetId="10" hidden="1">#REF!</definedName>
    <definedName name="paul" localSheetId="11" hidden="1">#REF!</definedName>
    <definedName name="paul" localSheetId="5" hidden="1">#REF!</definedName>
    <definedName name="paul" localSheetId="6" hidden="1">#REF!</definedName>
    <definedName name="paul" localSheetId="4" hidden="1">#REF!</definedName>
    <definedName name="paul" localSheetId="3" hidden="1">#REF!</definedName>
    <definedName name="paul" localSheetId="1" hidden="1">#REF!</definedName>
    <definedName name="paul" localSheetId="2" hidden="1">#REF!</definedName>
    <definedName name="paul" hidden="1">#REF!</definedName>
    <definedName name="Payment_Date" localSheetId="10">DATE(YEAR(Loan_Start),MONTH(Loan_Start)+Payment_Number,DAY(Loan_Start))</definedName>
    <definedName name="Payment_Date" localSheetId="11">DATE(YEAR(Loan_Start),MONTH(Loan_Start)+Payment_Number,DAY(Loan_Start))</definedName>
    <definedName name="PENSIONS_PSP" localSheetId="10">#REF!</definedName>
    <definedName name="PENSIONS_PSP" localSheetId="11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IIIVDC" localSheetId="10">#REF!</definedName>
    <definedName name="PIIIVDC" localSheetId="11">#REF!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stRetire" localSheetId="10">#REF!</definedName>
    <definedName name="PostRetire" localSheetId="11">#REF!</definedName>
    <definedName name="ppdroyal" localSheetId="10">#REF!</definedName>
    <definedName name="ppdroyal" localSheetId="11">#REF!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PREFLL" localSheetId="10">#REF!</definedName>
    <definedName name="PREFLL" localSheetId="11">#REF!</definedName>
    <definedName name="PREFPP" localSheetId="10">#REF!</definedName>
    <definedName name="PREFPP" localSheetId="11">#REF!</definedName>
    <definedName name="PREPAYMENTS" localSheetId="10">#REF!</definedName>
    <definedName name="PREPAYMENTS" localSheetId="11">#REF!</definedName>
    <definedName name="_xlnm.Print_Area" localSheetId="10">'C-8 2019'!$A$1:$O$49</definedName>
    <definedName name="_xlnm.Print_Area" localSheetId="11">'C-8 2019 Reasons'!$A$1:$O$49</definedName>
    <definedName name="_xlnm.Print_Area" localSheetId="5">'Test Year 1 Pg 1'!$A$1:$O$49</definedName>
    <definedName name="_xlnm.Print_Area" localSheetId="6">'Test Year 1 Pg 2'!$A$1:$N$49</definedName>
    <definedName name="_xlnm.Print_Area" localSheetId="4">'Test Year 2 Pg 2'!$A$1:$N$49</definedName>
    <definedName name="_xlnm.Print_Area" localSheetId="3">'Test Year 2 Pg1'!$A$1:$O$49</definedName>
    <definedName name="_xlnm.Print_Area" localSheetId="1">'Test Year 3 Pg 1'!$A$1:$O$49</definedName>
    <definedName name="_xlnm.Print_Area" localSheetId="2">'Test Year 3 Pg 2'!$A$1:$N$49</definedName>
    <definedName name="Print_Area_MI" localSheetId="10">#REF!</definedName>
    <definedName name="Print_Area_MI" localSheetId="11">#REF!</definedName>
    <definedName name="Print_Area_Reset" localSheetId="10">OFFSET(Full_Print,0,0,Last_Row)</definedName>
    <definedName name="Print_Area_Reset" localSheetId="11">OFFSET(Full_Print,0,0,Last_Row)</definedName>
    <definedName name="_xlnm.Print_Titles" localSheetId="10">#REF!</definedName>
    <definedName name="_xlnm.Print_Titles" localSheetId="11">#REF!</definedName>
    <definedName name="Print_Titles_MI" localSheetId="10">#REF!</definedName>
    <definedName name="Print_Titles_MI" localSheetId="11">#REF!</definedName>
    <definedName name="Prior_Flow_Through" localSheetId="10">#REF!</definedName>
    <definedName name="Prior_Flow_Through" localSheetId="11">#REF!</definedName>
    <definedName name="PRIORMOBUDGET" localSheetId="10">#REF!</definedName>
    <definedName name="PRIORMOBUDGET" localSheetId="11">#REF!</definedName>
    <definedName name="PRIORYRACCURMO" localSheetId="10">#REF!</definedName>
    <definedName name="PRIORYRACCURMO" localSheetId="11">#REF!</definedName>
    <definedName name="ProfSrvs" localSheetId="10">#REF!</definedName>
    <definedName name="ProfSrvs" localSheetId="11">#REF!</definedName>
    <definedName name="PROPERTY_TAXES" localSheetId="10">#REF!</definedName>
    <definedName name="PROPERTY_TAXES" localSheetId="11">#REF!</definedName>
    <definedName name="PURC_BASE" localSheetId="10">#REF!</definedName>
    <definedName name="PURC_BASE" localSheetId="11">#REF!</definedName>
    <definedName name="PURC_INT" localSheetId="10">#REF!</definedName>
    <definedName name="PURC_INT" localSheetId="11">#REF!</definedName>
    <definedName name="PURC_PEAK" localSheetId="10">#REF!</definedName>
    <definedName name="PURC_PEAK" localSheetId="11">#REF!</definedName>
    <definedName name="qqqqq" hidden="1">{#N/A,#N/A,FALSE,"EXPENSE"}</definedName>
    <definedName name="Quarter" localSheetId="10">#REF!</definedName>
    <definedName name="Quarter" localSheetId="11">#REF!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il1" localSheetId="10">#REF!</definedName>
    <definedName name="Rail1" localSheetId="11">#REF!</definedName>
    <definedName name="Rail2" localSheetId="10">#REF!</definedName>
    <definedName name="Rail2" localSheetId="11">#REF!</definedName>
    <definedName name="Rail3" localSheetId="10">#REF!</definedName>
    <definedName name="Rail3" localSheetId="11">#REF!</definedName>
    <definedName name="range" hidden="1">{#N/A,#N/A,FALSE,"EXPENSE"}</definedName>
    <definedName name="range3" hidden="1">{#N/A,#N/A,FALSE,"EXPENSE"}</definedName>
    <definedName name="Rate1" localSheetId="10">#REF!</definedName>
    <definedName name="Rate1" localSheetId="11">#REF!</definedName>
    <definedName name="RBN" localSheetId="10">#REF!</definedName>
    <definedName name="RBN" localSheetId="11">#REF!</definedName>
    <definedName name="reagsrgsrgfaefda" hidden="1">{#N/A,#N/A,FALSE,"ALLOC"}</definedName>
    <definedName name="RECBOOK" localSheetId="10">#REF!</definedName>
    <definedName name="RECBOOK" localSheetId="11">#REF!</definedName>
    <definedName name="RECON" localSheetId="10">#REF!</definedName>
    <definedName name="RECON" localSheetId="11">#REF!</definedName>
    <definedName name="Reconciliation" localSheetId="10">#REF!</definedName>
    <definedName name="Reconciliation" localSheetId="11">#REF!</definedName>
    <definedName name="Reg_Asset__YTD" localSheetId="10">#REF!</definedName>
    <definedName name="Reg_Asset__YTD" localSheetId="11">#REF!</definedName>
    <definedName name="Reg_Asset_Amort" localSheetId="10">#REF!</definedName>
    <definedName name="Reg_Asset_Amort" localSheetId="11">#REF!</definedName>
    <definedName name="Reg_Asset_CM" localSheetId="10">#REF!</definedName>
    <definedName name="Reg_Asset_CM" localSheetId="11">#REF!</definedName>
    <definedName name="Reg_Liab__YTD" localSheetId="10">#REF!</definedName>
    <definedName name="Reg_Liab__YTD" localSheetId="11">#REF!</definedName>
    <definedName name="Reg_Liab_Amort" localSheetId="10">#REF!</definedName>
    <definedName name="Reg_Liab_Amort" localSheetId="11">#REF!</definedName>
    <definedName name="Reg_Liab_CM" localSheetId="10">#REF!</definedName>
    <definedName name="Reg_Liab_CM" localSheetId="11">#REF!</definedName>
    <definedName name="REG_PRAC" localSheetId="10">#REF!</definedName>
    <definedName name="REG_PRAC" localSheetId="11">#REF!</definedName>
    <definedName name="REGUALRFAC" localSheetId="10">#REF!</definedName>
    <definedName name="REGUALRFAC" localSheetId="11">#REF!</definedName>
    <definedName name="REGULAR" localSheetId="10">#REF!</definedName>
    <definedName name="REGULAR" localSheetId="11">#REF!</definedName>
    <definedName name="RENT_HOLIDAY_OFFICE_LEASE" localSheetId="10">#REF!</definedName>
    <definedName name="RENT_HOLIDAY_OFFICE_LEASE" localSheetId="11">#REF!</definedName>
    <definedName name="request" localSheetId="10">#REF!</definedName>
    <definedName name="request" localSheetId="11">#REF!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ailVariance" localSheetId="10">#REF!</definedName>
    <definedName name="RetailVariance" localSheetId="11">#REF!</definedName>
    <definedName name="RETPVVAR" localSheetId="10">#REF!</definedName>
    <definedName name="RETPVVAR" localSheetId="11">#REF!</definedName>
    <definedName name="RETURN" localSheetId="10">#REF!</definedName>
    <definedName name="RETURN" localSheetId="11">#REF!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ID" localSheetId="10">#REF!</definedName>
    <definedName name="RID" localSheetId="11">#REF!</definedName>
    <definedName name="rngAcctNames" localSheetId="10">#REF!</definedName>
    <definedName name="rngAcctNames" localSheetId="11">#REF!</definedName>
    <definedName name="rngCWIPBalData" localSheetId="10">#REF!</definedName>
    <definedName name="rngCWIPBalData" localSheetId="11">#REF!</definedName>
    <definedName name="rngCWIPBalEntities" localSheetId="10">#REF!</definedName>
    <definedName name="rngCWIPBalEntities" localSheetId="11">#REF!</definedName>
    <definedName name="rngData" localSheetId="10">#REF!</definedName>
    <definedName name="rngData" localSheetId="11">#REF!</definedName>
    <definedName name="rngDates" localSheetId="10">#REF!</definedName>
    <definedName name="rngDates" localSheetId="11">#REF!</definedName>
    <definedName name="rngDocket" localSheetId="10">#REF!</definedName>
    <definedName name="rngDocket" localSheetId="11">#REF!</definedName>
    <definedName name="rngProjNames" localSheetId="10">#REF!</definedName>
    <definedName name="rngProjNames" localSheetId="11">#REF!</definedName>
    <definedName name="rngRateTypeList" localSheetId="10">#REF!</definedName>
    <definedName name="rngRateTypeList" localSheetId="11">#REF!</definedName>
    <definedName name="rngScaleFctr" localSheetId="10">#REF!</definedName>
    <definedName name="rngScaleFctr" localSheetId="11">#REF!</definedName>
    <definedName name="rngWitness" localSheetId="10">#REF!</definedName>
    <definedName name="rngWitness" localSheetId="11">#REF!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T" localSheetId="10">#REF!</definedName>
    <definedName name="RTT" localSheetId="11">#REF!</definedName>
    <definedName name="rtyrsygyuiukhjghgt" hidden="1">{#N/A,#N/A,FALSE,"EXPENSE"}</definedName>
    <definedName name="rtyrtyrty" hidden="1">{#N/A,#N/A,FALSE,"ALLOC"}</definedName>
    <definedName name="rwerfwerewrew" hidden="1">{#N/A,#N/A,FALSE,"ALLOC"}</definedName>
    <definedName name="rysrysrtygthgh" hidden="1">{#N/A,#N/A,FALSE,"EXPENSE"}</definedName>
    <definedName name="s__cat_temp" localSheetId="10">#REF!</definedName>
    <definedName name="s__cat_temp" localSheetId="11">#REF!</definedName>
    <definedName name="S1Qtr1" localSheetId="10">#REF!</definedName>
    <definedName name="S1Qtr1" localSheetId="11">#REF!</definedName>
    <definedName name="S1Qtr2" localSheetId="10">#REF!</definedName>
    <definedName name="S1Qtr2" localSheetId="11">#REF!</definedName>
    <definedName name="S1Qtr3" localSheetId="10">#REF!</definedName>
    <definedName name="S1Qtr3" localSheetId="11">#REF!</definedName>
    <definedName name="S1Qtr4" localSheetId="10">#REF!</definedName>
    <definedName name="S1Qtr4" localSheetId="11">#REF!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nddunerecon" localSheetId="10">#REF!</definedName>
    <definedName name="sanddunerecon" localSheetId="11">#REF!</definedName>
    <definedName name="scott" localSheetId="10">#REF!</definedName>
    <definedName name="scott" localSheetId="11">#REF!</definedName>
    <definedName name="SCR_Feb02_Transactions" localSheetId="10">#REF!</definedName>
    <definedName name="SCR_Feb02_Transactions" localSheetId="11">#REF!</definedName>
    <definedName name="SCRCDeferredTax" localSheetId="10">#REF!</definedName>
    <definedName name="SCRCDeferredTax" localSheetId="11">#REF!</definedName>
    <definedName name="SEBRING" localSheetId="10">#REF!</definedName>
    <definedName name="SEBRING" localSheetId="11">#REF!</definedName>
    <definedName name="Sect162m" localSheetId="10">#REF!</definedName>
    <definedName name="Sect162m" localSheetId="11">#REF!</definedName>
    <definedName name="SECTION_1341" localSheetId="10">#REF!</definedName>
    <definedName name="SECTION_1341" localSheetId="11">#REF!</definedName>
    <definedName name="SELF_INS" localSheetId="10">#REF!</definedName>
    <definedName name="SELF_INS" localSheetId="11">#REF!</definedName>
    <definedName name="SEP_1" localSheetId="10">#REF!</definedName>
    <definedName name="SEP_1" localSheetId="11">#REF!</definedName>
    <definedName name="SEP_3" localSheetId="10">#REF!</definedName>
    <definedName name="SEP_3" localSheetId="11">#REF!</definedName>
    <definedName name="SEP_A" localSheetId="10">#REF!</definedName>
    <definedName name="SEP_A" localSheetId="11">#REF!</definedName>
    <definedName name="SEP_B" localSheetId="10">#REF!</definedName>
    <definedName name="SEP_B" localSheetId="11">#REF!</definedName>
    <definedName name="SEP_C" localSheetId="10">#REF!</definedName>
    <definedName name="SEP_C" localSheetId="11">#REF!</definedName>
    <definedName name="SEP_D" localSheetId="10">#REF!</definedName>
    <definedName name="SEP_D" localSheetId="11">#REF!</definedName>
    <definedName name="Sept" localSheetId="10">#REF!</definedName>
    <definedName name="Sept" localSheetId="11">#REF!</definedName>
    <definedName name="SERP" localSheetId="10">#REF!</definedName>
    <definedName name="SERP" localSheetId="11">#REF!</definedName>
    <definedName name="SERPNormal" localSheetId="10">#REF!</definedName>
    <definedName name="SERPNormal" localSheetId="11">#REF!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hadeISDAll" localSheetId="10">#REF!,#REF!,#REF!,#REF!,#REF!,#REF!,#REF!,#REF!,#REF!</definedName>
    <definedName name="ShadeISDAll" localSheetId="11">#REF!,#REF!,#REF!,#REF!,#REF!,#REF!,#REF!,#REF!,#REF!</definedName>
    <definedName name="sit_m_1" localSheetId="10">#REF!</definedName>
    <definedName name="sit_m_1" localSheetId="11">#REF!</definedName>
    <definedName name="sit_request" localSheetId="10">#REF!</definedName>
    <definedName name="sit_request" localSheetId="11">#REF!</definedName>
    <definedName name="split" localSheetId="10">#REF!</definedName>
    <definedName name="split" localSheetId="11">#REF!</definedName>
    <definedName name="Spouse" localSheetId="10">#REF!</definedName>
    <definedName name="Spouse" localSheetId="11">#REF!</definedName>
    <definedName name="srfaedtgthjtdhfdg" hidden="1">{#N/A,#N/A,FALSE,"EXPENSE"}</definedName>
    <definedName name="ssss" hidden="1">{#N/A,#N/A,FALSE,"EXPENSE"}</definedName>
    <definedName name="STATE" localSheetId="10">#REF!</definedName>
    <definedName name="STATE" localSheetId="11">#REF!</definedName>
    <definedName name="state_request" localSheetId="10">#REF!</definedName>
    <definedName name="state_request" localSheetId="11">#REF!</definedName>
    <definedName name="STOCKHOLDERS_EQUITY" localSheetId="10">#REF!</definedName>
    <definedName name="STOCKHOLDERS_EQUITY" localSheetId="11">#REF!</definedName>
    <definedName name="stratfordrecon" localSheetId="10">#REF!</definedName>
    <definedName name="stratfordrecon" localSheetId="11">#REF!</definedName>
    <definedName name="STRATIFIED_FUEL_CHARGE_CALCULATION" localSheetId="10">#REF!</definedName>
    <definedName name="STRATIFIED_FUEL_CHARGE_CALCULATION" localSheetId="11">#REF!</definedName>
    <definedName name="STS" localSheetId="10">#REF!</definedName>
    <definedName name="STS" localSheetId="11">#REF!</definedName>
    <definedName name="stsaeryyjiutjdhg" hidden="1">{#N/A,#N/A,FALSE,"EXPENSE"}</definedName>
    <definedName name="SUM" localSheetId="10">#REF!</definedName>
    <definedName name="SUM" localSheetId="11">#REF!</definedName>
    <definedName name="SUMMARY" localSheetId="10">#REF!</definedName>
    <definedName name="SUMMARY" localSheetId="11">#REF!</definedName>
    <definedName name="Swvu.print2." hidden="1">#REF!</definedName>
    <definedName name="Swvu.print3." hidden="1">#REF!</definedName>
    <definedName name="T" localSheetId="10">#REF!</definedName>
    <definedName name="T" localSheetId="11">#REF!</definedName>
    <definedName name="t5terer" hidden="1">{#N/A,#N/A,FALSE,"EXPENSE"}</definedName>
    <definedName name="taxable_plant" localSheetId="10">INDEX(bs_netplant,1,period_summary_col)</definedName>
    <definedName name="taxable_plant" localSheetId="11">INDEX(bs_netplant,1,period_summary_col)</definedName>
    <definedName name="TAXDEP" localSheetId="10">#REF!</definedName>
    <definedName name="TAXDEP" localSheetId="11">#REF!</definedName>
    <definedName name="TAXINC" localSheetId="10">#REF!</definedName>
    <definedName name="TAXINC" localSheetId="11">#REF!</definedName>
    <definedName name="TAXSALV" localSheetId="10">#REF!</definedName>
    <definedName name="TAXSALV" localSheetId="11">#REF!</definedName>
    <definedName name="TDS" localSheetId="10">#REF!</definedName>
    <definedName name="TDS" localSheetId="11">#REF!</definedName>
    <definedName name="tgrgfdgfdg" hidden="1">{#N/A,#N/A,FALSE,"EXPENSE"}</definedName>
    <definedName name="TITLES" localSheetId="10">#REF!</definedName>
    <definedName name="TITLES" localSheetId="11">#REF!</definedName>
    <definedName name="TITLES2" localSheetId="10">#REF!</definedName>
    <definedName name="TITLES2" localSheetId="11">#REF!</definedName>
    <definedName name="tom" hidden="1">{#N/A,#N/A,FALSE,"EXPENSE"}</definedName>
    <definedName name="ton" hidden="1">{#N/A,#N/A,FALSE,"EXPENSE"}</definedName>
    <definedName name="TOP" localSheetId="10">#REF!</definedName>
    <definedName name="TOP" localSheetId="11">#REF!</definedName>
    <definedName name="topp" localSheetId="10">#REF!</definedName>
    <definedName name="topp" localSheetId="11">#REF!</definedName>
    <definedName name="Total_Lease_Interest" localSheetId="10">#REF!</definedName>
    <definedName name="Total_Lease_Interest" localSheetId="11">#REF!</definedName>
    <definedName name="Total_Lease_Payments" localSheetId="10">#REF!</definedName>
    <definedName name="Total_Lease_Payments" localSheetId="11">#REF!</definedName>
    <definedName name="Total_Lease_Principal" localSheetId="10">#REF!</definedName>
    <definedName name="Total_Lease_Principal" localSheetId="11">#REF!</definedName>
    <definedName name="Total_Payment" localSheetId="10">Scheduled_Payment+Extra_Payment</definedName>
    <definedName name="Total_Payment" localSheetId="11">Scheduled_Payment+Extra_Payment</definedName>
    <definedName name="Total1" localSheetId="10">#REF!</definedName>
    <definedName name="Total1" localSheetId="11">#REF!</definedName>
    <definedName name="total2" localSheetId="10">#REF!</definedName>
    <definedName name="total2" localSheetId="11">#REF!</definedName>
    <definedName name="total3" localSheetId="10">#REF!</definedName>
    <definedName name="total3" localSheetId="11">#REF!</definedName>
    <definedName name="TP.1" localSheetId="10">#REF!</definedName>
    <definedName name="TP.1" localSheetId="11">#REF!</definedName>
    <definedName name="TP_Footer_User" hidden="1">"combsk"</definedName>
    <definedName name="TP_Footer_Version" hidden="1">"v4.00"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elvemonths" localSheetId="10">#REF!</definedName>
    <definedName name="twelvemonths" localSheetId="11">#REF!</definedName>
    <definedName name="TWELVEMOS.A.AND.G.MAINT" localSheetId="10">#REF!</definedName>
    <definedName name="TWELVEMOS.A.AND.G.MAINT" localSheetId="11">#REF!</definedName>
    <definedName name="TWELVEMOS.A.AND.G.OPER" localSheetId="10">#REF!</definedName>
    <definedName name="TWELVEMOS.A.AND.G.OPER" localSheetId="11">#REF!</definedName>
    <definedName name="TWELVEMOS.AFUDC" localSheetId="10">#REF!</definedName>
    <definedName name="TWELVEMOS.AFUDC" localSheetId="11">#REF!</definedName>
    <definedName name="TWELVEMOS.AMORTIZATION" localSheetId="10">#REF!</definedName>
    <definedName name="TWELVEMOS.AMORTIZATION" localSheetId="11">#REF!</definedName>
    <definedName name="TWELVEMOS.CUSTOMER.EXP" localSheetId="10">#REF!</definedName>
    <definedName name="TWELVEMOS.CUSTOMER.EXP" localSheetId="11">#REF!</definedName>
    <definedName name="TWELVEMOS.DEF.FUEL" localSheetId="10">#REF!</definedName>
    <definedName name="TWELVEMOS.DEF.FUEL" localSheetId="11">#REF!</definedName>
    <definedName name="TWELVEMOS.DEPR.AND.AMORT" localSheetId="10">#REF!</definedName>
    <definedName name="TWELVEMOS.DEPR.AND.AMORT" localSheetId="11">#REF!</definedName>
    <definedName name="TWELVEMOS.DEPRECIATION" localSheetId="10">#REF!</definedName>
    <definedName name="TWELVEMOS.DEPRECIATION" localSheetId="11">#REF!</definedName>
    <definedName name="TWELVEMOS.DISTRIBUTION.MAINT" localSheetId="10">#REF!</definedName>
    <definedName name="TWELVEMOS.DISTRIBUTION.MAINT" localSheetId="11">#REF!</definedName>
    <definedName name="TWELVEMOS.DISTRIBUTION.OPER" localSheetId="10">#REF!</definedName>
    <definedName name="TWELVEMOS.DISTRIBUTION.OPER" localSheetId="11">#REF!</definedName>
    <definedName name="TWELVEMOS.DIVIDENDS" localSheetId="10">#REF!</definedName>
    <definedName name="TWELVEMOS.DIVIDENDS" localSheetId="11">#REF!</definedName>
    <definedName name="TWELVEMOS.ECCR" localSheetId="10">#REF!</definedName>
    <definedName name="TWELVEMOS.ECCR" localSheetId="11">#REF!</definedName>
    <definedName name="TWELVEMOS.FUEL.AND.PURPOWER" localSheetId="10">#REF!</definedName>
    <definedName name="TWELVEMOS.FUEL.AND.PURPOWER" localSheetId="11">#REF!</definedName>
    <definedName name="TWELVEMOS.FUEL.HANDLING" localSheetId="10">#REF!</definedName>
    <definedName name="TWELVEMOS.FUEL.HANDLING" localSheetId="11">#REF!</definedName>
    <definedName name="TWELVEMOS.INTEREST.CHARGES" localSheetId="10">#REF!</definedName>
    <definedName name="TWELVEMOS.INTEREST.CHARGES" localSheetId="11">#REF!</definedName>
    <definedName name="TWELVEMOS.INTEREST.LONGTERM.DEBT" localSheetId="10">#REF!</definedName>
    <definedName name="TWELVEMOS.INTEREST.LONGTERM.DEBT" localSheetId="11">#REF!</definedName>
    <definedName name="TWELVEMOS.NONOPER.TAXES" localSheetId="10">#REF!</definedName>
    <definedName name="TWELVEMOS.NONOPER.TAXES" localSheetId="11">#REF!</definedName>
    <definedName name="TWELVEMOS.NUCLEAR.GENERATION.MAINT" localSheetId="10">#REF!</definedName>
    <definedName name="TWELVEMOS.NUCLEAR.GENERATION.MAINT" localSheetId="11">#REF!</definedName>
    <definedName name="TWELVEMOS.NUCLEAR.GENERATION.OPER" localSheetId="10">#REF!</definedName>
    <definedName name="TWELVEMOS.NUCLEAR.GENERATION.OPER" localSheetId="11">#REF!</definedName>
    <definedName name="TWELVEMOS.OPER.REVENUES" localSheetId="10">#REF!</definedName>
    <definedName name="TWELVEMOS.OPER.REVENUES" localSheetId="11">#REF!</definedName>
    <definedName name="TWELVEMOS.OPER.TAXES" localSheetId="10">#REF!</definedName>
    <definedName name="TWELVEMOS.OPER.TAXES" localSheetId="11">#REF!</definedName>
    <definedName name="TWELVEMOS.OPER_AND_MAINT.EXPS" localSheetId="10">#REF!</definedName>
    <definedName name="TWELVEMOS.OPER_AND_MAINT.EXPS" localSheetId="11">#REF!</definedName>
    <definedName name="TWELVEMOS.OTH.INC_AND_DEDUCTIONS" localSheetId="10">#REF!</definedName>
    <definedName name="TWELVEMOS.OTH.INC_AND_DEDUCTIONS" localSheetId="11">#REF!</definedName>
    <definedName name="TWELVEMOS.OTH.POWER.GEN.MAINT" localSheetId="10">#REF!</definedName>
    <definedName name="TWELVEMOS.OTH.POWER.GEN.MAINT" localSheetId="11">#REF!</definedName>
    <definedName name="TWELVEMOS.OTH.POWER.GEN.OPER" localSheetId="10">#REF!</definedName>
    <definedName name="TWELVEMOS.OTH.POWER.GEN.OPER" localSheetId="11">#REF!</definedName>
    <definedName name="TWELVEMOS.OTH.POWER.SUPPLY.OPER" localSheetId="10">#REF!</definedName>
    <definedName name="TWELVEMOS.OTH.POWER.SUPPLY.OPER" localSheetId="11">#REF!</definedName>
    <definedName name="TWELVEMOS.OTH.TAXES.NONOPER" localSheetId="10">#REF!</definedName>
    <definedName name="TWELVEMOS.OTH.TAXES.NONOPER" localSheetId="11">#REF!</definedName>
    <definedName name="TWELVEMOS.OTH.TAXES.OPER" localSheetId="10">#REF!</definedName>
    <definedName name="TWELVEMOS.OTH.TAXES.OPER" localSheetId="11">#REF!</definedName>
    <definedName name="TWELVEMOS.PURPOWER.NONREC" localSheetId="10">#REF!</definedName>
    <definedName name="TWELVEMOS.PURPOWER.NONREC" localSheetId="11">#REF!</definedName>
    <definedName name="TWELVEMOS.STEAM.GENERATION.MAINT" localSheetId="10">#REF!</definedName>
    <definedName name="TWELVEMOS.STEAM.GENERATION.MAINT" localSheetId="11">#REF!</definedName>
    <definedName name="TWELVEMOS.STEAM.GENERATION.OPER" localSheetId="10">#REF!</definedName>
    <definedName name="TWELVEMOS.STEAM.GENERATION.OPER" localSheetId="11">#REF!</definedName>
    <definedName name="TWELVEMOS.TOTAL.PROD.EXPS" localSheetId="10">#REF!</definedName>
    <definedName name="TWELVEMOS.TOTAL.PROD.EXPS" localSheetId="11">#REF!</definedName>
    <definedName name="TWELVEMOS.TRANSMISSION.MAINT" localSheetId="10">#REF!</definedName>
    <definedName name="TWELVEMOS.TRANSMISSION.MAINT" localSheetId="11">#REF!</definedName>
    <definedName name="TWELVEMOS.TRANSMISSION.OPER" localSheetId="10">#REF!</definedName>
    <definedName name="TWELVEMOS.TRANSMISSION.OPER" localSheetId="11">#REF!</definedName>
    <definedName name="twrtesrsf" hidden="1">{#N/A,#N/A,FALSE,"EXPENSE"}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nicap" localSheetId="10">#REF!</definedName>
    <definedName name="unicap" localSheetId="11">#REF!</definedName>
    <definedName name="uryryryry" hidden="1">{#N/A,#N/A,FALSE,"ALLOC"}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alues_Entered" localSheetId="10">IF(Loan_Amount*Interest_Rate*Loan_Years*Loan_Start&gt;0,1,0)</definedName>
    <definedName name="Values_Entered" localSheetId="11">IF(Loan_Amount*Interest_Rate*Loan_Years*Loan_Start&gt;0,1,0)</definedName>
    <definedName name="VARIANCESUMMARY" localSheetId="10">#REF!</definedName>
    <definedName name="VARIANCESUMMARY" localSheetId="11">#REF!</definedName>
    <definedName name="VCont" localSheetId="10">#REF!</definedName>
    <definedName name="VCont" localSheetId="11">#REF!</definedName>
    <definedName name="vcscvbxvbfvb" hidden="1">{#N/A,#N/A,FALSE,"EXPENSE"}</definedName>
    <definedName name="ventanarecon" localSheetId="10">#REF!</definedName>
    <definedName name="ventanarecon" localSheetId="11">#REF!</definedName>
    <definedName name="VOUCHER" localSheetId="10">#REF!</definedName>
    <definedName name="VOUCHER" localSheetId="11">#REF!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H_DEPOSITS" localSheetId="10">#REF!</definedName>
    <definedName name="WH_DEPOSITS" localSheetId="11">#REF!</definedName>
    <definedName name="WHLPVVAR" localSheetId="10">#REF!</definedName>
    <definedName name="WHLPVVAR" localSheetId="11">#REF!</definedName>
    <definedName name="WholesaleVariance" localSheetId="10">#REF!</definedName>
    <definedName name="WholesaleVariance" localSheetId="11">#REF!</definedName>
    <definedName name="WORKERS_COMP" localSheetId="10">#REF!</definedName>
    <definedName name="WORKERS_COMP" localSheetId="11">#REF!</definedName>
    <definedName name="workerscomp" localSheetId="10">#REF!</definedName>
    <definedName name="workerscomp" localSheetId="11">#REF!</definedName>
    <definedName name="WORKSHEET_1" localSheetId="10">#REF!</definedName>
    <definedName name="WORKSHEET_1" localSheetId="11">#REF!</definedName>
    <definedName name="WORKSHEET_2" localSheetId="10">#REF!</definedName>
    <definedName name="WORKSHEET_2" localSheetId="11">#REF!</definedName>
    <definedName name="WORKSHEET_3" localSheetId="10">#REF!</definedName>
    <definedName name="WORKSHEET_3" localSheetId="11">#REF!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EXPENSE." hidden="1">{#N/A,#N/A,FALSE,"EXPENSE"}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INT." hidden="1">{#N/A,#N/A,FALSE,"EXPENSE"}</definedName>
    <definedName name="wrn.KeyCorp._.Summary." hidden="1">{#N/A,#N/A,FALSE,"Mike"}</definedName>
    <definedName name="wrn.Monthly._.Report." hidden="1">{"Mwh Monthly Analysis",#N/A,FALSE,"Mwh Analysis";"Burn Monthly Analysis",#N/A,FALSE,"Burned Analysis"}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Y_Sum." hidden="1">{"PY_SumDol",#N/A,TRUE,"Revenue";"PY_SumPct",#N/A,TRUE,"Revenue"}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TESTS." localSheetId="0" hidden="1">{"PAGE_1",#N/A,FALSE,"MONTH"}</definedName>
    <definedName name="wrn.TESTS." hidden="1">{"PAGE_1",#N/A,FALSE,"MONTH"}</definedName>
    <definedName name="wrn.USA." hidden="1">{#N/A,#N/A,FALSE,"USA"}</definedName>
    <definedName name="wrt" hidden="1">{#N/A,#N/A,FALSE,"EXPENSE"}</definedName>
    <definedName name="wrwerrwer" hidden="1">{#N/A,#N/A,FALSE,"ALLOC"}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wwwwww" hidden="1">{#N/A,#N/A,FALSE,"EXPENSE"}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10" hidden="1">#REF!</definedName>
    <definedName name="XRefActiveRow" localSheetId="11" hidden="1">#REF!</definedName>
    <definedName name="XRefActiveRow" localSheetId="5" hidden="1">#REF!</definedName>
    <definedName name="XRefActiveRow" localSheetId="6" hidden="1">#REF!</definedName>
    <definedName name="XRefActiveRow" localSheetId="4" hidden="1">#REF!</definedName>
    <definedName name="XRefActiveRow" localSheetId="3" hidden="1">#REF!</definedName>
    <definedName name="XRefActiveRow" localSheetId="1" hidden="1">#REF!</definedName>
    <definedName name="XRefActiveRow" localSheetId="2" hidden="1">#REF!</definedName>
    <definedName name="XRefActiveRow" hidden="1">#REF!</definedName>
    <definedName name="XRefColumnsCount" hidden="1">3</definedName>
    <definedName name="XRefCopy1Row" localSheetId="10" hidden="1">#REF!</definedName>
    <definedName name="XRefCopy1Row" localSheetId="11" hidden="1">#REF!</definedName>
    <definedName name="XRefCopy1Row" localSheetId="5" hidden="1">#REF!</definedName>
    <definedName name="XRefCopy1Row" localSheetId="6" hidden="1">#REF!</definedName>
    <definedName name="XRefCopy1Row" localSheetId="4" hidden="1">#REF!</definedName>
    <definedName name="XRefCopy1Row" localSheetId="3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Row" localSheetId="10" hidden="1">#REF!</definedName>
    <definedName name="XRefCopy2Row" localSheetId="11" hidden="1">#REF!</definedName>
    <definedName name="XRefCopy2Row" localSheetId="5" hidden="1">#REF!</definedName>
    <definedName name="XRefCopy2Row" localSheetId="6" hidden="1">#REF!</definedName>
    <definedName name="XRefCopy2Row" localSheetId="4" hidden="1">#REF!</definedName>
    <definedName name="XRefCopy2Row" localSheetId="3" hidden="1">#REF!</definedName>
    <definedName name="XRefCopy2Row" localSheetId="1" hidden="1">#REF!</definedName>
    <definedName name="XRefCopy2Row" localSheetId="2" hidden="1">#REF!</definedName>
    <definedName name="XRefCopy2Row" hidden="1">#REF!</definedName>
    <definedName name="XRefCopy3Row" localSheetId="10" hidden="1">#REF!</definedName>
    <definedName name="XRefCopy3Row" localSheetId="11" hidden="1">#REF!</definedName>
    <definedName name="XRefCopy3Row" localSheetId="5" hidden="1">#REF!</definedName>
    <definedName name="XRefCopy3Row" localSheetId="6" hidden="1">#REF!</definedName>
    <definedName name="XRefCopy3Row" localSheetId="4" hidden="1">#REF!</definedName>
    <definedName name="XRefCopy3Row" localSheetId="3" hidden="1">#REF!</definedName>
    <definedName name="XRefCopy3Row" localSheetId="1" hidden="1">#REF!</definedName>
    <definedName name="XRefCopy3Row" localSheetId="2" hidden="1">#REF!</definedName>
    <definedName name="XRefCopy3Row" hidden="1">#REF!</definedName>
    <definedName name="XRefCopyRangeCount" hidden="1">3</definedName>
    <definedName name="XRefPaste1Row" localSheetId="10" hidden="1">#REF!</definedName>
    <definedName name="XRefPaste1Row" localSheetId="11" hidden="1">#REF!</definedName>
    <definedName name="XRefPaste1Row" localSheetId="5" hidden="1">#REF!</definedName>
    <definedName name="XRefPaste1Row" localSheetId="6" hidden="1">#REF!</definedName>
    <definedName name="XRefPaste1Row" localSheetId="4" hidden="1">#REF!</definedName>
    <definedName name="XRefPaste1Row" localSheetId="3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Row" localSheetId="10" hidden="1">#REF!</definedName>
    <definedName name="XRefPaste2Row" localSheetId="11" hidden="1">#REF!</definedName>
    <definedName name="XRefPaste2Row" localSheetId="5" hidden="1">#REF!</definedName>
    <definedName name="XRefPaste2Row" localSheetId="6" hidden="1">#REF!</definedName>
    <definedName name="XRefPaste2Row" localSheetId="4" hidden="1">#REF!</definedName>
    <definedName name="XRefPaste2Row" localSheetId="3" hidden="1">#REF!</definedName>
    <definedName name="XRefPaste2Row" localSheetId="1" hidden="1">#REF!</definedName>
    <definedName name="XRefPaste2Row" localSheetId="2" hidden="1">#REF!</definedName>
    <definedName name="XRefPaste2Row" hidden="1">#REF!</definedName>
    <definedName name="XRefPasteRangeCount" hidden="1">2</definedName>
    <definedName name="xxxxxxxxxxxxxxxxxxxxxx" hidden="1">{#N/A,#N/A,FALSE,"EXPENSE"}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" localSheetId="10">#REF!</definedName>
    <definedName name="Y" localSheetId="11">#REF!</definedName>
    <definedName name="ydrtydgdg" hidden="1">{#N/A,#N/A,FALSE,"EXPENSE"}</definedName>
    <definedName name="YE_DB" localSheetId="10">#REF!</definedName>
    <definedName name="YE_DB" localSheetId="11">#REF!</definedName>
    <definedName name="YEAR" localSheetId="10">#REF!</definedName>
    <definedName name="YEAR" localSheetId="11">#REF!</definedName>
    <definedName name="yeartodate" localSheetId="10">#REF!</definedName>
    <definedName name="yeartodate" localSheetId="11">#REF!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D.A.AND.G.MAINT" localSheetId="10">#REF!</definedName>
    <definedName name="YTD.A.AND.G.MAINT" localSheetId="11">#REF!</definedName>
    <definedName name="YTD.A.AND.G.OPER" localSheetId="10">#REF!</definedName>
    <definedName name="YTD.A.AND.G.OPER" localSheetId="11">#REF!</definedName>
    <definedName name="YTD.AFUDC" localSheetId="10">#REF!</definedName>
    <definedName name="YTD.AFUDC" localSheetId="11">#REF!</definedName>
    <definedName name="YTD.AMORTIZATION" localSheetId="10">#REF!</definedName>
    <definedName name="YTD.AMORTIZATION" localSheetId="11">#REF!</definedName>
    <definedName name="YTD.CUSTOMER.EXP" localSheetId="10">#REF!</definedName>
    <definedName name="YTD.CUSTOMER.EXP" localSheetId="11">#REF!</definedName>
    <definedName name="YTD.DEF.FUEL" localSheetId="10">#REF!</definedName>
    <definedName name="YTD.DEF.FUEL" localSheetId="11">#REF!</definedName>
    <definedName name="YTD.DEPR.AND.AMORT" localSheetId="10">#REF!</definedName>
    <definedName name="YTD.DEPR.AND.AMORT" localSheetId="11">#REF!</definedName>
    <definedName name="YTD.DEPRECIATION" localSheetId="10">#REF!</definedName>
    <definedName name="YTD.DEPRECIATION" localSheetId="11">#REF!</definedName>
    <definedName name="YTD.DISTRIBUTION.MAINT" localSheetId="10">#REF!</definedName>
    <definedName name="YTD.DISTRIBUTION.MAINT" localSheetId="11">#REF!</definedName>
    <definedName name="YTD.DISTRIBUTION.OPER" localSheetId="10">#REF!</definedName>
    <definedName name="YTD.DISTRIBUTION.OPER" localSheetId="11">#REF!</definedName>
    <definedName name="YTD.DIVIDENDS" localSheetId="10">#REF!</definedName>
    <definedName name="YTD.DIVIDENDS" localSheetId="11">#REF!</definedName>
    <definedName name="YTD.ECCR" localSheetId="10">#REF!</definedName>
    <definedName name="YTD.ECCR" localSheetId="11">#REF!</definedName>
    <definedName name="YTD.FUEL.AND.PURPOWER" localSheetId="10">#REF!</definedName>
    <definedName name="YTD.FUEL.AND.PURPOWER" localSheetId="11">#REF!</definedName>
    <definedName name="YTD.FUEL.HANDLING" localSheetId="10">#REF!</definedName>
    <definedName name="YTD.FUEL.HANDLING" localSheetId="11">#REF!</definedName>
    <definedName name="YTD.INTEREST.CHARGES" localSheetId="10">#REF!</definedName>
    <definedName name="YTD.INTEREST.CHARGES" localSheetId="11">#REF!</definedName>
    <definedName name="YTD.INTEREST.LONGTERM.DEBT" localSheetId="10">#REF!</definedName>
    <definedName name="YTD.INTEREST.LONGTERM.DEBT" localSheetId="11">#REF!</definedName>
    <definedName name="YTD.NONOPER.TAXES" localSheetId="10">#REF!</definedName>
    <definedName name="YTD.NONOPER.TAXES" localSheetId="11">#REF!</definedName>
    <definedName name="YTD.NUCLEAR.GENERATION.MAINT" localSheetId="10">#REF!</definedName>
    <definedName name="YTD.NUCLEAR.GENERATION.MAINT" localSheetId="11">#REF!</definedName>
    <definedName name="YTD.NUCLEAR.GENERATION.OPER" localSheetId="10">#REF!</definedName>
    <definedName name="YTD.NUCLEAR.GENERATION.OPER" localSheetId="11">#REF!</definedName>
    <definedName name="YTD.OPER.REVENUES" localSheetId="10">#REF!</definedName>
    <definedName name="YTD.OPER.REVENUES" localSheetId="11">#REF!</definedName>
    <definedName name="YTD.OPER.TAXES" localSheetId="10">#REF!</definedName>
    <definedName name="YTD.OPER.TAXES" localSheetId="11">#REF!</definedName>
    <definedName name="YTD.OPER_AND_MAINT.EXPS" localSheetId="10">#REF!</definedName>
    <definedName name="YTD.OPER_AND_MAINT.EXPS" localSheetId="11">#REF!</definedName>
    <definedName name="YTD.OPER_AND_MAINT_EXPS" localSheetId="10">#REF!</definedName>
    <definedName name="YTD.OPER_AND_MAINT_EXPS" localSheetId="11">#REF!</definedName>
    <definedName name="YTD.OTH.INC_AND_DEDUCTIONS" localSheetId="10">#REF!</definedName>
    <definedName name="YTD.OTH.INC_AND_DEDUCTIONS" localSheetId="11">#REF!</definedName>
    <definedName name="YTD.OTH.POWER.GEN.MAINT" localSheetId="10">#REF!</definedName>
    <definedName name="YTD.OTH.POWER.GEN.MAINT" localSheetId="11">#REF!</definedName>
    <definedName name="YTD.OTH.POWER.GEN.OPER" localSheetId="10">#REF!</definedName>
    <definedName name="YTD.OTH.POWER.GEN.OPER" localSheetId="11">#REF!</definedName>
    <definedName name="YTD.OTH.POWER.SUPPLY.OPER" localSheetId="10">#REF!</definedName>
    <definedName name="YTD.OTH.POWER.SUPPLY.OPER" localSheetId="11">#REF!</definedName>
    <definedName name="YTD.OTH.TAXES.NONOPER" localSheetId="10">#REF!</definedName>
    <definedName name="YTD.OTH.TAXES.NONOPER" localSheetId="11">#REF!</definedName>
    <definedName name="YTD.OTH.TAXES.OPER" localSheetId="10">#REF!</definedName>
    <definedName name="YTD.OTH.TAXES.OPER" localSheetId="11">#REF!</definedName>
    <definedName name="YTD.PURPOWER.NONREC" localSheetId="10">#REF!</definedName>
    <definedName name="YTD.PURPOWER.NONREC" localSheetId="11">#REF!</definedName>
    <definedName name="YTD.STEAM.GENERATION.MAINT" localSheetId="10">#REF!</definedName>
    <definedName name="YTD.STEAM.GENERATION.MAINT" localSheetId="11">#REF!</definedName>
    <definedName name="YTD.STEAM.GENERATION.OPER" localSheetId="10">#REF!</definedName>
    <definedName name="YTD.STEAM.GENERATION.OPER" localSheetId="11">#REF!</definedName>
    <definedName name="YTD.TOTAL.PROD.EXPS" localSheetId="10">#REF!</definedName>
    <definedName name="YTD.TOTAL.PROD.EXPS" localSheetId="11">#REF!</definedName>
    <definedName name="YTD.TOTAL.PRODUCTION.EXP" localSheetId="10">#REF!</definedName>
    <definedName name="YTD.TOTAL.PRODUCTION.EXP" localSheetId="11">#REF!</definedName>
    <definedName name="YTD.TRANSMISSION.MAINT" localSheetId="10">#REF!</definedName>
    <definedName name="YTD.TRANSMISSION.MAINT" localSheetId="11">#REF!</definedName>
    <definedName name="YTD.TRANSMISSION.OPER" localSheetId="10">#REF!</definedName>
    <definedName name="YTD.TRANSMISSION.OPER" localSheetId="11">#REF!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37" i="11" l="1"/>
  <c r="A7" i="6"/>
  <c r="A7" i="5"/>
  <c r="A7" i="4"/>
  <c r="A7" i="3"/>
  <c r="A7" i="2"/>
  <c r="O31" i="4"/>
  <c r="K25" i="25"/>
  <c r="J25" i="25"/>
  <c r="H66" i="11"/>
  <c r="I66" i="11"/>
  <c r="J66" i="11"/>
  <c r="K66" i="11"/>
  <c r="H67" i="11"/>
  <c r="I67" i="11"/>
  <c r="J67" i="11"/>
  <c r="K67" i="11"/>
  <c r="K65" i="11"/>
  <c r="J65" i="11"/>
  <c r="I65" i="11"/>
  <c r="H65" i="11"/>
  <c r="I62" i="11"/>
  <c r="I63" i="11"/>
  <c r="H62" i="11"/>
  <c r="H63" i="11"/>
  <c r="J62" i="11"/>
  <c r="K62" i="11"/>
  <c r="J63" i="11"/>
  <c r="K63" i="11"/>
  <c r="I61" i="11"/>
  <c r="J61" i="11"/>
  <c r="K61" i="11"/>
  <c r="H61" i="11"/>
  <c r="I70" i="11"/>
  <c r="J70" i="11"/>
  <c r="K70" i="11"/>
  <c r="I71" i="11"/>
  <c r="J71" i="11"/>
  <c r="K71" i="11"/>
  <c r="H71" i="11"/>
  <c r="H70" i="11"/>
  <c r="I72" i="11"/>
  <c r="I73" i="11"/>
  <c r="I74" i="11"/>
  <c r="H73" i="11"/>
  <c r="H74" i="11"/>
  <c r="H72" i="11"/>
  <c r="I101" i="11"/>
  <c r="J101" i="11"/>
  <c r="K101" i="11"/>
  <c r="H101" i="11"/>
  <c r="C101" i="11"/>
  <c r="I94" i="11"/>
  <c r="J94" i="11"/>
  <c r="K94" i="11"/>
  <c r="I95" i="11"/>
  <c r="J95" i="11"/>
  <c r="K95" i="11"/>
  <c r="I96" i="11"/>
  <c r="J96" i="11"/>
  <c r="K96" i="11"/>
  <c r="I97" i="11"/>
  <c r="J97" i="11"/>
  <c r="K97" i="11"/>
  <c r="H95" i="11"/>
  <c r="H96" i="11"/>
  <c r="H97" i="11"/>
  <c r="H94" i="11"/>
  <c r="I88" i="11"/>
  <c r="J88" i="11"/>
  <c r="K88" i="11"/>
  <c r="I89" i="11"/>
  <c r="J89" i="11"/>
  <c r="K89" i="11"/>
  <c r="I90" i="11"/>
  <c r="J90" i="11"/>
  <c r="K90" i="11"/>
  <c r="I91" i="11"/>
  <c r="J91" i="11"/>
  <c r="K91" i="11"/>
  <c r="H89" i="11"/>
  <c r="H90" i="11"/>
  <c r="H91" i="11"/>
  <c r="H88" i="11"/>
  <c r="K228" i="11" l="1"/>
  <c r="K227" i="11"/>
  <c r="K226" i="11"/>
  <c r="K223" i="11"/>
  <c r="K219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89" i="11"/>
  <c r="K181" i="11"/>
  <c r="K180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1" i="11"/>
  <c r="K160" i="11"/>
  <c r="K159" i="11"/>
  <c r="K158" i="11"/>
  <c r="K154" i="11"/>
  <c r="K153" i="11"/>
  <c r="K152" i="11"/>
  <c r="K149" i="11"/>
  <c r="K148" i="11"/>
  <c r="K147" i="11"/>
  <c r="K146" i="11"/>
  <c r="K145" i="11"/>
  <c r="K142" i="11"/>
  <c r="K141" i="11"/>
  <c r="K140" i="11"/>
  <c r="K139" i="11"/>
  <c r="K138" i="11"/>
  <c r="K137" i="11"/>
  <c r="K136" i="11"/>
  <c r="K135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18" i="11"/>
  <c r="K117" i="11"/>
  <c r="K116" i="11"/>
  <c r="K115" i="11"/>
  <c r="K114" i="11"/>
  <c r="K113" i="11"/>
  <c r="K110" i="11"/>
  <c r="K109" i="11"/>
  <c r="K108" i="11"/>
  <c r="K107" i="11"/>
  <c r="K106" i="11"/>
  <c r="K105" i="11"/>
  <c r="K104" i="11"/>
  <c r="K100" i="11"/>
  <c r="K77" i="11"/>
  <c r="K74" i="11"/>
  <c r="K73" i="11"/>
  <c r="K72" i="11"/>
  <c r="K57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7" i="11"/>
  <c r="K36" i="11"/>
  <c r="K35" i="11"/>
  <c r="K34" i="11"/>
  <c r="K31" i="11"/>
  <c r="K30" i="11"/>
  <c r="K29" i="11"/>
  <c r="K28" i="11"/>
  <c r="K27" i="11"/>
  <c r="K23" i="11"/>
  <c r="K21" i="11"/>
  <c r="K18" i="11"/>
  <c r="K17" i="11"/>
  <c r="J228" i="11"/>
  <c r="J227" i="11"/>
  <c r="J226" i="11"/>
  <c r="J223" i="11"/>
  <c r="J219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89" i="11"/>
  <c r="J181" i="11"/>
  <c r="J180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1" i="11"/>
  <c r="J160" i="11"/>
  <c r="J159" i="11"/>
  <c r="J158" i="11"/>
  <c r="J154" i="11"/>
  <c r="J153" i="11"/>
  <c r="J152" i="11"/>
  <c r="J149" i="11"/>
  <c r="J148" i="11"/>
  <c r="J147" i="11"/>
  <c r="J146" i="11"/>
  <c r="J145" i="11"/>
  <c r="J142" i="11"/>
  <c r="J141" i="11"/>
  <c r="J140" i="11"/>
  <c r="J139" i="11"/>
  <c r="J138" i="11"/>
  <c r="J137" i="11"/>
  <c r="J136" i="11"/>
  <c r="J135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18" i="11"/>
  <c r="J117" i="11"/>
  <c r="J116" i="11"/>
  <c r="J115" i="11"/>
  <c r="J114" i="11"/>
  <c r="J113" i="11"/>
  <c r="J110" i="11"/>
  <c r="J109" i="11"/>
  <c r="J108" i="11"/>
  <c r="J107" i="11"/>
  <c r="J106" i="11"/>
  <c r="J105" i="11"/>
  <c r="J104" i="11"/>
  <c r="J100" i="11"/>
  <c r="J77" i="11"/>
  <c r="J74" i="11"/>
  <c r="J73" i="11"/>
  <c r="J72" i="11"/>
  <c r="J57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7" i="11"/>
  <c r="J36" i="11"/>
  <c r="J35" i="11"/>
  <c r="J34" i="11"/>
  <c r="J31" i="11"/>
  <c r="J30" i="11"/>
  <c r="J29" i="11"/>
  <c r="J28" i="11"/>
  <c r="J27" i="11"/>
  <c r="J23" i="11"/>
  <c r="J21" i="11"/>
  <c r="J18" i="11"/>
  <c r="J17" i="11" l="1"/>
  <c r="V86" i="16"/>
  <c r="F12" i="16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F16" i="6"/>
  <c r="D16" i="6"/>
  <c r="D13" i="6"/>
  <c r="F13" i="6" s="1"/>
  <c r="H13" i="6" s="1"/>
  <c r="I13" i="6" s="1"/>
  <c r="K13" i="6" s="1"/>
  <c r="C13" i="6"/>
  <c r="F16" i="4"/>
  <c r="D16" i="4"/>
  <c r="D13" i="4"/>
  <c r="F13" i="4" s="1"/>
  <c r="H13" i="4" s="1"/>
  <c r="I13" i="4" s="1"/>
  <c r="K13" i="4" s="1"/>
  <c r="C13" i="4"/>
  <c r="F16" i="2"/>
  <c r="D16" i="2"/>
  <c r="D13" i="2"/>
  <c r="F13" i="2" s="1"/>
  <c r="H13" i="2" s="1"/>
  <c r="I13" i="2" s="1"/>
  <c r="K13" i="2" s="1"/>
  <c r="A151" i="11" l="1"/>
  <c r="A152" i="11" s="1"/>
  <c r="A153" i="11" s="1"/>
  <c r="A154" i="11" s="1"/>
  <c r="G33" i="25" l="1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I60" i="25" l="1"/>
  <c r="I40" i="25"/>
  <c r="I61" i="25"/>
  <c r="I49" i="25"/>
  <c r="I68" i="25"/>
  <c r="I51" i="25"/>
  <c r="I67" i="25"/>
  <c r="I57" i="25"/>
  <c r="I56" i="25"/>
  <c r="I75" i="25"/>
  <c r="I35" i="25"/>
  <c r="I74" i="25"/>
  <c r="I54" i="25"/>
  <c r="I34" i="25"/>
  <c r="I73" i="25"/>
  <c r="I53" i="25"/>
  <c r="I33" i="25"/>
  <c r="I72" i="25"/>
  <c r="I62" i="25"/>
  <c r="I42" i="25"/>
  <c r="I52" i="25"/>
  <c r="I39" i="25"/>
  <c r="I48" i="25"/>
  <c r="I66" i="25"/>
  <c r="I47" i="25"/>
  <c r="I71" i="25"/>
  <c r="I37" i="25"/>
  <c r="I65" i="25"/>
  <c r="I46" i="25"/>
  <c r="I36" i="25"/>
  <c r="I64" i="25"/>
  <c r="I45" i="25"/>
  <c r="I44" i="25"/>
  <c r="I41" i="25"/>
  <c r="I55" i="25"/>
  <c r="I38" i="25"/>
  <c r="I63" i="25"/>
  <c r="I59" i="25"/>
  <c r="I70" i="25"/>
  <c r="I43" i="25"/>
  <c r="I58" i="25"/>
  <c r="I50" i="25"/>
  <c r="I69" i="25"/>
  <c r="O23" i="2" l="1"/>
  <c r="B23" i="2"/>
  <c r="C23" i="1"/>
  <c r="R23" i="2" s="1"/>
  <c r="B23" i="1"/>
  <c r="Q23" i="2" s="1"/>
  <c r="Q43" i="6" l="1"/>
  <c r="Q31" i="4" l="1"/>
  <c r="C17" i="1" l="1"/>
  <c r="O29" i="4" l="1"/>
  <c r="Q27" i="4"/>
  <c r="O27" i="4"/>
  <c r="O25" i="4"/>
  <c r="Q23" i="4"/>
  <c r="O23" i="4"/>
  <c r="R21" i="4"/>
  <c r="Q21" i="4"/>
  <c r="O21" i="4"/>
  <c r="Q19" i="4"/>
  <c r="O19" i="4"/>
  <c r="O17" i="4"/>
  <c r="C31" i="3" l="1"/>
  <c r="P43" i="5"/>
  <c r="O43" i="6" s="1"/>
  <c r="C43" i="5"/>
  <c r="B27" i="1"/>
  <c r="B25" i="1"/>
  <c r="B21" i="1"/>
  <c r="B29" i="3"/>
  <c r="Q29" i="4" s="1"/>
  <c r="C17" i="3"/>
  <c r="R17" i="4" s="1"/>
  <c r="B17" i="3"/>
  <c r="Q17" i="4" s="1"/>
  <c r="B35" i="5"/>
  <c r="B33" i="5"/>
  <c r="B31" i="5"/>
  <c r="B29" i="5"/>
  <c r="B27" i="5"/>
  <c r="B25" i="5"/>
  <c r="B25" i="2" l="1"/>
  <c r="B27" i="2"/>
  <c r="B29" i="2"/>
  <c r="R21" i="6" l="1"/>
  <c r="Q29" i="2" l="1"/>
  <c r="O29" i="2"/>
  <c r="O27" i="2"/>
  <c r="O25" i="2"/>
  <c r="O21" i="2"/>
  <c r="O19" i="2"/>
  <c r="Q17" i="2"/>
  <c r="O17" i="2"/>
  <c r="Q41" i="6"/>
  <c r="O41" i="6"/>
  <c r="Q39" i="6"/>
  <c r="O39" i="6"/>
  <c r="C29" i="1"/>
  <c r="R29" i="2" s="1"/>
  <c r="Q27" i="2"/>
  <c r="Q25" i="2"/>
  <c r="Q21" i="2"/>
  <c r="B19" i="1"/>
  <c r="Q19" i="2" s="1"/>
  <c r="R17" i="2"/>
  <c r="B25" i="3"/>
  <c r="Q25" i="4" s="1"/>
  <c r="C19" i="3"/>
  <c r="R19" i="4" s="1"/>
  <c r="C41" i="5"/>
  <c r="R41" i="6" s="1"/>
  <c r="C39" i="5"/>
  <c r="R39" i="6" s="1"/>
  <c r="C19" i="5"/>
  <c r="R19" i="6" s="1"/>
  <c r="B17" i="5"/>
  <c r="C27" i="1" l="1"/>
  <c r="R27" i="2" s="1"/>
  <c r="C25" i="1"/>
  <c r="R25" i="2" s="1"/>
  <c r="C21" i="1"/>
  <c r="R21" i="2" s="1"/>
  <c r="C29" i="3"/>
  <c r="R29" i="4" s="1"/>
  <c r="C27" i="3"/>
  <c r="R27" i="4" s="1"/>
  <c r="C25" i="3"/>
  <c r="R25" i="4" s="1"/>
  <c r="C23" i="3"/>
  <c r="R23" i="4" s="1"/>
  <c r="C27" i="11" l="1"/>
  <c r="C28" i="11"/>
  <c r="C29" i="11"/>
  <c r="C30" i="11"/>
  <c r="T208" i="11" l="1"/>
  <c r="S208" i="11"/>
  <c r="R208" i="11"/>
  <c r="Q208" i="11"/>
  <c r="P208" i="11"/>
  <c r="O208" i="11"/>
  <c r="N208" i="11"/>
  <c r="L208" i="11"/>
  <c r="T196" i="11"/>
  <c r="S196" i="11"/>
  <c r="R196" i="11"/>
  <c r="Q196" i="11"/>
  <c r="P196" i="11"/>
  <c r="O196" i="11"/>
  <c r="N196" i="11"/>
  <c r="L196" i="11"/>
  <c r="C196" i="11"/>
  <c r="T197" i="11"/>
  <c r="S197" i="11"/>
  <c r="R197" i="11"/>
  <c r="Q197" i="11"/>
  <c r="P197" i="11"/>
  <c r="O197" i="11"/>
  <c r="N197" i="11"/>
  <c r="L197" i="11"/>
  <c r="C197" i="11"/>
  <c r="L67" i="11"/>
  <c r="N67" i="11"/>
  <c r="O67" i="11"/>
  <c r="P67" i="11"/>
  <c r="Q67" i="11"/>
  <c r="R67" i="11"/>
  <c r="S67" i="11"/>
  <c r="T67" i="11"/>
  <c r="AC67" i="11"/>
  <c r="AD67" i="11"/>
  <c r="C67" i="11"/>
  <c r="L7" i="6"/>
  <c r="N7" i="6"/>
  <c r="L8" i="6"/>
  <c r="N8" i="6"/>
  <c r="M7" i="5"/>
  <c r="O7" i="5"/>
  <c r="M8" i="5"/>
  <c r="O8" i="5"/>
  <c r="L8" i="4"/>
  <c r="N8" i="4"/>
  <c r="M8" i="3"/>
  <c r="O8" i="3"/>
  <c r="N8" i="2"/>
  <c r="L8" i="2"/>
  <c r="M8" i="1"/>
  <c r="L206" i="11" l="1"/>
  <c r="N206" i="11"/>
  <c r="O206" i="11"/>
  <c r="P206" i="11"/>
  <c r="Q206" i="11"/>
  <c r="R206" i="11"/>
  <c r="S206" i="11"/>
  <c r="T206" i="11"/>
  <c r="L203" i="11"/>
  <c r="N203" i="11"/>
  <c r="O203" i="11"/>
  <c r="P203" i="11"/>
  <c r="Q203" i="11"/>
  <c r="R203" i="11"/>
  <c r="S203" i="11"/>
  <c r="T203" i="11"/>
  <c r="L195" i="11"/>
  <c r="N195" i="11"/>
  <c r="O195" i="11"/>
  <c r="P195" i="11"/>
  <c r="Q195" i="11"/>
  <c r="R195" i="11"/>
  <c r="S195" i="11"/>
  <c r="T195" i="11"/>
  <c r="C195" i="11"/>
  <c r="N169" i="11"/>
  <c r="O169" i="11"/>
  <c r="P169" i="11"/>
  <c r="Q169" i="11"/>
  <c r="R169" i="11"/>
  <c r="S169" i="11"/>
  <c r="T169" i="11"/>
  <c r="AC169" i="11"/>
  <c r="AD169" i="11"/>
  <c r="C169" i="11"/>
  <c r="L169" i="11" s="1"/>
  <c r="O37" i="6" l="1"/>
  <c r="O35" i="6"/>
  <c r="O33" i="6"/>
  <c r="O31" i="6"/>
  <c r="O29" i="6"/>
  <c r="O27" i="6"/>
  <c r="O25" i="6"/>
  <c r="O23" i="6"/>
  <c r="O21" i="6"/>
  <c r="O19" i="6"/>
  <c r="Q17" i="6"/>
  <c r="O17" i="6" l="1"/>
  <c r="Q37" i="6" l="1"/>
  <c r="Q35" i="6"/>
  <c r="Q33" i="6"/>
  <c r="Q29" i="6"/>
  <c r="Q27" i="6"/>
  <c r="Q23" i="6"/>
  <c r="Q21" i="6"/>
  <c r="Q19" i="6"/>
  <c r="C17" i="5"/>
  <c r="R17" i="6" s="1"/>
  <c r="C23" i="5" l="1"/>
  <c r="R23" i="6" s="1"/>
  <c r="C27" i="5"/>
  <c r="R27" i="6" s="1"/>
  <c r="C31" i="5"/>
  <c r="R31" i="6" s="1"/>
  <c r="Q31" i="6"/>
  <c r="C25" i="5"/>
  <c r="R25" i="6" s="1"/>
  <c r="Q25" i="6"/>
  <c r="C19" i="1"/>
  <c r="R19" i="2" s="1"/>
  <c r="C37" i="5"/>
  <c r="R37" i="6" s="1"/>
  <c r="C35" i="5"/>
  <c r="R35" i="6" s="1"/>
  <c r="C33" i="5"/>
  <c r="R33" i="6" s="1"/>
  <c r="C29" i="5"/>
  <c r="R29" i="6" s="1"/>
  <c r="K11" i="11"/>
  <c r="J11" i="11"/>
  <c r="I11" i="11"/>
  <c r="H11" i="11"/>
  <c r="H17" i="11" s="1"/>
  <c r="H77" i="11" l="1"/>
  <c r="AG67" i="11"/>
  <c r="I77" i="11"/>
  <c r="AA67" i="11"/>
  <c r="H21" i="11"/>
  <c r="I159" i="11"/>
  <c r="H109" i="11"/>
  <c r="H115" i="11"/>
  <c r="H129" i="11"/>
  <c r="H41" i="11"/>
  <c r="I41" i="11"/>
  <c r="I129" i="11"/>
  <c r="H105" i="11"/>
  <c r="H147" i="11"/>
  <c r="AE27" i="11"/>
  <c r="AE31" i="11"/>
  <c r="AE28" i="11"/>
  <c r="AE29" i="11"/>
  <c r="AE30" i="11"/>
  <c r="H127" i="11"/>
  <c r="H27" i="11"/>
  <c r="H30" i="11"/>
  <c r="H29" i="11"/>
  <c r="H31" i="11"/>
  <c r="H28" i="11"/>
  <c r="I147" i="11"/>
  <c r="I127" i="11"/>
  <c r="I27" i="11"/>
  <c r="I30" i="11"/>
  <c r="I31" i="11"/>
  <c r="I28" i="11"/>
  <c r="I29" i="11"/>
  <c r="I167" i="11"/>
  <c r="I160" i="11"/>
  <c r="I154" i="11"/>
  <c r="I141" i="11"/>
  <c r="I164" i="11"/>
  <c r="I128" i="11"/>
  <c r="I208" i="11"/>
  <c r="U196" i="11"/>
  <c r="AA196" i="11"/>
  <c r="AF196" i="11"/>
  <c r="H196" i="11"/>
  <c r="AG196" i="11" s="1"/>
  <c r="H208" i="11"/>
  <c r="I197" i="11"/>
  <c r="I196" i="11"/>
  <c r="U67" i="11"/>
  <c r="AF67" i="11"/>
  <c r="H197" i="11"/>
  <c r="I206" i="11"/>
  <c r="AI206" i="11"/>
  <c r="AA206" i="11"/>
  <c r="AA195" i="11"/>
  <c r="I203" i="11"/>
  <c r="AI203" i="11"/>
  <c r="H203" i="11"/>
  <c r="AG203" i="11" s="1"/>
  <c r="H206" i="11"/>
  <c r="AF203" i="11"/>
  <c r="H169" i="11"/>
  <c r="H195" i="11"/>
  <c r="I169" i="11"/>
  <c r="AH169" i="11" s="1"/>
  <c r="I195" i="11"/>
  <c r="D15" i="1"/>
  <c r="D14" i="3"/>
  <c r="D15" i="5"/>
  <c r="D14" i="1"/>
  <c r="D15" i="3"/>
  <c r="D14" i="5"/>
  <c r="G23" i="1" l="1"/>
  <c r="E23" i="1"/>
  <c r="E25" i="1"/>
  <c r="AF30" i="11"/>
  <c r="V30" i="11"/>
  <c r="AI27" i="11"/>
  <c r="Y27" i="11"/>
  <c r="AF31" i="11"/>
  <c r="V31" i="11"/>
  <c r="AG28" i="11"/>
  <c r="AF29" i="11"/>
  <c r="V29" i="11"/>
  <c r="Z30" i="11"/>
  <c r="AG31" i="11"/>
  <c r="AF28" i="11"/>
  <c r="V28" i="11"/>
  <c r="Z31" i="11"/>
  <c r="AG29" i="11"/>
  <c r="AF27" i="11"/>
  <c r="V27" i="11"/>
  <c r="Z28" i="11"/>
  <c r="AG30" i="11"/>
  <c r="Z29" i="11"/>
  <c r="E21" i="1"/>
  <c r="AH29" i="11"/>
  <c r="X29" i="11"/>
  <c r="AH28" i="11"/>
  <c r="X28" i="11"/>
  <c r="Z27" i="11"/>
  <c r="AI28" i="11"/>
  <c r="Y28" i="11"/>
  <c r="AG27" i="11"/>
  <c r="AH31" i="11"/>
  <c r="X31" i="11"/>
  <c r="E27" i="1"/>
  <c r="AI29" i="11"/>
  <c r="Y29" i="11"/>
  <c r="AH30" i="11"/>
  <c r="X30" i="11"/>
  <c r="AI30" i="11"/>
  <c r="Y30" i="11"/>
  <c r="AH27" i="11"/>
  <c r="X27" i="11"/>
  <c r="AI31" i="11"/>
  <c r="Y31" i="11"/>
  <c r="AI197" i="11"/>
  <c r="AH197" i="11"/>
  <c r="AF169" i="11"/>
  <c r="AE206" i="11"/>
  <c r="AF206" i="11"/>
  <c r="AE195" i="11"/>
  <c r="AE196" i="11"/>
  <c r="V196" i="11"/>
  <c r="X208" i="11"/>
  <c r="AH208" i="11"/>
  <c r="AI208" i="11"/>
  <c r="Y208" i="11"/>
  <c r="Z208" i="11"/>
  <c r="AA208" i="11"/>
  <c r="AG208" i="11"/>
  <c r="U208" i="11"/>
  <c r="AE208" i="11"/>
  <c r="AF208" i="11"/>
  <c r="V208" i="11"/>
  <c r="Y197" i="11"/>
  <c r="Y206" i="11"/>
  <c r="Y196" i="11"/>
  <c r="AI196" i="11"/>
  <c r="AE67" i="11"/>
  <c r="V67" i="11"/>
  <c r="AH196" i="11"/>
  <c r="X196" i="11"/>
  <c r="Z196" i="11"/>
  <c r="AG197" i="11"/>
  <c r="Z197" i="11"/>
  <c r="AA197" i="11"/>
  <c r="AF197" i="11"/>
  <c r="V197" i="11"/>
  <c r="AH206" i="11"/>
  <c r="X206" i="11"/>
  <c r="U197" i="11"/>
  <c r="AE197" i="11"/>
  <c r="X197" i="11"/>
  <c r="K68" i="11"/>
  <c r="Y67" i="11"/>
  <c r="AI67" i="11"/>
  <c r="AH67" i="11"/>
  <c r="X67" i="11"/>
  <c r="Z67" i="11"/>
  <c r="Z206" i="11"/>
  <c r="U206" i="11"/>
  <c r="V206" i="11"/>
  <c r="X203" i="11"/>
  <c r="AH203" i="11"/>
  <c r="Y203" i="11"/>
  <c r="AG206" i="11"/>
  <c r="U195" i="11"/>
  <c r="V203" i="11"/>
  <c r="X169" i="11"/>
  <c r="AG169" i="11"/>
  <c r="Y169" i="11"/>
  <c r="U203" i="11"/>
  <c r="AE203" i="11"/>
  <c r="Z203" i="11"/>
  <c r="AA203" i="11"/>
  <c r="AI169" i="11"/>
  <c r="AG195" i="11"/>
  <c r="Y195" i="11"/>
  <c r="AI195" i="11"/>
  <c r="AF195" i="11"/>
  <c r="V195" i="11"/>
  <c r="AH195" i="11"/>
  <c r="X195" i="11"/>
  <c r="Z195" i="11"/>
  <c r="U169" i="11"/>
  <c r="AE169" i="11"/>
  <c r="Z169" i="11"/>
  <c r="AA169" i="11"/>
  <c r="V169" i="11"/>
  <c r="I23" i="1" l="1"/>
  <c r="P23" i="2" s="1"/>
  <c r="H10" i="25"/>
  <c r="H11" i="25" s="1"/>
  <c r="H12" i="25" s="1"/>
  <c r="H13" i="25" s="1"/>
  <c r="J23" i="1" l="1"/>
  <c r="K23" i="25"/>
  <c r="J23" i="25"/>
  <c r="I23" i="25"/>
  <c r="I25" i="25" s="1"/>
  <c r="H23" i="25"/>
  <c r="H25" i="25" s="1"/>
  <c r="C13" i="5"/>
  <c r="E13" i="5" s="1"/>
  <c r="G13" i="5" s="1"/>
  <c r="I13" i="5" s="1"/>
  <c r="J13" i="5" s="1"/>
  <c r="L13" i="5" s="1"/>
  <c r="C13" i="3"/>
  <c r="E13" i="3" s="1"/>
  <c r="G13" i="3" s="1"/>
  <c r="I13" i="3" s="1"/>
  <c r="J13" i="3" s="1"/>
  <c r="L13" i="3" s="1"/>
  <c r="C13" i="2"/>
  <c r="C13" i="1"/>
  <c r="E13" i="1" s="1"/>
  <c r="G13" i="1" s="1"/>
  <c r="I13" i="1" s="1"/>
  <c r="J13" i="1" s="1"/>
  <c r="L13" i="1" s="1"/>
  <c r="A7" i="1"/>
  <c r="M4" i="1"/>
  <c r="L12" i="2"/>
  <c r="L11" i="2"/>
  <c r="N5" i="2"/>
  <c r="N6" i="2"/>
  <c r="N7" i="2"/>
  <c r="N4" i="2"/>
  <c r="L5" i="2"/>
  <c r="L6" i="2"/>
  <c r="L7" i="2"/>
  <c r="L4" i="2"/>
  <c r="L12" i="4"/>
  <c r="L11" i="4"/>
  <c r="O5" i="3"/>
  <c r="E16" i="3" s="1"/>
  <c r="O6" i="3"/>
  <c r="G16" i="3" s="1"/>
  <c r="O7" i="3"/>
  <c r="O4" i="3"/>
  <c r="M5" i="3"/>
  <c r="M6" i="3"/>
  <c r="M7" i="3"/>
  <c r="M4" i="3"/>
  <c r="M12" i="3"/>
  <c r="M11" i="3"/>
  <c r="N5" i="4"/>
  <c r="N6" i="4"/>
  <c r="N7" i="4"/>
  <c r="N4" i="4"/>
  <c r="L5" i="4"/>
  <c r="L6" i="4"/>
  <c r="L7" i="4"/>
  <c r="L4" i="4"/>
  <c r="O5" i="5"/>
  <c r="O6" i="5"/>
  <c r="E16" i="5" s="1"/>
  <c r="G16" i="5"/>
  <c r="O4" i="5"/>
  <c r="M5" i="5"/>
  <c r="M6" i="5"/>
  <c r="M4" i="5"/>
  <c r="M12" i="5"/>
  <c r="M11" i="5"/>
  <c r="N5" i="6"/>
  <c r="N6" i="6"/>
  <c r="N4" i="6"/>
  <c r="L5" i="6"/>
  <c r="L6" i="6"/>
  <c r="L4" i="6"/>
  <c r="L12" i="6"/>
  <c r="L11" i="6"/>
  <c r="V220" i="11" l="1"/>
  <c r="X220" i="11"/>
  <c r="Y220" i="11"/>
  <c r="Z220" i="11"/>
  <c r="Z12" i="11" l="1"/>
  <c r="AI12" i="11" s="1"/>
  <c r="AO12" i="11" s="1"/>
  <c r="H227" i="11"/>
  <c r="I227" i="11"/>
  <c r="H228" i="11"/>
  <c r="I228" i="11"/>
  <c r="I226" i="11"/>
  <c r="H226" i="11"/>
  <c r="J224" i="11"/>
  <c r="I223" i="11"/>
  <c r="I224" i="11" s="1"/>
  <c r="H223" i="11"/>
  <c r="H224" i="11" s="1"/>
  <c r="AE223" i="11"/>
  <c r="J221" i="11"/>
  <c r="I219" i="11"/>
  <c r="I221" i="11" s="1"/>
  <c r="H219" i="11"/>
  <c r="H221" i="11" s="1"/>
  <c r="K190" i="11"/>
  <c r="J190" i="11"/>
  <c r="I189" i="11"/>
  <c r="I190" i="11" s="1"/>
  <c r="H189" i="11"/>
  <c r="H190" i="11" s="1"/>
  <c r="AE193" i="11"/>
  <c r="H193" i="11"/>
  <c r="I193" i="11"/>
  <c r="AE194" i="11"/>
  <c r="H194" i="11"/>
  <c r="I194" i="11"/>
  <c r="AE198" i="11"/>
  <c r="H198" i="11"/>
  <c r="I198" i="11"/>
  <c r="AE199" i="11"/>
  <c r="H199" i="11"/>
  <c r="I199" i="11"/>
  <c r="AE200" i="11"/>
  <c r="H200" i="11"/>
  <c r="I200" i="11"/>
  <c r="AE201" i="11"/>
  <c r="H201" i="11"/>
  <c r="I201" i="11"/>
  <c r="AE202" i="11"/>
  <c r="H202" i="11"/>
  <c r="I202" i="11"/>
  <c r="AE204" i="11"/>
  <c r="H204" i="11"/>
  <c r="I204" i="11"/>
  <c r="AE205" i="11"/>
  <c r="H205" i="11"/>
  <c r="I205" i="11"/>
  <c r="AE207" i="11"/>
  <c r="H207" i="11"/>
  <c r="I207" i="11"/>
  <c r="AE209" i="11"/>
  <c r="H209" i="11"/>
  <c r="I209" i="11"/>
  <c r="AE210" i="11"/>
  <c r="H210" i="11"/>
  <c r="I210" i="11"/>
  <c r="AE211" i="11"/>
  <c r="H211" i="11"/>
  <c r="I211" i="11"/>
  <c r="AE212" i="11"/>
  <c r="H212" i="11"/>
  <c r="G39" i="5" s="1"/>
  <c r="J39" i="5" s="1"/>
  <c r="I212" i="11"/>
  <c r="E39" i="5" s="1"/>
  <c r="AE213" i="11"/>
  <c r="H213" i="11"/>
  <c r="I213" i="11"/>
  <c r="H214" i="11"/>
  <c r="G41" i="5" s="1"/>
  <c r="I214" i="11"/>
  <c r="E41" i="5" s="1"/>
  <c r="AE215" i="11"/>
  <c r="I192" i="11"/>
  <c r="H192" i="11"/>
  <c r="I181" i="11"/>
  <c r="H181" i="11"/>
  <c r="AE181" i="11"/>
  <c r="I180" i="11"/>
  <c r="H180" i="11"/>
  <c r="AE180" i="11"/>
  <c r="H168" i="11"/>
  <c r="I168" i="11"/>
  <c r="H170" i="11"/>
  <c r="I170" i="11"/>
  <c r="H171" i="11"/>
  <c r="I171" i="11"/>
  <c r="G29" i="3" s="1"/>
  <c r="E29" i="3"/>
  <c r="E19" i="1"/>
  <c r="AE172" i="11"/>
  <c r="H172" i="11"/>
  <c r="I172" i="11"/>
  <c r="AE173" i="11"/>
  <c r="H173" i="11"/>
  <c r="I173" i="11"/>
  <c r="AE174" i="11"/>
  <c r="H174" i="11"/>
  <c r="I174" i="11"/>
  <c r="AE175" i="11"/>
  <c r="H175" i="11"/>
  <c r="I175" i="11"/>
  <c r="H176" i="11"/>
  <c r="I176" i="11"/>
  <c r="H177" i="11"/>
  <c r="I177" i="11"/>
  <c r="H167" i="11"/>
  <c r="I166" i="11"/>
  <c r="H166" i="11"/>
  <c r="AE166" i="11"/>
  <c r="I165" i="11"/>
  <c r="H165" i="11"/>
  <c r="E35" i="5"/>
  <c r="H164" i="11"/>
  <c r="I161" i="11"/>
  <c r="H161" i="11"/>
  <c r="AE161" i="11"/>
  <c r="H160" i="11"/>
  <c r="AE160" i="11"/>
  <c r="H159" i="11"/>
  <c r="AE159" i="11"/>
  <c r="I158" i="11"/>
  <c r="H158" i="11"/>
  <c r="AE158" i="11"/>
  <c r="H154" i="11"/>
  <c r="AE154" i="11"/>
  <c r="I153" i="11"/>
  <c r="H153" i="11"/>
  <c r="AE153" i="11"/>
  <c r="I152" i="11"/>
  <c r="H152" i="11"/>
  <c r="AE152" i="11"/>
  <c r="I149" i="11"/>
  <c r="H149" i="11"/>
  <c r="AE149" i="11"/>
  <c r="I148" i="11"/>
  <c r="H148" i="11"/>
  <c r="I146" i="11"/>
  <c r="H146" i="11"/>
  <c r="I145" i="11"/>
  <c r="H145" i="11"/>
  <c r="AE145" i="11"/>
  <c r="H140" i="11"/>
  <c r="I140" i="11"/>
  <c r="AE141" i="11"/>
  <c r="H141" i="11"/>
  <c r="AE142" i="11"/>
  <c r="H142" i="11"/>
  <c r="I142" i="11"/>
  <c r="I139" i="11"/>
  <c r="H139" i="11"/>
  <c r="AE139" i="11"/>
  <c r="I138" i="11"/>
  <c r="H138" i="11"/>
  <c r="I137" i="11"/>
  <c r="H137" i="11"/>
  <c r="I136" i="11"/>
  <c r="H136" i="11"/>
  <c r="AE136" i="11"/>
  <c r="I135" i="11"/>
  <c r="H135" i="11"/>
  <c r="AE135" i="11"/>
  <c r="AE128" i="11"/>
  <c r="H128" i="11"/>
  <c r="AE130" i="11"/>
  <c r="H130" i="11"/>
  <c r="I130" i="11"/>
  <c r="AE131" i="11"/>
  <c r="H131" i="11"/>
  <c r="I131" i="11"/>
  <c r="AE132" i="11"/>
  <c r="H132" i="11"/>
  <c r="I132" i="11"/>
  <c r="I126" i="11"/>
  <c r="H126" i="11"/>
  <c r="AE126" i="11"/>
  <c r="I125" i="11"/>
  <c r="H125" i="11"/>
  <c r="AE125" i="11"/>
  <c r="I124" i="11"/>
  <c r="H124" i="11"/>
  <c r="I123" i="11"/>
  <c r="H123" i="11"/>
  <c r="AE123" i="11"/>
  <c r="I122" i="11"/>
  <c r="H122" i="11"/>
  <c r="AE122" i="11"/>
  <c r="I121" i="11"/>
  <c r="H121" i="11"/>
  <c r="AE121" i="11"/>
  <c r="I118" i="11"/>
  <c r="H118" i="11"/>
  <c r="AE118" i="11"/>
  <c r="I117" i="11"/>
  <c r="H117" i="11"/>
  <c r="AE117" i="11"/>
  <c r="I116" i="11"/>
  <c r="H116" i="11"/>
  <c r="I115" i="11"/>
  <c r="I114" i="11"/>
  <c r="H114" i="11"/>
  <c r="AE114" i="11"/>
  <c r="I113" i="11"/>
  <c r="H113" i="11"/>
  <c r="AE113" i="11"/>
  <c r="AE106" i="11"/>
  <c r="H106" i="11"/>
  <c r="AG106" i="11" s="1"/>
  <c r="I106" i="11"/>
  <c r="AE107" i="11"/>
  <c r="H107" i="11"/>
  <c r="I107" i="11"/>
  <c r="AE108" i="11"/>
  <c r="H108" i="11"/>
  <c r="I108" i="11"/>
  <c r="I109" i="11"/>
  <c r="AE110" i="11"/>
  <c r="H110" i="11"/>
  <c r="I110" i="11"/>
  <c r="I105" i="11"/>
  <c r="I104" i="11"/>
  <c r="H104" i="11"/>
  <c r="AE104" i="11"/>
  <c r="AE101" i="11"/>
  <c r="I100" i="11"/>
  <c r="H100" i="11"/>
  <c r="G27" i="3"/>
  <c r="E29" i="5"/>
  <c r="AE90" i="11"/>
  <c r="AE89" i="11"/>
  <c r="AE85" i="11"/>
  <c r="AE84" i="11"/>
  <c r="AE83" i="11"/>
  <c r="AE82" i="11"/>
  <c r="AE81" i="11"/>
  <c r="AE80" i="11"/>
  <c r="AE72" i="11"/>
  <c r="G23" i="3"/>
  <c r="E23" i="3"/>
  <c r="AE74" i="11"/>
  <c r="G25" i="3"/>
  <c r="E25" i="3"/>
  <c r="AE62" i="11"/>
  <c r="AE63" i="11"/>
  <c r="AE64" i="11"/>
  <c r="AE65" i="11"/>
  <c r="AE66" i="11"/>
  <c r="K224" i="11"/>
  <c r="K221" i="11"/>
  <c r="AE55" i="11"/>
  <c r="AE56" i="11"/>
  <c r="AE57" i="11"/>
  <c r="H57" i="11"/>
  <c r="I57" i="11"/>
  <c r="AE54" i="11"/>
  <c r="AE41" i="11"/>
  <c r="AE42" i="11"/>
  <c r="H42" i="11"/>
  <c r="I42" i="11"/>
  <c r="AE43" i="11"/>
  <c r="H43" i="11"/>
  <c r="I43" i="11"/>
  <c r="AE44" i="11"/>
  <c r="H44" i="11"/>
  <c r="I44" i="11"/>
  <c r="AE45" i="11"/>
  <c r="H45" i="11"/>
  <c r="I45" i="11"/>
  <c r="AE46" i="11"/>
  <c r="H46" i="11"/>
  <c r="I46" i="11"/>
  <c r="AE47" i="11"/>
  <c r="H47" i="11"/>
  <c r="I47" i="11"/>
  <c r="AE48" i="11"/>
  <c r="H48" i="11"/>
  <c r="I48" i="11"/>
  <c r="AE49" i="11"/>
  <c r="H49" i="11"/>
  <c r="I49" i="11"/>
  <c r="AE50" i="11"/>
  <c r="H50" i="11"/>
  <c r="I50" i="11"/>
  <c r="AE51" i="11"/>
  <c r="H51" i="11"/>
  <c r="I51" i="11"/>
  <c r="I40" i="11"/>
  <c r="H40" i="11"/>
  <c r="AE40" i="11"/>
  <c r="H34" i="11"/>
  <c r="I34" i="11"/>
  <c r="H35" i="11"/>
  <c r="I35" i="11"/>
  <c r="H36" i="11"/>
  <c r="I36" i="11"/>
  <c r="H37" i="11"/>
  <c r="I37" i="11"/>
  <c r="AE35" i="11"/>
  <c r="AE36" i="11"/>
  <c r="AE37" i="11"/>
  <c r="AE34" i="11"/>
  <c r="H32" i="11"/>
  <c r="J32" i="11"/>
  <c r="K32" i="11"/>
  <c r="I32" i="11"/>
  <c r="H23" i="11"/>
  <c r="I23" i="11"/>
  <c r="I21" i="11"/>
  <c r="I17" i="11"/>
  <c r="E17" i="3"/>
  <c r="H18" i="11"/>
  <c r="I18" i="11"/>
  <c r="AE18" i="11"/>
  <c r="AE19" i="11"/>
  <c r="G17" i="3" l="1"/>
  <c r="I17" i="3" s="1"/>
  <c r="P17" i="4" s="1"/>
  <c r="E17" i="5"/>
  <c r="I23" i="3"/>
  <c r="J23" i="3" s="1"/>
  <c r="E33" i="5"/>
  <c r="G25" i="1"/>
  <c r="I29" i="3"/>
  <c r="P29" i="4" s="1"/>
  <c r="P23" i="4"/>
  <c r="I39" i="5"/>
  <c r="P39" i="6" s="1"/>
  <c r="I41" i="5"/>
  <c r="P41" i="6" s="1"/>
  <c r="E27" i="5"/>
  <c r="E25" i="5"/>
  <c r="G31" i="5"/>
  <c r="E23" i="5"/>
  <c r="AE176" i="11"/>
  <c r="AE189" i="11"/>
  <c r="G21" i="1"/>
  <c r="E27" i="3"/>
  <c r="I27" i="3" s="1"/>
  <c r="P27" i="4" s="1"/>
  <c r="I25" i="3"/>
  <c r="P25" i="4" s="1"/>
  <c r="AE138" i="11"/>
  <c r="G25" i="5"/>
  <c r="E31" i="5"/>
  <c r="AE137" i="11"/>
  <c r="AE214" i="11"/>
  <c r="G19" i="1"/>
  <c r="G27" i="1"/>
  <c r="AE219" i="11"/>
  <c r="E37" i="5"/>
  <c r="AE192" i="11"/>
  <c r="AF17" i="11"/>
  <c r="V17" i="11"/>
  <c r="AE17" i="11"/>
  <c r="V18" i="11"/>
  <c r="J68" i="11"/>
  <c r="I68" i="11"/>
  <c r="H68" i="11"/>
  <c r="Z115" i="11"/>
  <c r="Z125" i="11"/>
  <c r="Z138" i="11"/>
  <c r="Z148" i="11"/>
  <c r="Z153" i="11"/>
  <c r="Z121" i="11"/>
  <c r="J92" i="11"/>
  <c r="K229" i="11"/>
  <c r="E29" i="1" s="1"/>
  <c r="G29" i="5"/>
  <c r="AE147" i="11"/>
  <c r="AE165" i="11"/>
  <c r="G37" i="5"/>
  <c r="AE146" i="11"/>
  <c r="G33" i="5"/>
  <c r="G23" i="5"/>
  <c r="AE140" i="11"/>
  <c r="G17" i="5"/>
  <c r="G27" i="5"/>
  <c r="G35" i="5"/>
  <c r="AE127" i="11"/>
  <c r="Z46" i="11"/>
  <c r="Z42" i="11"/>
  <c r="AE73" i="11"/>
  <c r="AE109" i="11"/>
  <c r="Z113" i="11"/>
  <c r="Z117" i="11"/>
  <c r="Z123" i="11"/>
  <c r="Z136" i="11"/>
  <c r="Z146" i="11"/>
  <c r="Z158" i="11"/>
  <c r="Z164" i="11"/>
  <c r="Z192" i="11"/>
  <c r="AE61" i="11"/>
  <c r="H182" i="11"/>
  <c r="AE70" i="11"/>
  <c r="AE71" i="11"/>
  <c r="AE88" i="11"/>
  <c r="AE94" i="11"/>
  <c r="Z105" i="11"/>
  <c r="Z160" i="11"/>
  <c r="Z166" i="11"/>
  <c r="Z181" i="11"/>
  <c r="Z63" i="11"/>
  <c r="Z73" i="11"/>
  <c r="Z77" i="11"/>
  <c r="V106" i="11"/>
  <c r="H229" i="11"/>
  <c r="G43" i="5" s="1"/>
  <c r="Z17" i="11"/>
  <c r="J229" i="11"/>
  <c r="E31" i="3" s="1"/>
  <c r="Z108" i="11"/>
  <c r="Z131" i="11"/>
  <c r="Z127" i="11"/>
  <c r="Z141" i="11"/>
  <c r="Z35" i="11"/>
  <c r="Z51" i="11"/>
  <c r="Z48" i="11"/>
  <c r="Z44" i="11"/>
  <c r="Z80" i="11"/>
  <c r="Z84" i="11"/>
  <c r="Z90" i="11"/>
  <c r="Z96" i="11"/>
  <c r="Z101" i="11"/>
  <c r="Z219" i="11"/>
  <c r="I102" i="11"/>
  <c r="I229" i="11"/>
  <c r="H24" i="11"/>
  <c r="AE77" i="11"/>
  <c r="Z36" i="11"/>
  <c r="Z66" i="11"/>
  <c r="Z62" i="11"/>
  <c r="Z72" i="11"/>
  <c r="AE96" i="11"/>
  <c r="AE105" i="11"/>
  <c r="Z107" i="11"/>
  <c r="AE148" i="11"/>
  <c r="H216" i="11"/>
  <c r="H217" i="11" s="1"/>
  <c r="Z211" i="11"/>
  <c r="Z202" i="11"/>
  <c r="Z194" i="11"/>
  <c r="Z56" i="11"/>
  <c r="AE97" i="11"/>
  <c r="AE177" i="11"/>
  <c r="AE168" i="11"/>
  <c r="I216" i="11"/>
  <c r="I217" i="11" s="1"/>
  <c r="AE95" i="11"/>
  <c r="Z176" i="11"/>
  <c r="Z172" i="11"/>
  <c r="Z215" i="11"/>
  <c r="Z212" i="11"/>
  <c r="Z209" i="11"/>
  <c r="Z204" i="11"/>
  <c r="Z199" i="11"/>
  <c r="Z37" i="11"/>
  <c r="Z50" i="11"/>
  <c r="Z47" i="11"/>
  <c r="Z43" i="11"/>
  <c r="Z57" i="11"/>
  <c r="Z61" i="11"/>
  <c r="AE129" i="11"/>
  <c r="AE170" i="11"/>
  <c r="AE164" i="11"/>
  <c r="Z135" i="11"/>
  <c r="AE171" i="11"/>
  <c r="Z65" i="11"/>
  <c r="Z71" i="11"/>
  <c r="AE91" i="11"/>
  <c r="Z110" i="11"/>
  <c r="Z106" i="11"/>
  <c r="AE116" i="11"/>
  <c r="Z129" i="11"/>
  <c r="AE167" i="11"/>
  <c r="Z174" i="11"/>
  <c r="Z170" i="11"/>
  <c r="Z213" i="11"/>
  <c r="Z210" i="11"/>
  <c r="Z207" i="11"/>
  <c r="Z201" i="11"/>
  <c r="Z198" i="11"/>
  <c r="Z193" i="11"/>
  <c r="Y55" i="11"/>
  <c r="AI55" i="11"/>
  <c r="X61" i="11"/>
  <c r="AH61" i="11"/>
  <c r="Y64" i="11"/>
  <c r="AI64" i="11"/>
  <c r="AG63" i="11"/>
  <c r="Y74" i="11"/>
  <c r="AI74" i="11"/>
  <c r="AG73" i="11"/>
  <c r="AG77" i="11"/>
  <c r="V82" i="11"/>
  <c r="AF82" i="11"/>
  <c r="X83" i="11"/>
  <c r="AH83" i="11"/>
  <c r="V88" i="11"/>
  <c r="AF88" i="11"/>
  <c r="X89" i="11"/>
  <c r="AH89" i="11"/>
  <c r="V94" i="11"/>
  <c r="AF94" i="11"/>
  <c r="X95" i="11"/>
  <c r="AH95" i="11"/>
  <c r="Y97" i="11"/>
  <c r="AI97" i="11"/>
  <c r="X100" i="11"/>
  <c r="AH100" i="11"/>
  <c r="X104" i="11"/>
  <c r="AH104" i="11"/>
  <c r="Y109" i="11"/>
  <c r="AI109" i="11"/>
  <c r="AG108" i="11"/>
  <c r="V113" i="11"/>
  <c r="AF113" i="11"/>
  <c r="X114" i="11"/>
  <c r="AH114" i="11"/>
  <c r="V117" i="11"/>
  <c r="AF117" i="11"/>
  <c r="X118" i="11"/>
  <c r="AH118" i="11"/>
  <c r="V123" i="11"/>
  <c r="AF123" i="11"/>
  <c r="X124" i="11"/>
  <c r="AH124" i="11"/>
  <c r="Y132" i="11"/>
  <c r="AI132" i="11"/>
  <c r="Y19" i="11"/>
  <c r="AI19" i="11"/>
  <c r="AG51" i="11"/>
  <c r="AG44" i="11"/>
  <c r="K24" i="11"/>
  <c r="Z23" i="11"/>
  <c r="Y36" i="11"/>
  <c r="AI36" i="11"/>
  <c r="V35" i="11"/>
  <c r="AF35" i="11"/>
  <c r="AG40" i="11"/>
  <c r="V51" i="11"/>
  <c r="AF51" i="11"/>
  <c r="X49" i="11"/>
  <c r="AH49" i="11"/>
  <c r="V48" i="11"/>
  <c r="AF48" i="11"/>
  <c r="X45" i="11"/>
  <c r="AH45" i="11"/>
  <c r="V44" i="11"/>
  <c r="AF44" i="11"/>
  <c r="X41" i="11"/>
  <c r="AH41" i="11"/>
  <c r="Y54" i="11"/>
  <c r="AI54" i="11"/>
  <c r="X55" i="11"/>
  <c r="AH55" i="11"/>
  <c r="AG61" i="11"/>
  <c r="X64" i="11"/>
  <c r="AH64" i="11"/>
  <c r="V63" i="11"/>
  <c r="AF63" i="11"/>
  <c r="X74" i="11"/>
  <c r="AH74" i="11"/>
  <c r="V73" i="11"/>
  <c r="AF73" i="11"/>
  <c r="V77" i="11"/>
  <c r="AF77" i="11"/>
  <c r="AG82" i="11"/>
  <c r="Y83" i="11"/>
  <c r="AI83" i="11"/>
  <c r="H92" i="11"/>
  <c r="AG88" i="11"/>
  <c r="Y89" i="11"/>
  <c r="AI89" i="11"/>
  <c r="AG94" i="11"/>
  <c r="J98" i="11"/>
  <c r="Y95" i="11"/>
  <c r="AI95" i="11"/>
  <c r="X97" i="11"/>
  <c r="AH97" i="11"/>
  <c r="Y100" i="11"/>
  <c r="AI100" i="11"/>
  <c r="Y104" i="11"/>
  <c r="AI104" i="11"/>
  <c r="X109" i="11"/>
  <c r="AH109" i="11"/>
  <c r="V108" i="11"/>
  <c r="AF108" i="11"/>
  <c r="H119" i="11"/>
  <c r="AG113" i="11"/>
  <c r="Y114" i="11"/>
  <c r="AI114" i="11"/>
  <c r="AG117" i="11"/>
  <c r="Y118" i="11"/>
  <c r="AI118" i="11"/>
  <c r="AG123" i="11"/>
  <c r="Y124" i="11"/>
  <c r="AI124" i="11"/>
  <c r="Y45" i="11"/>
  <c r="AI45" i="11"/>
  <c r="X21" i="11"/>
  <c r="AG19" i="11"/>
  <c r="Y17" i="11"/>
  <c r="AI17" i="11"/>
  <c r="Y23" i="11"/>
  <c r="X36" i="11"/>
  <c r="AH36" i="11"/>
  <c r="Z34" i="11"/>
  <c r="X40" i="11"/>
  <c r="AH40" i="11"/>
  <c r="AG49" i="11"/>
  <c r="Y46" i="11"/>
  <c r="AI46" i="11"/>
  <c r="AG45" i="11"/>
  <c r="Y42" i="11"/>
  <c r="AI42" i="11"/>
  <c r="AG41" i="11"/>
  <c r="Z54" i="11"/>
  <c r="Y56" i="11"/>
  <c r="AI56" i="11"/>
  <c r="AG55" i="11"/>
  <c r="V61" i="11"/>
  <c r="AF61" i="11"/>
  <c r="Y65" i="11"/>
  <c r="AI65" i="11"/>
  <c r="AG64" i="11"/>
  <c r="V70" i="11"/>
  <c r="AF70" i="11"/>
  <c r="AG74" i="11"/>
  <c r="Y71" i="11"/>
  <c r="AI71" i="11"/>
  <c r="V81" i="11"/>
  <c r="AF81" i="11"/>
  <c r="X82" i="11"/>
  <c r="AH82" i="11"/>
  <c r="Z83" i="11"/>
  <c r="V85" i="11"/>
  <c r="AF85" i="11"/>
  <c r="X88" i="11"/>
  <c r="AH88" i="11"/>
  <c r="Z89" i="11"/>
  <c r="V91" i="11"/>
  <c r="AF91" i="11"/>
  <c r="X94" i="11"/>
  <c r="AH94" i="11"/>
  <c r="Z95" i="11"/>
  <c r="AG97" i="11"/>
  <c r="Z100" i="11"/>
  <c r="Z104" i="11"/>
  <c r="Y110" i="11"/>
  <c r="AI110" i="11"/>
  <c r="AG109" i="11"/>
  <c r="Y106" i="11"/>
  <c r="AI106" i="11"/>
  <c r="AF18" i="11"/>
  <c r="Y49" i="11"/>
  <c r="AI49" i="11"/>
  <c r="X19" i="11"/>
  <c r="AH19" i="11"/>
  <c r="X17" i="11"/>
  <c r="AH17" i="11"/>
  <c r="AG36" i="11"/>
  <c r="Y34" i="11"/>
  <c r="AI34" i="11"/>
  <c r="J52" i="11"/>
  <c r="Y40" i="11"/>
  <c r="AI40" i="11"/>
  <c r="V49" i="11"/>
  <c r="AF49" i="11"/>
  <c r="X46" i="11"/>
  <c r="AH46" i="11"/>
  <c r="V45" i="11"/>
  <c r="AF45" i="11"/>
  <c r="X42" i="11"/>
  <c r="AH42" i="11"/>
  <c r="V41" i="11"/>
  <c r="AF41" i="11"/>
  <c r="X56" i="11"/>
  <c r="AH56" i="11"/>
  <c r="V55" i="11"/>
  <c r="AF55" i="11"/>
  <c r="X65" i="11"/>
  <c r="AH65" i="11"/>
  <c r="V64" i="11"/>
  <c r="AF64" i="11"/>
  <c r="AG70" i="11"/>
  <c r="V74" i="11"/>
  <c r="AF74" i="11"/>
  <c r="X71" i="11"/>
  <c r="AH71" i="11"/>
  <c r="AG81" i="11"/>
  <c r="Y82" i="11"/>
  <c r="AI82" i="11"/>
  <c r="AG85" i="11"/>
  <c r="Y88" i="11"/>
  <c r="AI88" i="11"/>
  <c r="AG91" i="11"/>
  <c r="Y94" i="11"/>
  <c r="AI94" i="11"/>
  <c r="V97" i="11"/>
  <c r="AF97" i="11"/>
  <c r="X110" i="11"/>
  <c r="AH110" i="11"/>
  <c r="V109" i="11"/>
  <c r="AF109" i="11"/>
  <c r="X106" i="11"/>
  <c r="AH106" i="11"/>
  <c r="V40" i="11"/>
  <c r="AF40" i="11"/>
  <c r="I24" i="11"/>
  <c r="X23" i="11"/>
  <c r="Z18" i="11"/>
  <c r="AG17" i="11"/>
  <c r="Y37" i="11"/>
  <c r="AI37" i="11"/>
  <c r="V36" i="11"/>
  <c r="AF36" i="11"/>
  <c r="X34" i="11"/>
  <c r="AH34" i="11"/>
  <c r="Z40" i="11"/>
  <c r="Y50" i="11"/>
  <c r="AI50" i="11"/>
  <c r="Y47" i="11"/>
  <c r="AI47" i="11"/>
  <c r="AG46" i="11"/>
  <c r="Y43" i="11"/>
  <c r="AI43" i="11"/>
  <c r="AG42" i="11"/>
  <c r="Y57" i="11"/>
  <c r="AI57" i="11"/>
  <c r="AG56" i="11"/>
  <c r="Y66" i="11"/>
  <c r="AI66" i="11"/>
  <c r="AG65" i="11"/>
  <c r="Y62" i="11"/>
  <c r="AI62" i="11"/>
  <c r="X70" i="11"/>
  <c r="AH70" i="11"/>
  <c r="Y72" i="11"/>
  <c r="AI72" i="11"/>
  <c r="AG71" i="11"/>
  <c r="V80" i="11"/>
  <c r="AF80" i="11"/>
  <c r="X81" i="11"/>
  <c r="AH81" i="11"/>
  <c r="Z82" i="11"/>
  <c r="V84" i="11"/>
  <c r="AF84" i="11"/>
  <c r="X85" i="11"/>
  <c r="AH85" i="11"/>
  <c r="Z88" i="11"/>
  <c r="V90" i="11"/>
  <c r="AF90" i="11"/>
  <c r="X91" i="11"/>
  <c r="AH91" i="11"/>
  <c r="Z94" i="11"/>
  <c r="V96" i="11"/>
  <c r="AF96" i="11"/>
  <c r="V101" i="11"/>
  <c r="AF101" i="11"/>
  <c r="V105" i="11"/>
  <c r="AF105" i="11"/>
  <c r="AG110" i="11"/>
  <c r="Y21" i="11"/>
  <c r="AG35" i="11"/>
  <c r="Y41" i="11"/>
  <c r="AI41" i="11"/>
  <c r="Y18" i="11"/>
  <c r="AI18" i="11"/>
  <c r="X37" i="11"/>
  <c r="AH37" i="11"/>
  <c r="AG34" i="11"/>
  <c r="X50" i="11"/>
  <c r="AH50" i="11"/>
  <c r="X47" i="11"/>
  <c r="AH47" i="11"/>
  <c r="V46" i="11"/>
  <c r="AF46" i="11"/>
  <c r="X43" i="11"/>
  <c r="AH43" i="11"/>
  <c r="V42" i="11"/>
  <c r="AF42" i="11"/>
  <c r="X57" i="11"/>
  <c r="AH57" i="11"/>
  <c r="V56" i="11"/>
  <c r="AF56" i="11"/>
  <c r="X66" i="11"/>
  <c r="AH66" i="11"/>
  <c r="V65" i="11"/>
  <c r="AF65" i="11"/>
  <c r="X62" i="11"/>
  <c r="AH62" i="11"/>
  <c r="Y70" i="11"/>
  <c r="AI70" i="11"/>
  <c r="X72" i="11"/>
  <c r="AH72" i="11"/>
  <c r="V71" i="11"/>
  <c r="AF71" i="11"/>
  <c r="AG80" i="11"/>
  <c r="Y81" i="11"/>
  <c r="AI81" i="11"/>
  <c r="AG84" i="11"/>
  <c r="Y85" i="11"/>
  <c r="AI85" i="11"/>
  <c r="AG90" i="11"/>
  <c r="Y91" i="11"/>
  <c r="AI91" i="11"/>
  <c r="AG96" i="11"/>
  <c r="AE100" i="11"/>
  <c r="H102" i="11"/>
  <c r="AG101" i="11"/>
  <c r="J102" i="11"/>
  <c r="AG105" i="11"/>
  <c r="V110" i="11"/>
  <c r="AF110" i="11"/>
  <c r="X107" i="11"/>
  <c r="AH107" i="11"/>
  <c r="AG48" i="11"/>
  <c r="V21" i="11"/>
  <c r="AG37" i="11"/>
  <c r="Y35" i="11"/>
  <c r="AI35" i="11"/>
  <c r="V34" i="11"/>
  <c r="AF34" i="11"/>
  <c r="Y51" i="11"/>
  <c r="AI51" i="11"/>
  <c r="AG50" i="11"/>
  <c r="Y48" i="11"/>
  <c r="AI48" i="11"/>
  <c r="AG47" i="11"/>
  <c r="Y44" i="11"/>
  <c r="AI44" i="11"/>
  <c r="AG43" i="11"/>
  <c r="V54" i="11"/>
  <c r="AF54" i="11"/>
  <c r="AG57" i="11"/>
  <c r="K102" i="11"/>
  <c r="AG66" i="11"/>
  <c r="Y63" i="11"/>
  <c r="AI63" i="11"/>
  <c r="AG62" i="11"/>
  <c r="Z70" i="11"/>
  <c r="Y73" i="11"/>
  <c r="AI73" i="11"/>
  <c r="AG72" i="11"/>
  <c r="Y77" i="11"/>
  <c r="AI77" i="11"/>
  <c r="X80" i="11"/>
  <c r="AH80" i="11"/>
  <c r="Z81" i="11"/>
  <c r="V83" i="11"/>
  <c r="AF83" i="11"/>
  <c r="X84" i="11"/>
  <c r="AH84" i="11"/>
  <c r="Z85" i="11"/>
  <c r="V89" i="11"/>
  <c r="AF89" i="11"/>
  <c r="X90" i="11"/>
  <c r="AH90" i="11"/>
  <c r="Z91" i="11"/>
  <c r="V95" i="11"/>
  <c r="AF95" i="11"/>
  <c r="X96" i="11"/>
  <c r="AH96" i="11"/>
  <c r="V100" i="11"/>
  <c r="AF100" i="11"/>
  <c r="X101" i="11"/>
  <c r="AH101" i="11"/>
  <c r="V104" i="11"/>
  <c r="AF104" i="11"/>
  <c r="X105" i="11"/>
  <c r="AH105" i="11"/>
  <c r="Y108" i="11"/>
  <c r="AI108" i="11"/>
  <c r="X54" i="11"/>
  <c r="AH54" i="11"/>
  <c r="V19" i="11"/>
  <c r="AF19" i="11"/>
  <c r="V23" i="11"/>
  <c r="X18" i="11"/>
  <c r="AH18" i="11"/>
  <c r="Z19" i="11"/>
  <c r="AG18" i="11"/>
  <c r="Z21" i="11"/>
  <c r="V37" i="11"/>
  <c r="AF37" i="11"/>
  <c r="X35" i="11"/>
  <c r="AH35" i="11"/>
  <c r="X51" i="11"/>
  <c r="AH51" i="11"/>
  <c r="V50" i="11"/>
  <c r="AF50" i="11"/>
  <c r="Z49" i="11"/>
  <c r="X48" i="11"/>
  <c r="AH48" i="11"/>
  <c r="V47" i="11"/>
  <c r="AF47" i="11"/>
  <c r="Z45" i="11"/>
  <c r="X44" i="11"/>
  <c r="AH44" i="11"/>
  <c r="V43" i="11"/>
  <c r="AF43" i="11"/>
  <c r="Z41" i="11"/>
  <c r="AG54" i="11"/>
  <c r="V57" i="11"/>
  <c r="AF57" i="11"/>
  <c r="Z55" i="11"/>
  <c r="Y61" i="11"/>
  <c r="AI61" i="11"/>
  <c r="V66" i="11"/>
  <c r="AF66" i="11"/>
  <c r="Z64" i="11"/>
  <c r="X63" i="11"/>
  <c r="AH63" i="11"/>
  <c r="V62" i="11"/>
  <c r="AF62" i="11"/>
  <c r="K75" i="11"/>
  <c r="Z74" i="11"/>
  <c r="I75" i="11"/>
  <c r="X73" i="11"/>
  <c r="AH73" i="11"/>
  <c r="V72" i="11"/>
  <c r="AF72" i="11"/>
  <c r="X77" i="11"/>
  <c r="AH77" i="11"/>
  <c r="Y80" i="11"/>
  <c r="AI80" i="11"/>
  <c r="AG83" i="11"/>
  <c r="Y84" i="11"/>
  <c r="AI84" i="11"/>
  <c r="AG89" i="11"/>
  <c r="AG107" i="11"/>
  <c r="AG115" i="11"/>
  <c r="Y116" i="11"/>
  <c r="AI116" i="11"/>
  <c r="AG121" i="11"/>
  <c r="Y122" i="11"/>
  <c r="AI122" i="11"/>
  <c r="AE124" i="11"/>
  <c r="AG125" i="11"/>
  <c r="Y126" i="11"/>
  <c r="AI126" i="11"/>
  <c r="X130" i="11"/>
  <c r="AH130" i="11"/>
  <c r="V129" i="11"/>
  <c r="AF129" i="11"/>
  <c r="AG135" i="11"/>
  <c r="AG138" i="11"/>
  <c r="Y139" i="11"/>
  <c r="AI139" i="11"/>
  <c r="X140" i="11"/>
  <c r="AH140" i="11"/>
  <c r="Y145" i="11"/>
  <c r="AI145" i="11"/>
  <c r="AG148" i="11"/>
  <c r="Y149" i="11"/>
  <c r="AI149" i="11"/>
  <c r="AG153" i="11"/>
  <c r="Y154" i="11"/>
  <c r="AI154" i="11"/>
  <c r="AG160" i="11"/>
  <c r="Y161" i="11"/>
  <c r="AI161" i="11"/>
  <c r="AG166" i="11"/>
  <c r="Y167" i="11"/>
  <c r="AI167" i="11"/>
  <c r="X175" i="11"/>
  <c r="AH175" i="11"/>
  <c r="V174" i="11"/>
  <c r="AF174" i="11"/>
  <c r="X171" i="11"/>
  <c r="AH171" i="11"/>
  <c r="V170" i="11"/>
  <c r="AF170" i="11"/>
  <c r="AG181" i="11"/>
  <c r="X214" i="11"/>
  <c r="AH214" i="11"/>
  <c r="V213" i="11"/>
  <c r="AF213" i="11"/>
  <c r="X211" i="11"/>
  <c r="AH211" i="11"/>
  <c r="V210" i="11"/>
  <c r="AF210" i="11"/>
  <c r="V207" i="11"/>
  <c r="AF207" i="11"/>
  <c r="X202" i="11"/>
  <c r="AH202" i="11"/>
  <c r="V201" i="11"/>
  <c r="AF201" i="11"/>
  <c r="V198" i="11"/>
  <c r="AF198" i="11"/>
  <c r="X194" i="11"/>
  <c r="AH194" i="11"/>
  <c r="V193" i="11"/>
  <c r="AF193" i="11"/>
  <c r="AG219" i="11"/>
  <c r="Y223" i="11"/>
  <c r="AI223" i="11"/>
  <c r="Y90" i="11"/>
  <c r="Y96" i="11"/>
  <c r="Z97" i="11"/>
  <c r="Y101" i="11"/>
  <c r="Y105" i="11"/>
  <c r="Z109" i="11"/>
  <c r="X108" i="11"/>
  <c r="AH108" i="11"/>
  <c r="V107" i="11"/>
  <c r="AF107" i="11"/>
  <c r="K119" i="11"/>
  <c r="V114" i="11"/>
  <c r="AF114" i="11"/>
  <c r="X115" i="11"/>
  <c r="AH115" i="11"/>
  <c r="Z116" i="11"/>
  <c r="V118" i="11"/>
  <c r="AF118" i="11"/>
  <c r="X121" i="11"/>
  <c r="AH121" i="11"/>
  <c r="Z122" i="11"/>
  <c r="V124" i="11"/>
  <c r="AF124" i="11"/>
  <c r="X125" i="11"/>
  <c r="AH125" i="11"/>
  <c r="Z126" i="11"/>
  <c r="Y131" i="11"/>
  <c r="AI131" i="11"/>
  <c r="AG130" i="11"/>
  <c r="Y127" i="11"/>
  <c r="AI127" i="11"/>
  <c r="X135" i="11"/>
  <c r="AH135" i="11"/>
  <c r="V137" i="11"/>
  <c r="AF137" i="11"/>
  <c r="X138" i="11"/>
  <c r="AH138" i="11"/>
  <c r="Z139" i="11"/>
  <c r="Y141" i="11"/>
  <c r="AI141" i="11"/>
  <c r="AG140" i="11"/>
  <c r="Z145" i="11"/>
  <c r="V147" i="11"/>
  <c r="AF147" i="11"/>
  <c r="X148" i="11"/>
  <c r="AH148" i="11"/>
  <c r="Z149" i="11"/>
  <c r="V152" i="11"/>
  <c r="AF152" i="11"/>
  <c r="X153" i="11"/>
  <c r="AH153" i="11"/>
  <c r="Z154" i="11"/>
  <c r="V159" i="11"/>
  <c r="AF159" i="11"/>
  <c r="X160" i="11"/>
  <c r="AH160" i="11"/>
  <c r="Z161" i="11"/>
  <c r="V165" i="11"/>
  <c r="AF165" i="11"/>
  <c r="X166" i="11"/>
  <c r="AH166" i="11"/>
  <c r="Z167" i="11"/>
  <c r="Y176" i="11"/>
  <c r="AI176" i="11"/>
  <c r="AG175" i="11"/>
  <c r="Y172" i="11"/>
  <c r="AI172" i="11"/>
  <c r="AG171" i="11"/>
  <c r="V180" i="11"/>
  <c r="AF180" i="11"/>
  <c r="X181" i="11"/>
  <c r="AH181" i="11"/>
  <c r="Y215" i="11"/>
  <c r="AI215" i="11"/>
  <c r="AG214" i="11"/>
  <c r="Y212" i="11"/>
  <c r="AI212" i="11"/>
  <c r="AG211" i="11"/>
  <c r="Y209" i="11"/>
  <c r="AI209" i="11"/>
  <c r="Y204" i="11"/>
  <c r="AI204" i="11"/>
  <c r="AG202" i="11"/>
  <c r="Y199" i="11"/>
  <c r="AI199" i="11"/>
  <c r="AG194" i="11"/>
  <c r="V189" i="11"/>
  <c r="AF189" i="11"/>
  <c r="X219" i="11"/>
  <c r="AH219" i="11"/>
  <c r="Z223" i="11"/>
  <c r="K216" i="11"/>
  <c r="AI96" i="11"/>
  <c r="AI105" i="11"/>
  <c r="AG114" i="11"/>
  <c r="Y115" i="11"/>
  <c r="AI115" i="11"/>
  <c r="AG118" i="11"/>
  <c r="Y121" i="11"/>
  <c r="AI121" i="11"/>
  <c r="AG124" i="11"/>
  <c r="Y125" i="11"/>
  <c r="AI125" i="11"/>
  <c r="Z132" i="11"/>
  <c r="X131" i="11"/>
  <c r="AH131" i="11"/>
  <c r="V130" i="11"/>
  <c r="AF130" i="11"/>
  <c r="Z128" i="11"/>
  <c r="X127" i="11"/>
  <c r="AH127" i="11"/>
  <c r="Y135" i="11"/>
  <c r="AI135" i="11"/>
  <c r="Y138" i="11"/>
  <c r="AI138" i="11"/>
  <c r="Z142" i="11"/>
  <c r="X141" i="11"/>
  <c r="AH141" i="11"/>
  <c r="V140" i="11"/>
  <c r="AF140" i="11"/>
  <c r="H150" i="11"/>
  <c r="AG147" i="11"/>
  <c r="Y148" i="11"/>
  <c r="AI148" i="11"/>
  <c r="H155" i="11"/>
  <c r="AG152" i="11"/>
  <c r="J155" i="11"/>
  <c r="Y153" i="11"/>
  <c r="AI153" i="11"/>
  <c r="AG159" i="11"/>
  <c r="Y160" i="11"/>
  <c r="AI160" i="11"/>
  <c r="AG165" i="11"/>
  <c r="Y166" i="11"/>
  <c r="AI166" i="11"/>
  <c r="Z177" i="11"/>
  <c r="X176" i="11"/>
  <c r="AH176" i="11"/>
  <c r="V175" i="11"/>
  <c r="AF175" i="11"/>
  <c r="Z173" i="11"/>
  <c r="X172" i="11"/>
  <c r="AH172" i="11"/>
  <c r="V171" i="11"/>
  <c r="AF171" i="11"/>
  <c r="Z168" i="11"/>
  <c r="AG180" i="11"/>
  <c r="Y181" i="11"/>
  <c r="AI181" i="11"/>
  <c r="X215" i="11"/>
  <c r="AH215" i="11"/>
  <c r="V214" i="11"/>
  <c r="AF214" i="11"/>
  <c r="X212" i="11"/>
  <c r="AH212" i="11"/>
  <c r="V211" i="11"/>
  <c r="AF211" i="11"/>
  <c r="X209" i="11"/>
  <c r="AH209" i="11"/>
  <c r="Z205" i="11"/>
  <c r="X204" i="11"/>
  <c r="AH204" i="11"/>
  <c r="V202" i="11"/>
  <c r="AF202" i="11"/>
  <c r="Z200" i="11"/>
  <c r="X199" i="11"/>
  <c r="AH199" i="11"/>
  <c r="V194" i="11"/>
  <c r="AF194" i="11"/>
  <c r="AG189" i="11"/>
  <c r="Y219" i="11"/>
  <c r="AI219" i="11"/>
  <c r="J216" i="11"/>
  <c r="AG95" i="11"/>
  <c r="AG104" i="11"/>
  <c r="AG131" i="11"/>
  <c r="Y128" i="11"/>
  <c r="AI128" i="11"/>
  <c r="AG127" i="11"/>
  <c r="V136" i="11"/>
  <c r="AF136" i="11"/>
  <c r="X137" i="11"/>
  <c r="AH137" i="11"/>
  <c r="Y142" i="11"/>
  <c r="AI142" i="11"/>
  <c r="AG141" i="11"/>
  <c r="V146" i="11"/>
  <c r="AF146" i="11"/>
  <c r="X147" i="11"/>
  <c r="AH147" i="11"/>
  <c r="X152" i="11"/>
  <c r="AH152" i="11"/>
  <c r="V158" i="11"/>
  <c r="AF158" i="11"/>
  <c r="X159" i="11"/>
  <c r="AH159" i="11"/>
  <c r="V164" i="11"/>
  <c r="AF164" i="11"/>
  <c r="X165" i="11"/>
  <c r="AH165" i="11"/>
  <c r="Y177" i="11"/>
  <c r="AI177" i="11"/>
  <c r="AG176" i="11"/>
  <c r="Y173" i="11"/>
  <c r="AI173" i="11"/>
  <c r="AG172" i="11"/>
  <c r="Y168" i="11"/>
  <c r="AI168" i="11"/>
  <c r="X180" i="11"/>
  <c r="AH180" i="11"/>
  <c r="V192" i="11"/>
  <c r="AF192" i="11"/>
  <c r="AG215" i="11"/>
  <c r="AG212" i="11"/>
  <c r="AG209" i="11"/>
  <c r="Y205" i="11"/>
  <c r="AI205" i="11"/>
  <c r="AG204" i="11"/>
  <c r="Y200" i="11"/>
  <c r="AI200" i="11"/>
  <c r="AG199" i="11"/>
  <c r="X189" i="11"/>
  <c r="AH189" i="11"/>
  <c r="AF106" i="11"/>
  <c r="X132" i="11"/>
  <c r="AH132" i="11"/>
  <c r="V131" i="11"/>
  <c r="AF131" i="11"/>
  <c r="X128" i="11"/>
  <c r="AH128" i="11"/>
  <c r="V127" i="11"/>
  <c r="AF127" i="11"/>
  <c r="AG136" i="11"/>
  <c r="Y137" i="11"/>
  <c r="AI137" i="11"/>
  <c r="X142" i="11"/>
  <c r="AH142" i="11"/>
  <c r="V141" i="11"/>
  <c r="AF141" i="11"/>
  <c r="AG146" i="11"/>
  <c r="Y147" i="11"/>
  <c r="AI147" i="11"/>
  <c r="Y152" i="11"/>
  <c r="AI152" i="11"/>
  <c r="AG158" i="11"/>
  <c r="Y159" i="11"/>
  <c r="AI159" i="11"/>
  <c r="AG164" i="11"/>
  <c r="Y165" i="11"/>
  <c r="AI165" i="11"/>
  <c r="X177" i="11"/>
  <c r="AH177" i="11"/>
  <c r="V176" i="11"/>
  <c r="AF176" i="11"/>
  <c r="X173" i="11"/>
  <c r="AH173" i="11"/>
  <c r="V172" i="11"/>
  <c r="AF172" i="11"/>
  <c r="X168" i="11"/>
  <c r="AH168" i="11"/>
  <c r="J182" i="11"/>
  <c r="Y180" i="11"/>
  <c r="AI180" i="11"/>
  <c r="AG192" i="11"/>
  <c r="V215" i="11"/>
  <c r="AF215" i="11"/>
  <c r="V212" i="11"/>
  <c r="AF212" i="11"/>
  <c r="V209" i="11"/>
  <c r="AF209" i="11"/>
  <c r="X205" i="11"/>
  <c r="AH205" i="11"/>
  <c r="V204" i="11"/>
  <c r="AF204" i="11"/>
  <c r="X200" i="11"/>
  <c r="AH200" i="11"/>
  <c r="V199" i="11"/>
  <c r="AF199" i="11"/>
  <c r="Y189" i="11"/>
  <c r="AI189" i="11"/>
  <c r="I119" i="11"/>
  <c r="X113" i="11"/>
  <c r="AH113" i="11"/>
  <c r="Z114" i="11"/>
  <c r="V116" i="11"/>
  <c r="AF116" i="11"/>
  <c r="X117" i="11"/>
  <c r="AH117" i="11"/>
  <c r="Z118" i="11"/>
  <c r="V122" i="11"/>
  <c r="AF122" i="11"/>
  <c r="X123" i="11"/>
  <c r="AH123" i="11"/>
  <c r="Z124" i="11"/>
  <c r="V126" i="11"/>
  <c r="AF126" i="11"/>
  <c r="AG132" i="11"/>
  <c r="Y129" i="11"/>
  <c r="AI129" i="11"/>
  <c r="AG128" i="11"/>
  <c r="X136" i="11"/>
  <c r="AH136" i="11"/>
  <c r="Z137" i="11"/>
  <c r="V139" i="11"/>
  <c r="AF139" i="11"/>
  <c r="AG142" i="11"/>
  <c r="V145" i="11"/>
  <c r="AF145" i="11"/>
  <c r="X146" i="11"/>
  <c r="AH146" i="11"/>
  <c r="Z147" i="11"/>
  <c r="V149" i="11"/>
  <c r="AF149" i="11"/>
  <c r="Z152" i="11"/>
  <c r="V154" i="11"/>
  <c r="AF154" i="11"/>
  <c r="X158" i="11"/>
  <c r="AH158" i="11"/>
  <c r="Z159" i="11"/>
  <c r="V161" i="11"/>
  <c r="AF161" i="11"/>
  <c r="X164" i="11"/>
  <c r="AH164" i="11"/>
  <c r="Z165" i="11"/>
  <c r="V167" i="11"/>
  <c r="AF167" i="11"/>
  <c r="AG177" i="11"/>
  <c r="Y174" i="11"/>
  <c r="AI174" i="11"/>
  <c r="AG173" i="11"/>
  <c r="Y170" i="11"/>
  <c r="AI170" i="11"/>
  <c r="AG168" i="11"/>
  <c r="Z180" i="11"/>
  <c r="X192" i="11"/>
  <c r="AH192" i="11"/>
  <c r="Y213" i="11"/>
  <c r="AI213" i="11"/>
  <c r="Y210" i="11"/>
  <c r="AI210" i="11"/>
  <c r="Y207" i="11"/>
  <c r="AI207" i="11"/>
  <c r="AG205" i="11"/>
  <c r="Y201" i="11"/>
  <c r="AI201" i="11"/>
  <c r="AG200" i="11"/>
  <c r="Y198" i="11"/>
  <c r="AI198" i="11"/>
  <c r="Y193" i="11"/>
  <c r="AI193" i="11"/>
  <c r="Z189" i="11"/>
  <c r="V223" i="11"/>
  <c r="AF223" i="11"/>
  <c r="AI90" i="11"/>
  <c r="AI101" i="11"/>
  <c r="Y107" i="11"/>
  <c r="AI107" i="11"/>
  <c r="J119" i="11"/>
  <c r="Y113" i="11"/>
  <c r="AI113" i="11"/>
  <c r="AE115" i="11"/>
  <c r="AG116" i="11"/>
  <c r="Y117" i="11"/>
  <c r="AI117" i="11"/>
  <c r="AG122" i="11"/>
  <c r="Y123" i="11"/>
  <c r="AI123" i="11"/>
  <c r="AG126" i="11"/>
  <c r="V132" i="11"/>
  <c r="AF132" i="11"/>
  <c r="Z130" i="11"/>
  <c r="X129" i="11"/>
  <c r="AH129" i="11"/>
  <c r="V128" i="11"/>
  <c r="AF128" i="11"/>
  <c r="Y136" i="11"/>
  <c r="AI136" i="11"/>
  <c r="AG139" i="11"/>
  <c r="V142" i="11"/>
  <c r="AF142" i="11"/>
  <c r="Z140" i="11"/>
  <c r="AG145" i="11"/>
  <c r="Y146" i="11"/>
  <c r="AI146" i="11"/>
  <c r="AG149" i="11"/>
  <c r="AG154" i="11"/>
  <c r="Y158" i="11"/>
  <c r="AI158" i="11"/>
  <c r="AG161" i="11"/>
  <c r="Y164" i="11"/>
  <c r="AI164" i="11"/>
  <c r="AG167" i="11"/>
  <c r="V177" i="11"/>
  <c r="AF177" i="11"/>
  <c r="Z175" i="11"/>
  <c r="X174" i="11"/>
  <c r="AH174" i="11"/>
  <c r="V173" i="11"/>
  <c r="AF173" i="11"/>
  <c r="Z171" i="11"/>
  <c r="X170" i="11"/>
  <c r="AH170" i="11"/>
  <c r="V168" i="11"/>
  <c r="AF168" i="11"/>
  <c r="Y192" i="11"/>
  <c r="AI192" i="11"/>
  <c r="Z214" i="11"/>
  <c r="X213" i="11"/>
  <c r="AH213" i="11"/>
  <c r="X210" i="11"/>
  <c r="AH210" i="11"/>
  <c r="X207" i="11"/>
  <c r="AH207" i="11"/>
  <c r="V205" i="11"/>
  <c r="AF205" i="11"/>
  <c r="X201" i="11"/>
  <c r="AH201" i="11"/>
  <c r="V200" i="11"/>
  <c r="AF200" i="11"/>
  <c r="X198" i="11"/>
  <c r="AH198" i="11"/>
  <c r="X193" i="11"/>
  <c r="AH193" i="11"/>
  <c r="AG223" i="11"/>
  <c r="AG100" i="11"/>
  <c r="V115" i="11"/>
  <c r="AF115" i="11"/>
  <c r="X116" i="11"/>
  <c r="AH116" i="11"/>
  <c r="V121" i="11"/>
  <c r="AF121" i="11"/>
  <c r="X122" i="11"/>
  <c r="AH122" i="11"/>
  <c r="V125" i="11"/>
  <c r="AF125" i="11"/>
  <c r="X126" i="11"/>
  <c r="AH126" i="11"/>
  <c r="Y130" i="11"/>
  <c r="AI130" i="11"/>
  <c r="AG129" i="11"/>
  <c r="V135" i="11"/>
  <c r="AF135" i="11"/>
  <c r="V138" i="11"/>
  <c r="AF138" i="11"/>
  <c r="X139" i="11"/>
  <c r="AH139" i="11"/>
  <c r="Y140" i="11"/>
  <c r="AI140" i="11"/>
  <c r="X145" i="11"/>
  <c r="AH145" i="11"/>
  <c r="V148" i="11"/>
  <c r="AF148" i="11"/>
  <c r="X149" i="11"/>
  <c r="AH149" i="11"/>
  <c r="V153" i="11"/>
  <c r="AF153" i="11"/>
  <c r="X154" i="11"/>
  <c r="AH154" i="11"/>
  <c r="V160" i="11"/>
  <c r="AF160" i="11"/>
  <c r="X161" i="11"/>
  <c r="AH161" i="11"/>
  <c r="V166" i="11"/>
  <c r="AF166" i="11"/>
  <c r="X167" i="11"/>
  <c r="AH167" i="11"/>
  <c r="Y175" i="11"/>
  <c r="AI175" i="11"/>
  <c r="AG174" i="11"/>
  <c r="Y171" i="11"/>
  <c r="AI171" i="11"/>
  <c r="AG170" i="11"/>
  <c r="V181" i="11"/>
  <c r="AF181" i="11"/>
  <c r="Y214" i="11"/>
  <c r="AI214" i="11"/>
  <c r="AG213" i="11"/>
  <c r="Y211" i="11"/>
  <c r="AI211" i="11"/>
  <c r="AG210" i="11"/>
  <c r="AG207" i="11"/>
  <c r="Y202" i="11"/>
  <c r="AI202" i="11"/>
  <c r="AG201" i="11"/>
  <c r="AG198" i="11"/>
  <c r="Y194" i="11"/>
  <c r="AI194" i="11"/>
  <c r="AG193" i="11"/>
  <c r="V219" i="11"/>
  <c r="AF219" i="11"/>
  <c r="X223" i="11"/>
  <c r="AH223" i="11"/>
  <c r="J178" i="11"/>
  <c r="H75" i="11"/>
  <c r="J75" i="11"/>
  <c r="K92" i="11"/>
  <c r="K98" i="11"/>
  <c r="K155" i="11"/>
  <c r="J86" i="11"/>
  <c r="H78" i="11"/>
  <c r="J24" i="11"/>
  <c r="E21" i="3" s="1"/>
  <c r="K182" i="11"/>
  <c r="H86" i="11"/>
  <c r="I150" i="11"/>
  <c r="K178" i="11"/>
  <c r="H52" i="11"/>
  <c r="I86" i="11"/>
  <c r="H133" i="11"/>
  <c r="J133" i="11"/>
  <c r="H143" i="11"/>
  <c r="I22" i="11"/>
  <c r="I52" i="11"/>
  <c r="I133" i="11"/>
  <c r="I143" i="11"/>
  <c r="K150" i="11"/>
  <c r="J38" i="11"/>
  <c r="K86" i="11"/>
  <c r="H111" i="11"/>
  <c r="J143" i="11"/>
  <c r="J22" i="11"/>
  <c r="I38" i="11"/>
  <c r="K52" i="11"/>
  <c r="I78" i="11"/>
  <c r="J78" i="11"/>
  <c r="I98" i="11"/>
  <c r="I111" i="11"/>
  <c r="K133" i="11"/>
  <c r="K143" i="11"/>
  <c r="I182" i="11"/>
  <c r="H22" i="11"/>
  <c r="K38" i="11"/>
  <c r="H38" i="11"/>
  <c r="H98" i="11"/>
  <c r="J111" i="11"/>
  <c r="J150" i="11"/>
  <c r="H178" i="11"/>
  <c r="K22" i="11"/>
  <c r="E17" i="1" s="1"/>
  <c r="K78" i="11"/>
  <c r="I92" i="11"/>
  <c r="K111" i="11"/>
  <c r="I155" i="11"/>
  <c r="I178" i="11"/>
  <c r="H162" i="11"/>
  <c r="I162" i="11"/>
  <c r="J162" i="11"/>
  <c r="K162" i="11"/>
  <c r="H20" i="11"/>
  <c r="I20" i="11"/>
  <c r="J20" i="11"/>
  <c r="K20" i="11"/>
  <c r="J17" i="3" l="1"/>
  <c r="J41" i="5"/>
  <c r="J25" i="3"/>
  <c r="J29" i="3"/>
  <c r="J27" i="3"/>
  <c r="I25" i="1"/>
  <c r="P25" i="2" s="1"/>
  <c r="AH229" i="11"/>
  <c r="E43" i="5"/>
  <c r="I43" i="5" s="1"/>
  <c r="P43" i="6" s="1"/>
  <c r="G31" i="3"/>
  <c r="I23" i="5"/>
  <c r="P23" i="6" s="1"/>
  <c r="I31" i="5"/>
  <c r="P31" i="6" s="1"/>
  <c r="I25" i="5"/>
  <c r="P25" i="6" s="1"/>
  <c r="V68" i="11"/>
  <c r="I37" i="5"/>
  <c r="P37" i="6" s="1"/>
  <c r="I21" i="1"/>
  <c r="P21" i="2" s="1"/>
  <c r="AI229" i="11"/>
  <c r="G29" i="1"/>
  <c r="AF229" i="11"/>
  <c r="I27" i="1"/>
  <c r="P27" i="2" s="1"/>
  <c r="AG229" i="11"/>
  <c r="I27" i="5"/>
  <c r="P27" i="6" s="1"/>
  <c r="G19" i="5"/>
  <c r="E19" i="5"/>
  <c r="G19" i="3"/>
  <c r="G21" i="3"/>
  <c r="E21" i="5"/>
  <c r="G17" i="1"/>
  <c r="E19" i="3"/>
  <c r="G21" i="5"/>
  <c r="I35" i="5"/>
  <c r="P35" i="6" s="1"/>
  <c r="Z22" i="11"/>
  <c r="V20" i="11"/>
  <c r="AG24" i="11"/>
  <c r="AF22" i="11"/>
  <c r="V22" i="11"/>
  <c r="AF24" i="11"/>
  <c r="V24" i="11"/>
  <c r="Z24" i="11"/>
  <c r="AE24" i="11"/>
  <c r="AI24" i="11"/>
  <c r="Y24" i="11"/>
  <c r="AH24" i="11"/>
  <c r="X24" i="11"/>
  <c r="AH22" i="11"/>
  <c r="X22" i="11"/>
  <c r="AI22" i="11"/>
  <c r="Y22" i="11"/>
  <c r="AG22" i="11"/>
  <c r="AE22" i="11"/>
  <c r="X155" i="11"/>
  <c r="Z92" i="11"/>
  <c r="Z229" i="11"/>
  <c r="Z68" i="11"/>
  <c r="Z98" i="11"/>
  <c r="X229" i="11"/>
  <c r="Y75" i="11"/>
  <c r="X119" i="11"/>
  <c r="Y229" i="11"/>
  <c r="Z178" i="11"/>
  <c r="V155" i="11"/>
  <c r="V98" i="11"/>
  <c r="Y162" i="11"/>
  <c r="I29" i="5"/>
  <c r="P29" i="6" s="1"/>
  <c r="V102" i="11"/>
  <c r="I33" i="5"/>
  <c r="P33" i="6" s="1"/>
  <c r="Z78" i="11"/>
  <c r="V150" i="11"/>
  <c r="V75" i="11"/>
  <c r="X150" i="11"/>
  <c r="I25" i="11"/>
  <c r="I59" i="11" s="1"/>
  <c r="I186" i="11" s="1"/>
  <c r="Y102" i="11"/>
  <c r="Z143" i="11"/>
  <c r="X68" i="11"/>
  <c r="Z133" i="11"/>
  <c r="Z155" i="11"/>
  <c r="Z111" i="11"/>
  <c r="X162" i="11"/>
  <c r="V133" i="11"/>
  <c r="V111" i="11"/>
  <c r="K25" i="11"/>
  <c r="K59" i="11" s="1"/>
  <c r="K186" i="11" s="1"/>
  <c r="X78" i="11"/>
  <c r="X143" i="11"/>
  <c r="Y150" i="11"/>
  <c r="Y111" i="11"/>
  <c r="Y78" i="11"/>
  <c r="Y143" i="11"/>
  <c r="Z150" i="11"/>
  <c r="Y155" i="11"/>
  <c r="Z75" i="11"/>
  <c r="Z162" i="11"/>
  <c r="X133" i="11"/>
  <c r="V78" i="11"/>
  <c r="AE229" i="11"/>
  <c r="V229" i="11"/>
  <c r="X178" i="11"/>
  <c r="X111" i="11"/>
  <c r="Y133" i="11"/>
  <c r="Y68" i="11"/>
  <c r="V143" i="11"/>
  <c r="Y178" i="11"/>
  <c r="Y119" i="11"/>
  <c r="X98" i="11"/>
  <c r="J25" i="11"/>
  <c r="J59" i="11" s="1"/>
  <c r="J186" i="11" s="1"/>
  <c r="V178" i="11"/>
  <c r="X92" i="11"/>
  <c r="Y92" i="11"/>
  <c r="V162" i="11"/>
  <c r="V92" i="11"/>
  <c r="V119" i="11"/>
  <c r="X102" i="11"/>
  <c r="Z119" i="11"/>
  <c r="Z102" i="11"/>
  <c r="Y98" i="11"/>
  <c r="X75" i="11"/>
  <c r="H25" i="11"/>
  <c r="H59" i="11" s="1"/>
  <c r="H186" i="11" s="1"/>
  <c r="J185" i="11"/>
  <c r="I185" i="11"/>
  <c r="K185" i="11"/>
  <c r="H185" i="11"/>
  <c r="H12" i="11"/>
  <c r="I12" i="11"/>
  <c r="J12" i="11"/>
  <c r="K12" i="11"/>
  <c r="M12" i="1"/>
  <c r="M11" i="1"/>
  <c r="K5" i="11"/>
  <c r="K6" i="11"/>
  <c r="K7" i="11"/>
  <c r="K8" i="11"/>
  <c r="K4" i="11"/>
  <c r="I5" i="11"/>
  <c r="I6" i="11"/>
  <c r="I7" i="11"/>
  <c r="I8" i="11"/>
  <c r="I4" i="11"/>
  <c r="J21" i="1" l="1"/>
  <c r="J35" i="5"/>
  <c r="J25" i="5"/>
  <c r="J23" i="5"/>
  <c r="J43" i="5"/>
  <c r="J29" i="5"/>
  <c r="J27" i="1"/>
  <c r="J27" i="5"/>
  <c r="J25" i="1"/>
  <c r="J37" i="5"/>
  <c r="J33" i="5"/>
  <c r="J31" i="5"/>
  <c r="I31" i="3"/>
  <c r="P31" i="4" s="1"/>
  <c r="I29" i="1"/>
  <c r="P29" i="2" s="1"/>
  <c r="I21" i="3"/>
  <c r="P21" i="4" s="1"/>
  <c r="I19" i="5"/>
  <c r="P19" i="6" s="1"/>
  <c r="I19" i="3"/>
  <c r="P19" i="4" s="1"/>
  <c r="I17" i="1"/>
  <c r="P17" i="2" s="1"/>
  <c r="I21" i="5"/>
  <c r="P21" i="6" s="1"/>
  <c r="I187" i="11"/>
  <c r="I184" i="11" s="1"/>
  <c r="K187" i="11"/>
  <c r="K184" i="11" s="1"/>
  <c r="H187" i="11"/>
  <c r="J187" i="11"/>
  <c r="O5" i="1"/>
  <c r="G16" i="1" s="1"/>
  <c r="O6" i="1"/>
  <c r="O7" i="1"/>
  <c r="O8" i="1"/>
  <c r="O4" i="1"/>
  <c r="E16" i="1" s="1"/>
  <c r="M5" i="1"/>
  <c r="M6" i="1"/>
  <c r="M7" i="1"/>
  <c r="A8" i="25"/>
  <c r="A16" i="25" s="1"/>
  <c r="G1" i="25" a="1"/>
  <c r="G1" i="25" s="1"/>
  <c r="J29" i="1" l="1"/>
  <c r="J21" i="3"/>
  <c r="J19" i="5"/>
  <c r="J19" i="3"/>
  <c r="J17" i="1"/>
  <c r="J31" i="3"/>
  <c r="J21" i="5"/>
  <c r="I230" i="11"/>
  <c r="Y12" i="11"/>
  <c r="AH12" i="11" s="1"/>
  <c r="AN12" i="11" s="1"/>
  <c r="J184" i="11"/>
  <c r="H184" i="11"/>
  <c r="H230" i="11"/>
  <c r="H24" i="25" l="1"/>
  <c r="H26" i="25" s="1"/>
  <c r="X12" i="11"/>
  <c r="AG12" i="11" s="1"/>
  <c r="AM12" i="11" s="1"/>
  <c r="AF12" i="11" l="1"/>
  <c r="AL12" i="11" s="1"/>
  <c r="AE12" i="11" l="1"/>
  <c r="AK12" i="11" s="1"/>
  <c r="K217" i="11" l="1"/>
  <c r="K230" i="11" s="1"/>
  <c r="J217" i="11"/>
  <c r="J230" i="11" s="1"/>
  <c r="I24" i="25" s="1"/>
  <c r="I26" i="25" s="1"/>
  <c r="J24" i="25" l="1"/>
  <c r="J26" i="25" s="1"/>
  <c r="K24" i="25"/>
  <c r="K26" i="25" s="1"/>
  <c r="X227" i="11" l="1"/>
  <c r="Y227" i="11"/>
  <c r="Z227" i="11"/>
  <c r="X228" i="11"/>
  <c r="Y228" i="11"/>
  <c r="Z228" i="11"/>
  <c r="Y226" i="11"/>
  <c r="Z226" i="11"/>
  <c r="I19" i="1" l="1"/>
  <c r="P19" i="2" l="1"/>
  <c r="J19" i="1"/>
  <c r="X32" i="11"/>
  <c r="Y32" i="11"/>
  <c r="Z32" i="11"/>
  <c r="C31" i="11"/>
  <c r="A18" i="11"/>
  <c r="V32" i="11" l="1"/>
  <c r="F45" i="9" l="1"/>
  <c r="D45" i="9"/>
  <c r="C45" i="9" l="1"/>
  <c r="F43" i="9"/>
  <c r="D43" i="9"/>
  <c r="C43" i="9"/>
  <c r="F41" i="9"/>
  <c r="D41" i="9"/>
  <c r="C41" i="9"/>
  <c r="F39" i="9"/>
  <c r="D39" i="9"/>
  <c r="C39" i="9"/>
  <c r="F37" i="9"/>
  <c r="D37" i="9"/>
  <c r="J37" i="9" s="1"/>
  <c r="C37" i="9"/>
  <c r="F35" i="9"/>
  <c r="D35" i="9"/>
  <c r="C35" i="9"/>
  <c r="D33" i="9"/>
  <c r="F33" i="9"/>
  <c r="C33" i="9"/>
  <c r="F31" i="9"/>
  <c r="D31" i="9"/>
  <c r="C31" i="9"/>
  <c r="J31" i="9" l="1"/>
  <c r="J41" i="9"/>
  <c r="H37" i="9"/>
  <c r="H31" i="9"/>
  <c r="J39" i="9"/>
  <c r="J45" i="9"/>
  <c r="H45" i="9"/>
  <c r="J43" i="9"/>
  <c r="H43" i="9"/>
  <c r="H41" i="9"/>
  <c r="H39" i="9"/>
  <c r="J35" i="9"/>
  <c r="H35" i="9"/>
  <c r="J33" i="9"/>
  <c r="H33" i="9"/>
  <c r="F29" i="9"/>
  <c r="D29" i="9"/>
  <c r="C29" i="9"/>
  <c r="F27" i="9"/>
  <c r="D27" i="9"/>
  <c r="C27" i="9"/>
  <c r="F25" i="9"/>
  <c r="D25" i="9"/>
  <c r="C25" i="9"/>
  <c r="F23" i="9"/>
  <c r="F21" i="9"/>
  <c r="F19" i="9"/>
  <c r="F17" i="9"/>
  <c r="D23" i="9"/>
  <c r="D21" i="9"/>
  <c r="D19" i="9"/>
  <c r="D17" i="9"/>
  <c r="C23" i="9"/>
  <c r="C21" i="9"/>
  <c r="C19" i="9"/>
  <c r="C17" i="9"/>
  <c r="F15" i="9"/>
  <c r="D15" i="9"/>
  <c r="C15" i="9"/>
  <c r="AD181" i="11"/>
  <c r="AC181" i="11"/>
  <c r="AD180" i="11"/>
  <c r="AC180" i="11"/>
  <c r="AC168" i="11"/>
  <c r="AD168" i="11"/>
  <c r="AC170" i="11"/>
  <c r="AD170" i="11"/>
  <c r="AC171" i="11"/>
  <c r="AD171" i="11"/>
  <c r="AC172" i="11"/>
  <c r="AD172" i="11"/>
  <c r="AC173" i="11"/>
  <c r="AD173" i="11"/>
  <c r="AC174" i="11"/>
  <c r="AD174" i="11"/>
  <c r="AC175" i="11"/>
  <c r="AD175" i="11"/>
  <c r="AC176" i="11"/>
  <c r="AD176" i="11"/>
  <c r="AC177" i="11"/>
  <c r="AD177" i="11"/>
  <c r="AD167" i="11"/>
  <c r="AC167" i="11"/>
  <c r="AD166" i="11"/>
  <c r="AC166" i="11"/>
  <c r="AD165" i="11"/>
  <c r="AC165" i="11"/>
  <c r="AD164" i="11"/>
  <c r="AC164" i="11"/>
  <c r="AD161" i="11"/>
  <c r="AC161" i="11"/>
  <c r="AD160" i="11"/>
  <c r="AC160" i="11"/>
  <c r="AD159" i="11"/>
  <c r="AC159" i="11"/>
  <c r="AD158" i="11"/>
  <c r="AC158" i="11"/>
  <c r="AC145" i="11"/>
  <c r="AD145" i="11"/>
  <c r="AC146" i="11"/>
  <c r="AD146" i="11"/>
  <c r="AC147" i="11"/>
  <c r="AD147" i="11"/>
  <c r="AC148" i="11"/>
  <c r="AD148" i="11"/>
  <c r="AC149" i="11"/>
  <c r="AD149" i="11"/>
  <c r="AC152" i="11"/>
  <c r="AD152" i="11"/>
  <c r="AC153" i="11"/>
  <c r="AD153" i="11"/>
  <c r="AC154" i="11"/>
  <c r="AD154" i="11"/>
  <c r="AD142" i="11"/>
  <c r="AC142" i="11"/>
  <c r="AD141" i="11"/>
  <c r="AC141" i="11"/>
  <c r="AD140" i="11"/>
  <c r="AC140" i="11"/>
  <c r="AD139" i="11"/>
  <c r="AC139" i="11"/>
  <c r="AD138" i="11"/>
  <c r="AC138" i="11"/>
  <c r="AD137" i="11"/>
  <c r="AC137" i="11"/>
  <c r="AD136" i="11"/>
  <c r="AC136" i="11"/>
  <c r="AD135" i="11"/>
  <c r="AC135" i="11"/>
  <c r="AC127" i="11"/>
  <c r="AD127" i="11"/>
  <c r="AC128" i="11"/>
  <c r="AD128" i="11"/>
  <c r="AC129" i="11"/>
  <c r="AD129" i="11"/>
  <c r="AC130" i="11"/>
  <c r="AD130" i="11"/>
  <c r="AC131" i="11"/>
  <c r="AD131" i="11"/>
  <c r="AC132" i="11"/>
  <c r="AD132" i="11"/>
  <c r="AD126" i="11"/>
  <c r="AC126" i="11"/>
  <c r="AD125" i="11"/>
  <c r="AC125" i="11"/>
  <c r="AD124" i="11"/>
  <c r="AC124" i="11"/>
  <c r="AD123" i="11"/>
  <c r="AC123" i="11"/>
  <c r="AD122" i="11"/>
  <c r="AC122" i="11"/>
  <c r="AD121" i="11"/>
  <c r="AC121" i="11"/>
  <c r="AC118" i="11"/>
  <c r="AD118" i="11"/>
  <c r="AD117" i="11"/>
  <c r="AC117" i="11"/>
  <c r="AD116" i="11"/>
  <c r="AC116" i="11"/>
  <c r="AD115" i="11"/>
  <c r="AC115" i="11"/>
  <c r="AD114" i="11"/>
  <c r="AC114" i="11"/>
  <c r="AD113" i="11"/>
  <c r="AC113" i="11"/>
  <c r="AC109" i="11"/>
  <c r="AD109" i="11"/>
  <c r="AC110" i="11"/>
  <c r="AD110" i="11"/>
  <c r="AD108" i="11"/>
  <c r="AC108" i="11"/>
  <c r="AD107" i="11"/>
  <c r="AC107" i="11"/>
  <c r="AD106" i="11"/>
  <c r="AC106" i="11"/>
  <c r="AD105" i="11"/>
  <c r="AC105" i="11"/>
  <c r="AD104" i="11"/>
  <c r="AC104" i="11"/>
  <c r="AD101" i="11"/>
  <c r="AC101" i="11"/>
  <c r="AD100" i="11"/>
  <c r="AC100" i="11"/>
  <c r="AC97" i="11"/>
  <c r="AD97" i="11"/>
  <c r="AD96" i="11"/>
  <c r="AC96" i="11"/>
  <c r="AD95" i="11"/>
  <c r="AC95" i="11"/>
  <c r="AD94" i="11"/>
  <c r="AC94" i="11"/>
  <c r="AD91" i="11"/>
  <c r="AC91" i="11"/>
  <c r="AD90" i="11"/>
  <c r="AC90" i="11"/>
  <c r="AD89" i="11"/>
  <c r="AC89" i="11"/>
  <c r="AD88" i="11"/>
  <c r="AC88" i="11"/>
  <c r="AD85" i="11"/>
  <c r="AC85" i="11"/>
  <c r="AD84" i="11"/>
  <c r="AC84" i="11"/>
  <c r="AD83" i="11"/>
  <c r="AC83" i="11"/>
  <c r="AD82" i="11"/>
  <c r="AC82" i="11"/>
  <c r="AD81" i="11"/>
  <c r="AC81" i="11"/>
  <c r="AD80" i="11"/>
  <c r="AC80" i="11"/>
  <c r="AD77" i="11"/>
  <c r="AC77" i="11"/>
  <c r="AD74" i="11"/>
  <c r="AC74" i="11"/>
  <c r="AD73" i="11"/>
  <c r="AC73" i="11"/>
  <c r="AD72" i="11"/>
  <c r="AC72" i="11"/>
  <c r="AD71" i="11"/>
  <c r="AC71" i="11"/>
  <c r="AD70" i="11"/>
  <c r="AC70" i="11"/>
  <c r="AD61" i="11"/>
  <c r="AD62" i="11"/>
  <c r="AD63" i="11"/>
  <c r="AD64" i="11"/>
  <c r="AD65" i="11"/>
  <c r="AD66" i="11"/>
  <c r="AC62" i="11"/>
  <c r="AC63" i="11"/>
  <c r="AC64" i="11"/>
  <c r="AC65" i="11"/>
  <c r="AC66" i="11"/>
  <c r="AC61" i="11"/>
  <c r="J27" i="9" l="1"/>
  <c r="I17" i="5"/>
  <c r="H27" i="9"/>
  <c r="J23" i="9"/>
  <c r="H25" i="9"/>
  <c r="J25" i="9"/>
  <c r="H23" i="9"/>
  <c r="J29" i="9"/>
  <c r="H29" i="9"/>
  <c r="U9" i="11"/>
  <c r="V9" i="11"/>
  <c r="X9" i="11"/>
  <c r="Y9" i="11"/>
  <c r="Z9" i="11"/>
  <c r="T9" i="11"/>
  <c r="P17" i="6" l="1"/>
  <c r="J17" i="5"/>
  <c r="Z10" i="11"/>
  <c r="V10" i="11"/>
  <c r="AL22" i="11"/>
  <c r="X10" i="11"/>
  <c r="Y10" i="11"/>
  <c r="U10" i="11"/>
  <c r="T10" i="11"/>
  <c r="AN22" i="11" l="1"/>
  <c r="AM22" i="11"/>
  <c r="AK22" i="11"/>
  <c r="AO22" i="11"/>
  <c r="AO129" i="11"/>
  <c r="AM24" i="11"/>
  <c r="AM27" i="11"/>
  <c r="AM31" i="11"/>
  <c r="AM29" i="11"/>
  <c r="AM30" i="11"/>
  <c r="AM28" i="11"/>
  <c r="AK24" i="11"/>
  <c r="AK30" i="11"/>
  <c r="AK27" i="11"/>
  <c r="AK29" i="11"/>
  <c r="AK28" i="11"/>
  <c r="AK31" i="11"/>
  <c r="AN24" i="11"/>
  <c r="AN27" i="11"/>
  <c r="AN28" i="11"/>
  <c r="AN29" i="11"/>
  <c r="AN30" i="11"/>
  <c r="AN31" i="11"/>
  <c r="AL24" i="11"/>
  <c r="AL27" i="11"/>
  <c r="AL30" i="11"/>
  <c r="AL28" i="11"/>
  <c r="AL31" i="11"/>
  <c r="AL29" i="11"/>
  <c r="AO24" i="11"/>
  <c r="AO30" i="11"/>
  <c r="AO29" i="11"/>
  <c r="AO28" i="11"/>
  <c r="AO31" i="11"/>
  <c r="AO27" i="11"/>
  <c r="AK196" i="11"/>
  <c r="AK208" i="11"/>
  <c r="AN196" i="11"/>
  <c r="AN208" i="11"/>
  <c r="AM196" i="11"/>
  <c r="AM208" i="11"/>
  <c r="AL196" i="11"/>
  <c r="AL208" i="11"/>
  <c r="AO196" i="11"/>
  <c r="AO208" i="11"/>
  <c r="AK67" i="11"/>
  <c r="AK197" i="11"/>
  <c r="AN67" i="11"/>
  <c r="AN197" i="11"/>
  <c r="AM67" i="11"/>
  <c r="AM197" i="11"/>
  <c r="AL67" i="11"/>
  <c r="AL197" i="11"/>
  <c r="AO67" i="11"/>
  <c r="AO197" i="11"/>
  <c r="AN203" i="11"/>
  <c r="AN206" i="11"/>
  <c r="AL203" i="11"/>
  <c r="AL206" i="11"/>
  <c r="AM203" i="11"/>
  <c r="AM206" i="11"/>
  <c r="AK203" i="11"/>
  <c r="AK206" i="11"/>
  <c r="AO203" i="11"/>
  <c r="AO206" i="11"/>
  <c r="AN169" i="11"/>
  <c r="AN195" i="11"/>
  <c r="AK169" i="11"/>
  <c r="AK195" i="11"/>
  <c r="AM169" i="11"/>
  <c r="AM195" i="11"/>
  <c r="AL169" i="11"/>
  <c r="AL195" i="11"/>
  <c r="AO169" i="11"/>
  <c r="AO195" i="11"/>
  <c r="AM207" i="11"/>
  <c r="AM194" i="11"/>
  <c r="AM96" i="11"/>
  <c r="AM81" i="11"/>
  <c r="AM118" i="11"/>
  <c r="AM37" i="11"/>
  <c r="AM40" i="11"/>
  <c r="AM50" i="11"/>
  <c r="AM140" i="11"/>
  <c r="AM19" i="11"/>
  <c r="AM123" i="11"/>
  <c r="AM77" i="11"/>
  <c r="AM57" i="11"/>
  <c r="AM56" i="11"/>
  <c r="AM114" i="11"/>
  <c r="AM204" i="11"/>
  <c r="AM108" i="11"/>
  <c r="AM104" i="11"/>
  <c r="AM127" i="11"/>
  <c r="AM137" i="11"/>
  <c r="AM201" i="11"/>
  <c r="AM219" i="11"/>
  <c r="AM105" i="11"/>
  <c r="AM164" i="11"/>
  <c r="AM35" i="11"/>
  <c r="AM110" i="11"/>
  <c r="AM61" i="11"/>
  <c r="AM42" i="11"/>
  <c r="AM209" i="11"/>
  <c r="AM63" i="11"/>
  <c r="AM229" i="11"/>
  <c r="AM159" i="11"/>
  <c r="AM73" i="11"/>
  <c r="AM125" i="11"/>
  <c r="AM70" i="11"/>
  <c r="AM72" i="11"/>
  <c r="AM17" i="11"/>
  <c r="AM141" i="11"/>
  <c r="AM49" i="11"/>
  <c r="AM148" i="11"/>
  <c r="AM174" i="11"/>
  <c r="AM154" i="11"/>
  <c r="AM213" i="11"/>
  <c r="AM173" i="11"/>
  <c r="AM170" i="11"/>
  <c r="AM149" i="11"/>
  <c r="AM167" i="11"/>
  <c r="AM180" i="11"/>
  <c r="AM109" i="11"/>
  <c r="AM97" i="11"/>
  <c r="AM89" i="11"/>
  <c r="AM172" i="11"/>
  <c r="AM94" i="11"/>
  <c r="AM177" i="11"/>
  <c r="AM211" i="11"/>
  <c r="AM175" i="11"/>
  <c r="AM132" i="11"/>
  <c r="AM138" i="11"/>
  <c r="AM136" i="11"/>
  <c r="AM139" i="11"/>
  <c r="AM107" i="11"/>
  <c r="AM117" i="11"/>
  <c r="AM130" i="11"/>
  <c r="AM84" i="11"/>
  <c r="AM41" i="11"/>
  <c r="AM101" i="11"/>
  <c r="AM176" i="11"/>
  <c r="AM88" i="11"/>
  <c r="AM74" i="11"/>
  <c r="AM44" i="11"/>
  <c r="AM55" i="11"/>
  <c r="AM200" i="11"/>
  <c r="AM215" i="11"/>
  <c r="AM45" i="11"/>
  <c r="AM214" i="11"/>
  <c r="AM124" i="11"/>
  <c r="AM171" i="11"/>
  <c r="AM91" i="11"/>
  <c r="AM80" i="11"/>
  <c r="AM122" i="11"/>
  <c r="AM129" i="11"/>
  <c r="AM165" i="11"/>
  <c r="AM161" i="11"/>
  <c r="AM64" i="11"/>
  <c r="AM152" i="11"/>
  <c r="AM51" i="11"/>
  <c r="AM193" i="11"/>
  <c r="AM115" i="11"/>
  <c r="AM212" i="11"/>
  <c r="AM153" i="11"/>
  <c r="AM145" i="11"/>
  <c r="AM223" i="11"/>
  <c r="AM116" i="11"/>
  <c r="AM66" i="11"/>
  <c r="AM131" i="11"/>
  <c r="AM202" i="11"/>
  <c r="AM48" i="11"/>
  <c r="AM106" i="11"/>
  <c r="AM158" i="11"/>
  <c r="AM142" i="11"/>
  <c r="AM135" i="11"/>
  <c r="AM189" i="11"/>
  <c r="AM18" i="11"/>
  <c r="AM47" i="11"/>
  <c r="AM113" i="11"/>
  <c r="AM166" i="11"/>
  <c r="AM34" i="11"/>
  <c r="AM65" i="11"/>
  <c r="AM128" i="11"/>
  <c r="AM71" i="11"/>
  <c r="AM147" i="11"/>
  <c r="AM46" i="11"/>
  <c r="AM205" i="11"/>
  <c r="AM210" i="11"/>
  <c r="AM95" i="11"/>
  <c r="AM160" i="11"/>
  <c r="AM100" i="11"/>
  <c r="AM146" i="11"/>
  <c r="AM126" i="11"/>
  <c r="AM198" i="11"/>
  <c r="AM54" i="11"/>
  <c r="AM43" i="11"/>
  <c r="AM82" i="11"/>
  <c r="AM199" i="11"/>
  <c r="AM181" i="11"/>
  <c r="AM62" i="11"/>
  <c r="AM85" i="11"/>
  <c r="AM83" i="11"/>
  <c r="AM36" i="11"/>
  <c r="AM90" i="11"/>
  <c r="AM121" i="11"/>
  <c r="AM192" i="11"/>
  <c r="AM168" i="11"/>
  <c r="AN121" i="11"/>
  <c r="AN113" i="11"/>
  <c r="AN124" i="11"/>
  <c r="AN167" i="11"/>
  <c r="AN51" i="11"/>
  <c r="AN37" i="11"/>
  <c r="AN43" i="11"/>
  <c r="AN55" i="11"/>
  <c r="AN177" i="11"/>
  <c r="AN84" i="11"/>
  <c r="AN63" i="11"/>
  <c r="AN100" i="11"/>
  <c r="AN96" i="11"/>
  <c r="AN88" i="11"/>
  <c r="AN215" i="11"/>
  <c r="AN140" i="11"/>
  <c r="AN66" i="11"/>
  <c r="AN127" i="11"/>
  <c r="AN172" i="11"/>
  <c r="AN130" i="11"/>
  <c r="AN180" i="11"/>
  <c r="AN105" i="11"/>
  <c r="AN194" i="11"/>
  <c r="AN136" i="11"/>
  <c r="AN117" i="11"/>
  <c r="AN192" i="11"/>
  <c r="AN114" i="11"/>
  <c r="AN154" i="11"/>
  <c r="AN204" i="11"/>
  <c r="AN101" i="11"/>
  <c r="AN50" i="11"/>
  <c r="AN118" i="11"/>
  <c r="AN83" i="11"/>
  <c r="AN219" i="11"/>
  <c r="AN97" i="11"/>
  <c r="AN159" i="11"/>
  <c r="AN166" i="11"/>
  <c r="AN35" i="11"/>
  <c r="AN77" i="11"/>
  <c r="AN189" i="11"/>
  <c r="AN223" i="11"/>
  <c r="AN135" i="11"/>
  <c r="AN141" i="11"/>
  <c r="AN153" i="11"/>
  <c r="AN61" i="11"/>
  <c r="AN168" i="11"/>
  <c r="AN128" i="11"/>
  <c r="AN85" i="11"/>
  <c r="AN171" i="11"/>
  <c r="AN174" i="11"/>
  <c r="AN202" i="11"/>
  <c r="AN62" i="11"/>
  <c r="AN41" i="11"/>
  <c r="AN145" i="11"/>
  <c r="AN160" i="11"/>
  <c r="AN212" i="11"/>
  <c r="AN18" i="11"/>
  <c r="AN46" i="11"/>
  <c r="AN107" i="11"/>
  <c r="AN142" i="11"/>
  <c r="AN148" i="11"/>
  <c r="AN129" i="11"/>
  <c r="AN147" i="11"/>
  <c r="AN199" i="11"/>
  <c r="AN48" i="11"/>
  <c r="AN64" i="11"/>
  <c r="AN209" i="11"/>
  <c r="AN122" i="11"/>
  <c r="AN82" i="11"/>
  <c r="AN71" i="11"/>
  <c r="AN152" i="11"/>
  <c r="AN132" i="11"/>
  <c r="AN229" i="11"/>
  <c r="AN44" i="11"/>
  <c r="AN108" i="11"/>
  <c r="AN149" i="11"/>
  <c r="AN205" i="11"/>
  <c r="AN123" i="11"/>
  <c r="AN181" i="11"/>
  <c r="AN211" i="11"/>
  <c r="AN173" i="11"/>
  <c r="AN57" i="11"/>
  <c r="AN89" i="11"/>
  <c r="AN34" i="11"/>
  <c r="AN56" i="11"/>
  <c r="AN94" i="11"/>
  <c r="AN17" i="11"/>
  <c r="AN170" i="11"/>
  <c r="AN137" i="11"/>
  <c r="AN210" i="11"/>
  <c r="AN214" i="11"/>
  <c r="AN158" i="11"/>
  <c r="AN198" i="11"/>
  <c r="AN47" i="11"/>
  <c r="AN91" i="11"/>
  <c r="AN40" i="11"/>
  <c r="AN193" i="11"/>
  <c r="AN146" i="11"/>
  <c r="AN200" i="11"/>
  <c r="AN175" i="11"/>
  <c r="AN207" i="11"/>
  <c r="AN54" i="11"/>
  <c r="AN70" i="11"/>
  <c r="AN73" i="11"/>
  <c r="AN81" i="11"/>
  <c r="AN104" i="11"/>
  <c r="AN65" i="11"/>
  <c r="AN19" i="11"/>
  <c r="AN125" i="11"/>
  <c r="AN126" i="11"/>
  <c r="AN36" i="11"/>
  <c r="AN49" i="11"/>
  <c r="AN139" i="11"/>
  <c r="AN42" i="11"/>
  <c r="AN45" i="11"/>
  <c r="AN109" i="11"/>
  <c r="AN115" i="11"/>
  <c r="AN161" i="11"/>
  <c r="AN138" i="11"/>
  <c r="AN90" i="11"/>
  <c r="AN116" i="11"/>
  <c r="AN165" i="11"/>
  <c r="AN201" i="11"/>
  <c r="AN213" i="11"/>
  <c r="AN164" i="11"/>
  <c r="AN110" i="11"/>
  <c r="AN131" i="11"/>
  <c r="AN80" i="11"/>
  <c r="AN95" i="11"/>
  <c r="AN176" i="11"/>
  <c r="AN72" i="11"/>
  <c r="AN106" i="11"/>
  <c r="AN74" i="11"/>
  <c r="AL167" i="11"/>
  <c r="AL189" i="11"/>
  <c r="AL210" i="11"/>
  <c r="AL145" i="11"/>
  <c r="AL154" i="11"/>
  <c r="AL213" i="11"/>
  <c r="AL128" i="11"/>
  <c r="AL126" i="11"/>
  <c r="AL37" i="11"/>
  <c r="AL73" i="11"/>
  <c r="AL70" i="11"/>
  <c r="AL113" i="11"/>
  <c r="AL62" i="11"/>
  <c r="AL215" i="11"/>
  <c r="AL74" i="11"/>
  <c r="AL114" i="11"/>
  <c r="AL140" i="11"/>
  <c r="AL50" i="11"/>
  <c r="AL175" i="11"/>
  <c r="AL19" i="11"/>
  <c r="AL161" i="11"/>
  <c r="AL194" i="11"/>
  <c r="AL106" i="11"/>
  <c r="AL170" i="11"/>
  <c r="AL109" i="11"/>
  <c r="AL204" i="11"/>
  <c r="AL180" i="11"/>
  <c r="AL88" i="11"/>
  <c r="AL61" i="11"/>
  <c r="AL116" i="11"/>
  <c r="AL159" i="11"/>
  <c r="AL57" i="11"/>
  <c r="AL95" i="11"/>
  <c r="AL82" i="11"/>
  <c r="AL91" i="11"/>
  <c r="AL97" i="11"/>
  <c r="AL153" i="11"/>
  <c r="AL80" i="11"/>
  <c r="AL168" i="11"/>
  <c r="AL149" i="11"/>
  <c r="AL202" i="11"/>
  <c r="AL160" i="11"/>
  <c r="AL177" i="11"/>
  <c r="AL72" i="11"/>
  <c r="AL18" i="11"/>
  <c r="AL212" i="11"/>
  <c r="AL71" i="11"/>
  <c r="AL64" i="11"/>
  <c r="AL100" i="11"/>
  <c r="AL48" i="11"/>
  <c r="AL214" i="11"/>
  <c r="AL47" i="11"/>
  <c r="AL56" i="11"/>
  <c r="AL63" i="11"/>
  <c r="AL135" i="11"/>
  <c r="AL229" i="11"/>
  <c r="AL136" i="11"/>
  <c r="AL124" i="11"/>
  <c r="AL139" i="11"/>
  <c r="AL131" i="11"/>
  <c r="AL211" i="11"/>
  <c r="AL174" i="11"/>
  <c r="AL148" i="11"/>
  <c r="AL142" i="11"/>
  <c r="AL176" i="11"/>
  <c r="AL77" i="11"/>
  <c r="AL96" i="11"/>
  <c r="AL85" i="11"/>
  <c r="AL152" i="11"/>
  <c r="AL104" i="11"/>
  <c r="AL65" i="11"/>
  <c r="AL35" i="11"/>
  <c r="AL219" i="11"/>
  <c r="AL17" i="11"/>
  <c r="AL164" i="11"/>
  <c r="AL127" i="11"/>
  <c r="AL46" i="11"/>
  <c r="AL40" i="11"/>
  <c r="AL172" i="11"/>
  <c r="AL130" i="11"/>
  <c r="AL207" i="11"/>
  <c r="AL36" i="11"/>
  <c r="AL173" i="11"/>
  <c r="AL132" i="11"/>
  <c r="AL138" i="11"/>
  <c r="AL141" i="11"/>
  <c r="AL115" i="11"/>
  <c r="AL84" i="11"/>
  <c r="AL42" i="11"/>
  <c r="AL45" i="11"/>
  <c r="AL123" i="11"/>
  <c r="AL94" i="11"/>
  <c r="AL205" i="11"/>
  <c r="AL158" i="11"/>
  <c r="AL55" i="11"/>
  <c r="AL83" i="11"/>
  <c r="AL66" i="11"/>
  <c r="AL192" i="11"/>
  <c r="AL107" i="11"/>
  <c r="AL105" i="11"/>
  <c r="AL81" i="11"/>
  <c r="AL41" i="11"/>
  <c r="AL200" i="11"/>
  <c r="AL171" i="11"/>
  <c r="AL181" i="11"/>
  <c r="AL117" i="11"/>
  <c r="AL147" i="11"/>
  <c r="AL121" i="11"/>
  <c r="AL90" i="11"/>
  <c r="AL44" i="11"/>
  <c r="AL199" i="11"/>
  <c r="AL34" i="11"/>
  <c r="AL125" i="11"/>
  <c r="AL51" i="11"/>
  <c r="AL209" i="11"/>
  <c r="AL129" i="11"/>
  <c r="AL54" i="11"/>
  <c r="AL193" i="11"/>
  <c r="AL165" i="11"/>
  <c r="AL223" i="11"/>
  <c r="AL198" i="11"/>
  <c r="AL146" i="11"/>
  <c r="AL110" i="11"/>
  <c r="AL43" i="11"/>
  <c r="AL101" i="11"/>
  <c r="AL108" i="11"/>
  <c r="AL118" i="11"/>
  <c r="AL166" i="11"/>
  <c r="AL49" i="11"/>
  <c r="AL201" i="11"/>
  <c r="AL137" i="11"/>
  <c r="AL122" i="11"/>
  <c r="AL89" i="11"/>
  <c r="AK106" i="11"/>
  <c r="AK141" i="11"/>
  <c r="AK212" i="11"/>
  <c r="AK194" i="11"/>
  <c r="AK173" i="11"/>
  <c r="AK105" i="11"/>
  <c r="AK43" i="11"/>
  <c r="AK81" i="11"/>
  <c r="AK83" i="11"/>
  <c r="AK63" i="11"/>
  <c r="AK176" i="11"/>
  <c r="AK42" i="11"/>
  <c r="AK213" i="11"/>
  <c r="AK62" i="11"/>
  <c r="AK167" i="11"/>
  <c r="AK50" i="11"/>
  <c r="AK44" i="11"/>
  <c r="AK193" i="11"/>
  <c r="AK122" i="11"/>
  <c r="AK132" i="11"/>
  <c r="AK219" i="11"/>
  <c r="AK127" i="11"/>
  <c r="AK166" i="11"/>
  <c r="AK160" i="11"/>
  <c r="AK116" i="11"/>
  <c r="AK137" i="11"/>
  <c r="AK80" i="11"/>
  <c r="AK45" i="11"/>
  <c r="AK82" i="11"/>
  <c r="AK57" i="11"/>
  <c r="AK61" i="11"/>
  <c r="AK211" i="11"/>
  <c r="AK189" i="11"/>
  <c r="AK54" i="11"/>
  <c r="AK109" i="11"/>
  <c r="AK125" i="11"/>
  <c r="AK209" i="11"/>
  <c r="AK40" i="11"/>
  <c r="AK130" i="11"/>
  <c r="AK205" i="11"/>
  <c r="AK56" i="11"/>
  <c r="AK147" i="11"/>
  <c r="AK129" i="11"/>
  <c r="AK199" i="11"/>
  <c r="AK88" i="11"/>
  <c r="AK126" i="11"/>
  <c r="AK175" i="11"/>
  <c r="AK114" i="11"/>
  <c r="AK95" i="11"/>
  <c r="AK49" i="11"/>
  <c r="AK73" i="11"/>
  <c r="AK198" i="11"/>
  <c r="AK37" i="11"/>
  <c r="AK35" i="11"/>
  <c r="AK214" i="11"/>
  <c r="AK207" i="11"/>
  <c r="AK97" i="11"/>
  <c r="AK101" i="11"/>
  <c r="AK140" i="11"/>
  <c r="AK171" i="11"/>
  <c r="AK113" i="11"/>
  <c r="AK142" i="11"/>
  <c r="AK138" i="11"/>
  <c r="AK177" i="11"/>
  <c r="AK145" i="11"/>
  <c r="AK223" i="11"/>
  <c r="AK131" i="11"/>
  <c r="AK135" i="11"/>
  <c r="AK215" i="11"/>
  <c r="AK77" i="11"/>
  <c r="AK164" i="11"/>
  <c r="AK152" i="11"/>
  <c r="AK110" i="11"/>
  <c r="AK71" i="11"/>
  <c r="AK174" i="11"/>
  <c r="AK34" i="11"/>
  <c r="AK66" i="11"/>
  <c r="AK48" i="11"/>
  <c r="AK46" i="11"/>
  <c r="AK65" i="11"/>
  <c r="AK51" i="11"/>
  <c r="AK168" i="11"/>
  <c r="AK104" i="11"/>
  <c r="AK107" i="11"/>
  <c r="AK123" i="11"/>
  <c r="AK128" i="11"/>
  <c r="AK124" i="11"/>
  <c r="AK165" i="11"/>
  <c r="AK153" i="11"/>
  <c r="AK70" i="11"/>
  <c r="AK47" i="11"/>
  <c r="AK192" i="11"/>
  <c r="AK90" i="11"/>
  <c r="AK139" i="11"/>
  <c r="AK64" i="11"/>
  <c r="AK148" i="11"/>
  <c r="AK204" i="11"/>
  <c r="AK201" i="11"/>
  <c r="AK154" i="11"/>
  <c r="AK146" i="11"/>
  <c r="AK170" i="11"/>
  <c r="AK36" i="11"/>
  <c r="AK91" i="11"/>
  <c r="AK136" i="11"/>
  <c r="AK18" i="11"/>
  <c r="AK117" i="11"/>
  <c r="AK96" i="11"/>
  <c r="AK94" i="11"/>
  <c r="AK180" i="11"/>
  <c r="AK202" i="11"/>
  <c r="AK100" i="11"/>
  <c r="AK84" i="11"/>
  <c r="AK158" i="11"/>
  <c r="AK108" i="11"/>
  <c r="AK72" i="11"/>
  <c r="AK85" i="11"/>
  <c r="AK200" i="11"/>
  <c r="AK121" i="11"/>
  <c r="AK181" i="11"/>
  <c r="AK74" i="11"/>
  <c r="AK172" i="11"/>
  <c r="AK210" i="11"/>
  <c r="AK55" i="11"/>
  <c r="AK118" i="11"/>
  <c r="AK159" i="11"/>
  <c r="AK19" i="11"/>
  <c r="AK89" i="11"/>
  <c r="AK115" i="11"/>
  <c r="AK161" i="11"/>
  <c r="AK149" i="11"/>
  <c r="AK41" i="11"/>
  <c r="AK229" i="11"/>
  <c r="AO96" i="11"/>
  <c r="AO35" i="11"/>
  <c r="AO48" i="11"/>
  <c r="AO73" i="11"/>
  <c r="AO201" i="11"/>
  <c r="AO80" i="11"/>
  <c r="AO121" i="11"/>
  <c r="AO56" i="11"/>
  <c r="AO57" i="11"/>
  <c r="AO72" i="11"/>
  <c r="AO229" i="11"/>
  <c r="AO77" i="11"/>
  <c r="AO127" i="11"/>
  <c r="AO199" i="11"/>
  <c r="AO138" i="11"/>
  <c r="AO166" i="11"/>
  <c r="AO213" i="11"/>
  <c r="AO105" i="11"/>
  <c r="AO37" i="11"/>
  <c r="AO50" i="11"/>
  <c r="AO107" i="11"/>
  <c r="AO36" i="11"/>
  <c r="AO141" i="11"/>
  <c r="AO212" i="11"/>
  <c r="AO148" i="11"/>
  <c r="AO174" i="11"/>
  <c r="AO193" i="11"/>
  <c r="AO90" i="11"/>
  <c r="AO106" i="11"/>
  <c r="AO51" i="11"/>
  <c r="AO63" i="11"/>
  <c r="AO115" i="11"/>
  <c r="AO42" i="11"/>
  <c r="AO43" i="11"/>
  <c r="AO62" i="11"/>
  <c r="AO131" i="11"/>
  <c r="AO172" i="11"/>
  <c r="AO204" i="11"/>
  <c r="AO101" i="11"/>
  <c r="AO44" i="11"/>
  <c r="AO17" i="11"/>
  <c r="AO61" i="11"/>
  <c r="AO215" i="11"/>
  <c r="AO198" i="11"/>
  <c r="AO84" i="11"/>
  <c r="AO125" i="11"/>
  <c r="AO65" i="11"/>
  <c r="AO110" i="11"/>
  <c r="AO108" i="11"/>
  <c r="AO46" i="11"/>
  <c r="AO71" i="11"/>
  <c r="AO47" i="11"/>
  <c r="AO66" i="11"/>
  <c r="AO209" i="11"/>
  <c r="AO123" i="11"/>
  <c r="AO158" i="11"/>
  <c r="AO181" i="11"/>
  <c r="AO160" i="11"/>
  <c r="AO170" i="11"/>
  <c r="AO211" i="11"/>
  <c r="AO176" i="11"/>
  <c r="AO135" i="11"/>
  <c r="AO202" i="11"/>
  <c r="AO117" i="11"/>
  <c r="AO153" i="11"/>
  <c r="AO207" i="11"/>
  <c r="AO194" i="11"/>
  <c r="AO136" i="11"/>
  <c r="AO164" i="11"/>
  <c r="AO146" i="11"/>
  <c r="AO113" i="11"/>
  <c r="AO192" i="11"/>
  <c r="AO219" i="11"/>
  <c r="AO210" i="11"/>
  <c r="AO175" i="11"/>
  <c r="AO122" i="11"/>
  <c r="AO171" i="11"/>
  <c r="AO41" i="11"/>
  <c r="AO161" i="11"/>
  <c r="AO89" i="11"/>
  <c r="AO149" i="11"/>
  <c r="AO177" i="11"/>
  <c r="AO97" i="11"/>
  <c r="AO165" i="11"/>
  <c r="AO139" i="11"/>
  <c r="AO82" i="11"/>
  <c r="AO214" i="11"/>
  <c r="AO180" i="11"/>
  <c r="AO200" i="11"/>
  <c r="AO140" i="11"/>
  <c r="AO85" i="11"/>
  <c r="AO168" i="11"/>
  <c r="AO49" i="11"/>
  <c r="AO54" i="11"/>
  <c r="AO126" i="11"/>
  <c r="AO114" i="11"/>
  <c r="AO137" i="11"/>
  <c r="AO83" i="11"/>
  <c r="AO205" i="11"/>
  <c r="AO152" i="11"/>
  <c r="AO159" i="11"/>
  <c r="AO100" i="11"/>
  <c r="AO55" i="11"/>
  <c r="AO64" i="11"/>
  <c r="AO18" i="11"/>
  <c r="AO116" i="11"/>
  <c r="AO45" i="11"/>
  <c r="AO74" i="11"/>
  <c r="AO34" i="11"/>
  <c r="AO128" i="11"/>
  <c r="AO40" i="11"/>
  <c r="AO189" i="11"/>
  <c r="AO142" i="11"/>
  <c r="AO167" i="11"/>
  <c r="AO95" i="11"/>
  <c r="AO91" i="11"/>
  <c r="AO223" i="11"/>
  <c r="AO173" i="11"/>
  <c r="AO124" i="11"/>
  <c r="AO88" i="11"/>
  <c r="AO104" i="11"/>
  <c r="AO118" i="11"/>
  <c r="AO132" i="11"/>
  <c r="AO70" i="11"/>
  <c r="AO94" i="11"/>
  <c r="AO81" i="11"/>
  <c r="AO109" i="11"/>
  <c r="AO145" i="11"/>
  <c r="AO130" i="11"/>
  <c r="AO147" i="11"/>
  <c r="AO154" i="11"/>
  <c r="AO19" i="11"/>
  <c r="A19" i="11"/>
  <c r="A20" i="11" s="1"/>
  <c r="A21" i="11" s="1"/>
  <c r="A22" i="11" l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T61" i="11"/>
  <c r="T62" i="11"/>
  <c r="T63" i="11"/>
  <c r="T64" i="11"/>
  <c r="T65" i="11"/>
  <c r="T66" i="11"/>
  <c r="U61" i="11"/>
  <c r="U62" i="11"/>
  <c r="U63" i="11"/>
  <c r="U64" i="11"/>
  <c r="U65" i="11"/>
  <c r="U66" i="11"/>
  <c r="T68" i="11"/>
  <c r="U68" i="11"/>
  <c r="AI243" i="11"/>
  <c r="AH243" i="11"/>
  <c r="AG243" i="11"/>
  <c r="AF243" i="11"/>
  <c r="AE243" i="11"/>
  <c r="AD243" i="11"/>
  <c r="AC243" i="11"/>
  <c r="AI242" i="11"/>
  <c r="AH242" i="11"/>
  <c r="AG242" i="11"/>
  <c r="AF242" i="11"/>
  <c r="AE242" i="11"/>
  <c r="AD242" i="11"/>
  <c r="AC242" i="11"/>
  <c r="A33" i="11" l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J21" i="9"/>
  <c r="J19" i="9"/>
  <c r="H15" i="9"/>
  <c r="A50" i="11" l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H17" i="9"/>
  <c r="J17" i="9"/>
  <c r="J15" i="9"/>
  <c r="H19" i="9"/>
  <c r="H21" i="9"/>
  <c r="T254" i="11"/>
  <c r="S254" i="11"/>
  <c r="R254" i="11"/>
  <c r="Q254" i="11"/>
  <c r="P254" i="11"/>
  <c r="O254" i="11"/>
  <c r="N254" i="11"/>
  <c r="L254" i="11"/>
  <c r="V254" i="11"/>
  <c r="U254" i="11"/>
  <c r="AA243" i="11"/>
  <c r="Z243" i="11"/>
  <c r="Y243" i="11"/>
  <c r="X243" i="11"/>
  <c r="V243" i="11"/>
  <c r="U243" i="11"/>
  <c r="T243" i="11"/>
  <c r="S243" i="11"/>
  <c r="R243" i="11"/>
  <c r="Q243" i="11"/>
  <c r="P243" i="11"/>
  <c r="O243" i="11"/>
  <c r="N243" i="11"/>
  <c r="L243" i="11"/>
  <c r="Z242" i="11"/>
  <c r="Y242" i="11"/>
  <c r="X242" i="11"/>
  <c r="V242" i="11"/>
  <c r="U242" i="11"/>
  <c r="T242" i="11"/>
  <c r="S242" i="11"/>
  <c r="R242" i="11"/>
  <c r="Q242" i="11"/>
  <c r="P242" i="11"/>
  <c r="O242" i="11"/>
  <c r="N242" i="11"/>
  <c r="L242" i="11"/>
  <c r="L241" i="11"/>
  <c r="L232" i="11"/>
  <c r="O229" i="11"/>
  <c r="R229" i="11"/>
  <c r="R228" i="11"/>
  <c r="Q228" i="11"/>
  <c r="P228" i="11"/>
  <c r="O228" i="11"/>
  <c r="N228" i="11"/>
  <c r="C228" i="11"/>
  <c r="R227" i="11"/>
  <c r="Q227" i="11"/>
  <c r="O227" i="11"/>
  <c r="P227" i="11"/>
  <c r="N227" i="11"/>
  <c r="C227" i="11"/>
  <c r="R226" i="11"/>
  <c r="O226" i="11"/>
  <c r="N226" i="11"/>
  <c r="C226" i="11"/>
  <c r="Q224" i="11"/>
  <c r="R224" i="11"/>
  <c r="P224" i="11"/>
  <c r="O224" i="11"/>
  <c r="R223" i="11"/>
  <c r="Q223" i="11"/>
  <c r="P223" i="11"/>
  <c r="O223" i="11"/>
  <c r="N223" i="11"/>
  <c r="C223" i="11"/>
  <c r="R221" i="11"/>
  <c r="R220" i="11"/>
  <c r="Q220" i="11"/>
  <c r="P220" i="11"/>
  <c r="O220" i="11"/>
  <c r="N220" i="11"/>
  <c r="L220" i="11"/>
  <c r="R219" i="11"/>
  <c r="Q219" i="11"/>
  <c r="P219" i="11"/>
  <c r="O219" i="11"/>
  <c r="N221" i="11"/>
  <c r="C219" i="11"/>
  <c r="P216" i="11"/>
  <c r="AA215" i="11"/>
  <c r="U215" i="11"/>
  <c r="T215" i="11"/>
  <c r="S215" i="11"/>
  <c r="R215" i="11"/>
  <c r="Q215" i="11"/>
  <c r="P215" i="11"/>
  <c r="O215" i="11"/>
  <c r="N215" i="11"/>
  <c r="R214" i="11"/>
  <c r="Q214" i="11"/>
  <c r="P214" i="11"/>
  <c r="O214" i="11"/>
  <c r="N214" i="11"/>
  <c r="L214" i="11"/>
  <c r="S214" i="11"/>
  <c r="R213" i="11"/>
  <c r="Q213" i="11"/>
  <c r="P213" i="11"/>
  <c r="O213" i="11"/>
  <c r="N213" i="11"/>
  <c r="L213" i="11"/>
  <c r="R212" i="11"/>
  <c r="Q212" i="11"/>
  <c r="P212" i="11"/>
  <c r="O212" i="11"/>
  <c r="N212" i="11"/>
  <c r="L212" i="11"/>
  <c r="AA212" i="11" s="1"/>
  <c r="R211" i="11"/>
  <c r="Q211" i="11"/>
  <c r="P211" i="11"/>
  <c r="O211" i="11"/>
  <c r="N211" i="11"/>
  <c r="L211" i="11"/>
  <c r="S211" i="11"/>
  <c r="R210" i="11"/>
  <c r="Q210" i="11"/>
  <c r="P210" i="11"/>
  <c r="O210" i="11"/>
  <c r="N210" i="11"/>
  <c r="L210" i="11"/>
  <c r="R209" i="11"/>
  <c r="Q209" i="11"/>
  <c r="P209" i="11"/>
  <c r="O209" i="11"/>
  <c r="N209" i="11"/>
  <c r="L209" i="11"/>
  <c r="R207" i="11"/>
  <c r="Q207" i="11"/>
  <c r="P207" i="11"/>
  <c r="O207" i="11"/>
  <c r="N207" i="11"/>
  <c r="L207" i="11"/>
  <c r="S207" i="11"/>
  <c r="R205" i="11"/>
  <c r="Q205" i="11"/>
  <c r="P205" i="11"/>
  <c r="O205" i="11"/>
  <c r="N205" i="11"/>
  <c r="L205" i="11"/>
  <c r="S205" i="11"/>
  <c r="R204" i="11"/>
  <c r="Q204" i="11"/>
  <c r="P204" i="11"/>
  <c r="O204" i="11"/>
  <c r="N204" i="11"/>
  <c r="L204" i="11"/>
  <c r="S204" i="11"/>
  <c r="R202" i="11"/>
  <c r="Q202" i="11"/>
  <c r="P202" i="11"/>
  <c r="O202" i="11"/>
  <c r="N202" i="11"/>
  <c r="L202" i="11"/>
  <c r="S202" i="11"/>
  <c r="R201" i="11"/>
  <c r="Q201" i="11"/>
  <c r="P201" i="11"/>
  <c r="O201" i="11"/>
  <c r="N201" i="11"/>
  <c r="L201" i="11"/>
  <c r="S201" i="11"/>
  <c r="R200" i="11"/>
  <c r="Q200" i="11"/>
  <c r="P200" i="11"/>
  <c r="O200" i="11"/>
  <c r="N200" i="11"/>
  <c r="L200" i="11"/>
  <c r="S200" i="11"/>
  <c r="R199" i="11"/>
  <c r="Q199" i="11"/>
  <c r="P199" i="11"/>
  <c r="O199" i="11"/>
  <c r="N199" i="11"/>
  <c r="L199" i="11"/>
  <c r="S199" i="11"/>
  <c r="R198" i="11"/>
  <c r="Q198" i="11"/>
  <c r="P198" i="11"/>
  <c r="O198" i="11"/>
  <c r="N198" i="11"/>
  <c r="L198" i="11"/>
  <c r="S198" i="11"/>
  <c r="R193" i="11"/>
  <c r="Q193" i="11"/>
  <c r="P193" i="11"/>
  <c r="O193" i="11"/>
  <c r="N193" i="11"/>
  <c r="L193" i="11"/>
  <c r="S193" i="11"/>
  <c r="R192" i="11"/>
  <c r="Q192" i="11"/>
  <c r="P192" i="11"/>
  <c r="O192" i="11"/>
  <c r="N192" i="11"/>
  <c r="L192" i="11"/>
  <c r="S192" i="11"/>
  <c r="R190" i="11"/>
  <c r="Q190" i="11"/>
  <c r="N190" i="11"/>
  <c r="R189" i="11"/>
  <c r="Q189" i="11"/>
  <c r="P189" i="11"/>
  <c r="O189" i="11"/>
  <c r="N189" i="11"/>
  <c r="C189" i="11"/>
  <c r="Z188" i="11"/>
  <c r="Y188" i="11"/>
  <c r="X188" i="11"/>
  <c r="Z183" i="11"/>
  <c r="Y183" i="11"/>
  <c r="X183" i="11"/>
  <c r="O182" i="11"/>
  <c r="Q182" i="11"/>
  <c r="P182" i="11"/>
  <c r="N182" i="11"/>
  <c r="Q181" i="11"/>
  <c r="P181" i="11"/>
  <c r="O181" i="11"/>
  <c r="N181" i="11"/>
  <c r="R181" i="11"/>
  <c r="C181" i="11"/>
  <c r="R180" i="11"/>
  <c r="Q180" i="11"/>
  <c r="P180" i="11"/>
  <c r="O180" i="11"/>
  <c r="N180" i="11"/>
  <c r="L180" i="11"/>
  <c r="C180" i="11"/>
  <c r="R177" i="11"/>
  <c r="Q177" i="11"/>
  <c r="P177" i="11"/>
  <c r="O177" i="11"/>
  <c r="N177" i="11"/>
  <c r="C177" i="11"/>
  <c r="R176" i="11"/>
  <c r="Q176" i="11"/>
  <c r="P176" i="11"/>
  <c r="N176" i="11"/>
  <c r="O176" i="11"/>
  <c r="C176" i="11"/>
  <c r="R175" i="11"/>
  <c r="Q175" i="11"/>
  <c r="P175" i="11"/>
  <c r="O175" i="11"/>
  <c r="N175" i="11"/>
  <c r="C175" i="11"/>
  <c r="R174" i="11"/>
  <c r="Q174" i="11"/>
  <c r="P174" i="11"/>
  <c r="O174" i="11"/>
  <c r="N174" i="11"/>
  <c r="L174" i="11"/>
  <c r="S174" i="11"/>
  <c r="C174" i="11"/>
  <c r="R173" i="11"/>
  <c r="Q173" i="11"/>
  <c r="P173" i="11"/>
  <c r="O173" i="11"/>
  <c r="N173" i="11"/>
  <c r="L173" i="11"/>
  <c r="S173" i="11"/>
  <c r="C173" i="11"/>
  <c r="R172" i="11"/>
  <c r="Q172" i="11"/>
  <c r="P172" i="11"/>
  <c r="O172" i="11"/>
  <c r="N172" i="11"/>
  <c r="L172" i="11"/>
  <c r="S172" i="11"/>
  <c r="C172" i="11"/>
  <c r="R171" i="11"/>
  <c r="Q171" i="11"/>
  <c r="P171" i="11"/>
  <c r="O171" i="11"/>
  <c r="N171" i="11"/>
  <c r="C171" i="11"/>
  <c r="R170" i="11"/>
  <c r="Q170" i="11"/>
  <c r="P170" i="11"/>
  <c r="O170" i="11"/>
  <c r="N170" i="11"/>
  <c r="C170" i="11"/>
  <c r="R168" i="11"/>
  <c r="Q168" i="11"/>
  <c r="P168" i="11"/>
  <c r="O168" i="11"/>
  <c r="N168" i="11"/>
  <c r="C168" i="11"/>
  <c r="R167" i="11"/>
  <c r="Q167" i="11"/>
  <c r="P167" i="11"/>
  <c r="O167" i="11"/>
  <c r="N167" i="11"/>
  <c r="C167" i="11"/>
  <c r="R166" i="11"/>
  <c r="Q166" i="11"/>
  <c r="P166" i="11"/>
  <c r="O166" i="11"/>
  <c r="N166" i="11"/>
  <c r="C166" i="11"/>
  <c r="R165" i="11"/>
  <c r="Q165" i="11"/>
  <c r="P165" i="11"/>
  <c r="O165" i="11"/>
  <c r="N165" i="11"/>
  <c r="C165" i="11"/>
  <c r="B41" i="9" s="1"/>
  <c r="R164" i="11"/>
  <c r="Q164" i="11"/>
  <c r="P164" i="11"/>
  <c r="O164" i="11"/>
  <c r="N164" i="11"/>
  <c r="C164" i="11"/>
  <c r="O162" i="11"/>
  <c r="P251" i="11"/>
  <c r="O251" i="11"/>
  <c r="R161" i="11"/>
  <c r="Q161" i="11"/>
  <c r="P161" i="11"/>
  <c r="O161" i="11"/>
  <c r="N161" i="11"/>
  <c r="L161" i="11"/>
  <c r="S161" i="11"/>
  <c r="C161" i="11"/>
  <c r="R160" i="11"/>
  <c r="Q160" i="11"/>
  <c r="P160" i="11"/>
  <c r="O160" i="11"/>
  <c r="N160" i="11"/>
  <c r="L160" i="11"/>
  <c r="S160" i="11"/>
  <c r="C160" i="11"/>
  <c r="R159" i="11"/>
  <c r="Q159" i="11"/>
  <c r="P159" i="11"/>
  <c r="O159" i="11"/>
  <c r="N159" i="11"/>
  <c r="C159" i="11"/>
  <c r="R158" i="11"/>
  <c r="Q158" i="11"/>
  <c r="P158" i="11"/>
  <c r="O158" i="11"/>
  <c r="N158" i="11"/>
  <c r="L158" i="11"/>
  <c r="S158" i="11"/>
  <c r="C158" i="11"/>
  <c r="C157" i="11"/>
  <c r="C156" i="11"/>
  <c r="N155" i="11"/>
  <c r="N250" i="11"/>
  <c r="C155" i="11"/>
  <c r="R154" i="11"/>
  <c r="P154" i="11"/>
  <c r="O154" i="11"/>
  <c r="N154" i="11"/>
  <c r="Q154" i="11"/>
  <c r="C154" i="11"/>
  <c r="R153" i="11"/>
  <c r="Q153" i="11"/>
  <c r="P153" i="11"/>
  <c r="O153" i="11"/>
  <c r="N153" i="11"/>
  <c r="L153" i="11"/>
  <c r="S153" i="11"/>
  <c r="C153" i="11"/>
  <c r="R152" i="11"/>
  <c r="O152" i="11"/>
  <c r="N152" i="11"/>
  <c r="C152" i="11"/>
  <c r="C151" i="11"/>
  <c r="O150" i="11"/>
  <c r="N150" i="11"/>
  <c r="O249" i="11"/>
  <c r="N249" i="11"/>
  <c r="C150" i="11"/>
  <c r="R149" i="11"/>
  <c r="Q149" i="11"/>
  <c r="P149" i="11"/>
  <c r="O149" i="11"/>
  <c r="N149" i="11"/>
  <c r="L149" i="11"/>
  <c r="S149" i="11"/>
  <c r="C149" i="11"/>
  <c r="P148" i="11"/>
  <c r="O148" i="11"/>
  <c r="N148" i="11"/>
  <c r="R148" i="11"/>
  <c r="Q148" i="11"/>
  <c r="C148" i="11"/>
  <c r="R147" i="11"/>
  <c r="Q147" i="11"/>
  <c r="P147" i="11"/>
  <c r="O147" i="11"/>
  <c r="N147" i="11"/>
  <c r="C147" i="11"/>
  <c r="R146" i="11"/>
  <c r="Q146" i="11"/>
  <c r="P146" i="11"/>
  <c r="O146" i="11"/>
  <c r="N146" i="11"/>
  <c r="L146" i="11"/>
  <c r="S146" i="11"/>
  <c r="C146" i="11"/>
  <c r="R145" i="11"/>
  <c r="Q145" i="11"/>
  <c r="P145" i="11"/>
  <c r="O145" i="11"/>
  <c r="N145" i="11"/>
  <c r="L145" i="11"/>
  <c r="L150" i="11" s="1"/>
  <c r="S145" i="11"/>
  <c r="C145" i="11"/>
  <c r="C144" i="11"/>
  <c r="P143" i="11"/>
  <c r="O143" i="11"/>
  <c r="N143" i="11"/>
  <c r="C143" i="11"/>
  <c r="R142" i="11"/>
  <c r="Q142" i="11"/>
  <c r="P142" i="11"/>
  <c r="O142" i="11"/>
  <c r="N142" i="11"/>
  <c r="L142" i="11"/>
  <c r="C142" i="11"/>
  <c r="R141" i="11"/>
  <c r="Q141" i="11"/>
  <c r="P141" i="11"/>
  <c r="O141" i="11"/>
  <c r="N141" i="11"/>
  <c r="L141" i="11"/>
  <c r="C141" i="11"/>
  <c r="R140" i="11"/>
  <c r="Q140" i="11"/>
  <c r="P140" i="11"/>
  <c r="O140" i="11"/>
  <c r="N140" i="11"/>
  <c r="L140" i="11"/>
  <c r="C140" i="11"/>
  <c r="B39" i="9" s="1"/>
  <c r="Q139" i="11"/>
  <c r="P139" i="11"/>
  <c r="O139" i="11"/>
  <c r="N139" i="11"/>
  <c r="R139" i="11"/>
  <c r="C139" i="11"/>
  <c r="R138" i="11"/>
  <c r="Q138" i="11"/>
  <c r="P138" i="11"/>
  <c r="O138" i="11"/>
  <c r="N138" i="11"/>
  <c r="L138" i="11"/>
  <c r="S138" i="11"/>
  <c r="C138" i="11"/>
  <c r="P137" i="11"/>
  <c r="O137" i="11"/>
  <c r="N137" i="11"/>
  <c r="Q137" i="11"/>
  <c r="C137" i="11"/>
  <c r="P136" i="11"/>
  <c r="O136" i="11"/>
  <c r="N136" i="11"/>
  <c r="Q136" i="11"/>
  <c r="C136" i="11"/>
  <c r="R135" i="11"/>
  <c r="Q135" i="11"/>
  <c r="P135" i="11"/>
  <c r="O135" i="11"/>
  <c r="N135" i="11"/>
  <c r="L135" i="11"/>
  <c r="L143" i="11" s="1"/>
  <c r="T135" i="11"/>
  <c r="C135" i="11"/>
  <c r="P133" i="11"/>
  <c r="P248" i="11"/>
  <c r="O133" i="11"/>
  <c r="R132" i="11"/>
  <c r="Q132" i="11"/>
  <c r="P132" i="11"/>
  <c r="O132" i="11"/>
  <c r="N132" i="11"/>
  <c r="L132" i="11"/>
  <c r="S132" i="11"/>
  <c r="C132" i="11"/>
  <c r="R131" i="11"/>
  <c r="Q131" i="11"/>
  <c r="P131" i="11"/>
  <c r="O131" i="11"/>
  <c r="N131" i="11"/>
  <c r="L131" i="11"/>
  <c r="S131" i="11"/>
  <c r="C131" i="11"/>
  <c r="R130" i="11"/>
  <c r="Q130" i="11"/>
  <c r="P130" i="11"/>
  <c r="O130" i="11"/>
  <c r="N130" i="11"/>
  <c r="L130" i="11"/>
  <c r="S130" i="11"/>
  <c r="C130" i="11"/>
  <c r="R129" i="11"/>
  <c r="Q129" i="11"/>
  <c r="P129" i="11"/>
  <c r="O129" i="11"/>
  <c r="N129" i="11"/>
  <c r="L129" i="11"/>
  <c r="AA129" i="11" s="1"/>
  <c r="C129" i="11"/>
  <c r="R128" i="11"/>
  <c r="Q128" i="11"/>
  <c r="P128" i="11"/>
  <c r="O128" i="11"/>
  <c r="N128" i="11"/>
  <c r="L128" i="11"/>
  <c r="S128" i="11"/>
  <c r="C128" i="11"/>
  <c r="R127" i="11"/>
  <c r="Q127" i="11"/>
  <c r="P127" i="11"/>
  <c r="O127" i="11"/>
  <c r="N127" i="11"/>
  <c r="L127" i="11"/>
  <c r="S127" i="11"/>
  <c r="C127" i="11"/>
  <c r="R126" i="11"/>
  <c r="Q126" i="11"/>
  <c r="P126" i="11"/>
  <c r="O126" i="11"/>
  <c r="N126" i="11"/>
  <c r="L126" i="11"/>
  <c r="S126" i="11"/>
  <c r="C126" i="11"/>
  <c r="R125" i="11"/>
  <c r="Q125" i="11"/>
  <c r="P125" i="11"/>
  <c r="O125" i="11"/>
  <c r="N125" i="11"/>
  <c r="L125" i="11"/>
  <c r="AA125" i="11" s="1"/>
  <c r="S125" i="11"/>
  <c r="C125" i="11"/>
  <c r="P124" i="11"/>
  <c r="O124" i="11"/>
  <c r="N124" i="11"/>
  <c r="R124" i="11"/>
  <c r="Q124" i="11"/>
  <c r="C124" i="11"/>
  <c r="Q123" i="11"/>
  <c r="P123" i="11"/>
  <c r="O123" i="11"/>
  <c r="N123" i="11"/>
  <c r="Q133" i="11"/>
  <c r="C123" i="11"/>
  <c r="R122" i="11"/>
  <c r="Q122" i="11"/>
  <c r="P122" i="11"/>
  <c r="O122" i="11"/>
  <c r="N122" i="11"/>
  <c r="L122" i="11"/>
  <c r="S122" i="11"/>
  <c r="C122" i="11"/>
  <c r="R121" i="11"/>
  <c r="Q121" i="11"/>
  <c r="P121" i="11"/>
  <c r="O121" i="11"/>
  <c r="N121" i="11"/>
  <c r="L121" i="11"/>
  <c r="C121" i="11"/>
  <c r="Q119" i="11"/>
  <c r="P119" i="11"/>
  <c r="O119" i="11"/>
  <c r="N119" i="11"/>
  <c r="R118" i="11"/>
  <c r="Q118" i="11"/>
  <c r="P118" i="11"/>
  <c r="O118" i="11"/>
  <c r="N118" i="11"/>
  <c r="L118" i="11"/>
  <c r="S118" i="11"/>
  <c r="C118" i="11"/>
  <c r="B33" i="9" s="1"/>
  <c r="R117" i="11"/>
  <c r="Q117" i="11"/>
  <c r="P117" i="11"/>
  <c r="O117" i="11"/>
  <c r="N117" i="11"/>
  <c r="L117" i="11"/>
  <c r="S117" i="11"/>
  <c r="C117" i="11"/>
  <c r="R116" i="11"/>
  <c r="Q116" i="11"/>
  <c r="P116" i="11"/>
  <c r="O116" i="11"/>
  <c r="N116" i="11"/>
  <c r="L116" i="11"/>
  <c r="S116" i="11"/>
  <c r="C116" i="11"/>
  <c r="R115" i="11"/>
  <c r="Q115" i="11"/>
  <c r="P115" i="11"/>
  <c r="O115" i="11"/>
  <c r="N115" i="11"/>
  <c r="C115" i="11"/>
  <c r="R114" i="11"/>
  <c r="Q114" i="11"/>
  <c r="P114" i="11"/>
  <c r="O114" i="11"/>
  <c r="N114" i="11"/>
  <c r="C114" i="11"/>
  <c r="R113" i="11"/>
  <c r="Q113" i="11"/>
  <c r="P113" i="11"/>
  <c r="O113" i="11"/>
  <c r="N113" i="11"/>
  <c r="L113" i="11"/>
  <c r="L119" i="11" s="1"/>
  <c r="C113" i="11"/>
  <c r="N112" i="11"/>
  <c r="R111" i="11"/>
  <c r="Q111" i="11"/>
  <c r="R110" i="11"/>
  <c r="Q110" i="11"/>
  <c r="P110" i="11"/>
  <c r="O110" i="11"/>
  <c r="N110" i="11"/>
  <c r="L110" i="11"/>
  <c r="C110" i="11"/>
  <c r="R109" i="11"/>
  <c r="Q109" i="11"/>
  <c r="P109" i="11"/>
  <c r="O109" i="11"/>
  <c r="N109" i="11"/>
  <c r="C109" i="11"/>
  <c r="R108" i="11"/>
  <c r="Q108" i="11"/>
  <c r="P108" i="11"/>
  <c r="O108" i="11"/>
  <c r="N108" i="11"/>
  <c r="C108" i="11"/>
  <c r="R107" i="11"/>
  <c r="Q107" i="11"/>
  <c r="P107" i="11"/>
  <c r="O107" i="11"/>
  <c r="N107" i="11"/>
  <c r="L107" i="11"/>
  <c r="S107" i="11"/>
  <c r="C107" i="11"/>
  <c r="R106" i="11"/>
  <c r="Q106" i="11"/>
  <c r="P106" i="11"/>
  <c r="O106" i="11"/>
  <c r="N106" i="11"/>
  <c r="L106" i="11"/>
  <c r="S106" i="11"/>
  <c r="C106" i="11"/>
  <c r="R105" i="11"/>
  <c r="Q105" i="11"/>
  <c r="P105" i="11"/>
  <c r="O105" i="11"/>
  <c r="N105" i="11"/>
  <c r="C105" i="11"/>
  <c r="B31" i="9" s="1"/>
  <c r="R104" i="11"/>
  <c r="Q104" i="11"/>
  <c r="P104" i="11"/>
  <c r="O104" i="11"/>
  <c r="N104" i="11"/>
  <c r="L104" i="11"/>
  <c r="S104" i="11"/>
  <c r="C104" i="11"/>
  <c r="Q102" i="11"/>
  <c r="P102" i="11"/>
  <c r="R102" i="11"/>
  <c r="O102" i="11"/>
  <c r="R101" i="11"/>
  <c r="P101" i="11"/>
  <c r="O101" i="11"/>
  <c r="N101" i="11"/>
  <c r="Q101" i="11"/>
  <c r="R100" i="11"/>
  <c r="Q100" i="11"/>
  <c r="P100" i="11"/>
  <c r="O100" i="11"/>
  <c r="N100" i="11"/>
  <c r="L100" i="11"/>
  <c r="L102" i="11" s="1"/>
  <c r="C100" i="11"/>
  <c r="R98" i="11"/>
  <c r="Q98" i="11"/>
  <c r="P98" i="11"/>
  <c r="R97" i="11"/>
  <c r="Q97" i="11"/>
  <c r="P97" i="11"/>
  <c r="O97" i="11"/>
  <c r="N97" i="11"/>
  <c r="L97" i="11"/>
  <c r="T97" i="11"/>
  <c r="S97" i="11"/>
  <c r="C97" i="11"/>
  <c r="R96" i="11"/>
  <c r="Q96" i="11"/>
  <c r="P96" i="11"/>
  <c r="O96" i="11"/>
  <c r="N96" i="11"/>
  <c r="L96" i="11"/>
  <c r="S96" i="11"/>
  <c r="C96" i="11"/>
  <c r="R95" i="11"/>
  <c r="Q95" i="11"/>
  <c r="P95" i="11"/>
  <c r="O95" i="11"/>
  <c r="N95" i="11"/>
  <c r="L95" i="11"/>
  <c r="S95" i="11"/>
  <c r="C95" i="11"/>
  <c r="R94" i="11"/>
  <c r="Q94" i="11"/>
  <c r="P94" i="11"/>
  <c r="O94" i="11"/>
  <c r="N94" i="11"/>
  <c r="L94" i="11"/>
  <c r="S94" i="11"/>
  <c r="C94" i="11"/>
  <c r="P92" i="11"/>
  <c r="R91" i="11"/>
  <c r="Q91" i="11"/>
  <c r="P91" i="11"/>
  <c r="O91" i="11"/>
  <c r="N91" i="11"/>
  <c r="L91" i="11"/>
  <c r="S91" i="11"/>
  <c r="C91" i="11"/>
  <c r="P90" i="11"/>
  <c r="O90" i="11"/>
  <c r="N90" i="11"/>
  <c r="R90" i="11"/>
  <c r="C90" i="11"/>
  <c r="P89" i="11"/>
  <c r="O89" i="11"/>
  <c r="N89" i="11"/>
  <c r="R89" i="11"/>
  <c r="C89" i="11"/>
  <c r="R88" i="11"/>
  <c r="Q88" i="11"/>
  <c r="P88" i="11"/>
  <c r="O88" i="11"/>
  <c r="N88" i="11"/>
  <c r="L88" i="11"/>
  <c r="L92" i="11" s="1"/>
  <c r="C88" i="11"/>
  <c r="P86" i="11"/>
  <c r="N86" i="11"/>
  <c r="R86" i="11"/>
  <c r="R85" i="11"/>
  <c r="Q85" i="11"/>
  <c r="P85" i="11"/>
  <c r="O85" i="11"/>
  <c r="N85" i="11"/>
  <c r="L85" i="11"/>
  <c r="S85" i="11"/>
  <c r="C85" i="11"/>
  <c r="R84" i="11"/>
  <c r="Q84" i="11"/>
  <c r="P84" i="11"/>
  <c r="O84" i="11"/>
  <c r="N84" i="11"/>
  <c r="L84" i="11"/>
  <c r="S84" i="11"/>
  <c r="C84" i="11"/>
  <c r="R83" i="11"/>
  <c r="Q83" i="11"/>
  <c r="P83" i="11"/>
  <c r="O83" i="11"/>
  <c r="N83" i="11"/>
  <c r="L83" i="11"/>
  <c r="S83" i="11"/>
  <c r="C83" i="11"/>
  <c r="R82" i="11"/>
  <c r="Q82" i="11"/>
  <c r="P82" i="11"/>
  <c r="O82" i="11"/>
  <c r="N82" i="11"/>
  <c r="L82" i="11"/>
  <c r="S82" i="11"/>
  <c r="C82" i="11"/>
  <c r="R81" i="11"/>
  <c r="Q81" i="11"/>
  <c r="P81" i="11"/>
  <c r="O81" i="11"/>
  <c r="N81" i="11"/>
  <c r="L81" i="11"/>
  <c r="S81" i="11"/>
  <c r="C81" i="11"/>
  <c r="R80" i="11"/>
  <c r="Q80" i="11"/>
  <c r="P80" i="11"/>
  <c r="O80" i="11"/>
  <c r="N80" i="11"/>
  <c r="L80" i="11"/>
  <c r="L86" i="11" s="1"/>
  <c r="C80" i="11"/>
  <c r="Q255" i="11"/>
  <c r="O255" i="11"/>
  <c r="N255" i="11"/>
  <c r="R77" i="11"/>
  <c r="Q77" i="11"/>
  <c r="P77" i="11"/>
  <c r="O77" i="11"/>
  <c r="N77" i="11"/>
  <c r="L77" i="11"/>
  <c r="S77" i="11"/>
  <c r="C77" i="11"/>
  <c r="O75" i="11"/>
  <c r="R75" i="11"/>
  <c r="Q75" i="11"/>
  <c r="P75" i="11"/>
  <c r="N75" i="11"/>
  <c r="R74" i="11"/>
  <c r="Q74" i="11"/>
  <c r="P74" i="11"/>
  <c r="O74" i="11"/>
  <c r="N74" i="11"/>
  <c r="L74" i="11"/>
  <c r="S74" i="11"/>
  <c r="C74" i="11"/>
  <c r="B23" i="9" s="1"/>
  <c r="R73" i="11"/>
  <c r="Q73" i="11"/>
  <c r="P73" i="11"/>
  <c r="O73" i="11"/>
  <c r="N73" i="11"/>
  <c r="L73" i="11"/>
  <c r="S73" i="11"/>
  <c r="C73" i="11"/>
  <c r="B21" i="9" s="1"/>
  <c r="R72" i="11"/>
  <c r="Q72" i="11"/>
  <c r="P72" i="11"/>
  <c r="O72" i="11"/>
  <c r="N72" i="11"/>
  <c r="L72" i="11"/>
  <c r="S72" i="11"/>
  <c r="C72" i="11"/>
  <c r="R71" i="11"/>
  <c r="Q71" i="11"/>
  <c r="P71" i="11"/>
  <c r="O71" i="11"/>
  <c r="N71" i="11"/>
  <c r="L71" i="11"/>
  <c r="S71" i="11"/>
  <c r="C71" i="11"/>
  <c r="R70" i="11"/>
  <c r="Q70" i="11"/>
  <c r="P70" i="11"/>
  <c r="O70" i="11"/>
  <c r="N70" i="11"/>
  <c r="L70" i="11"/>
  <c r="L75" i="11" s="1"/>
  <c r="C70" i="11"/>
  <c r="Q68" i="11"/>
  <c r="R68" i="11"/>
  <c r="R66" i="11"/>
  <c r="Q66" i="11"/>
  <c r="P66" i="11"/>
  <c r="O66" i="11"/>
  <c r="N66" i="11"/>
  <c r="L66" i="11"/>
  <c r="S66" i="11"/>
  <c r="C66" i="11"/>
  <c r="R65" i="11"/>
  <c r="Q65" i="11"/>
  <c r="P65" i="11"/>
  <c r="O65" i="11"/>
  <c r="N65" i="11"/>
  <c r="L65" i="11"/>
  <c r="S65" i="11"/>
  <c r="C65" i="11"/>
  <c r="R64" i="11"/>
  <c r="Q64" i="11"/>
  <c r="P64" i="11"/>
  <c r="O64" i="11"/>
  <c r="N64" i="11"/>
  <c r="L64" i="11"/>
  <c r="S64" i="11"/>
  <c r="C64" i="11"/>
  <c r="R63" i="11"/>
  <c r="Q63" i="11"/>
  <c r="P63" i="11"/>
  <c r="O63" i="11"/>
  <c r="N63" i="11"/>
  <c r="L63" i="11"/>
  <c r="S63" i="11"/>
  <c r="C63" i="11"/>
  <c r="R62" i="11"/>
  <c r="Q62" i="11"/>
  <c r="P62" i="11"/>
  <c r="O62" i="11"/>
  <c r="N62" i="11"/>
  <c r="C62" i="11"/>
  <c r="R61" i="11"/>
  <c r="Q61" i="11"/>
  <c r="P61" i="11"/>
  <c r="O61" i="11"/>
  <c r="N61" i="11"/>
  <c r="L61" i="11"/>
  <c r="L68" i="11" s="1"/>
  <c r="S61" i="11"/>
  <c r="C61" i="11"/>
  <c r="O58" i="11"/>
  <c r="R58" i="11"/>
  <c r="Q58" i="11"/>
  <c r="P58" i="11"/>
  <c r="N58" i="11"/>
  <c r="R57" i="11"/>
  <c r="Q57" i="11"/>
  <c r="P57" i="11"/>
  <c r="O57" i="11"/>
  <c r="N57" i="11"/>
  <c r="L57" i="11"/>
  <c r="U57" i="11"/>
  <c r="S57" i="11"/>
  <c r="C57" i="11"/>
  <c r="R56" i="11"/>
  <c r="Q56" i="11"/>
  <c r="P56" i="11"/>
  <c r="O56" i="11"/>
  <c r="N56" i="11"/>
  <c r="L56" i="11"/>
  <c r="S56" i="11"/>
  <c r="C56" i="11"/>
  <c r="R55" i="11"/>
  <c r="Q55" i="11"/>
  <c r="P55" i="11"/>
  <c r="O55" i="11"/>
  <c r="N55" i="11"/>
  <c r="L55" i="11"/>
  <c r="S55" i="11"/>
  <c r="C55" i="11"/>
  <c r="R54" i="11"/>
  <c r="Q54" i="11"/>
  <c r="P54" i="11"/>
  <c r="O54" i="11"/>
  <c r="N54" i="11"/>
  <c r="L54" i="11"/>
  <c r="S54" i="11"/>
  <c r="C54" i="11"/>
  <c r="Z53" i="11"/>
  <c r="Y53" i="11"/>
  <c r="X53" i="11"/>
  <c r="Q52" i="11"/>
  <c r="R51" i="11"/>
  <c r="Q51" i="11"/>
  <c r="P51" i="11"/>
  <c r="O51" i="11"/>
  <c r="N51" i="11"/>
  <c r="L51" i="11"/>
  <c r="S51" i="11"/>
  <c r="C51" i="11"/>
  <c r="R50" i="11"/>
  <c r="Q50" i="11"/>
  <c r="P50" i="11"/>
  <c r="O50" i="11"/>
  <c r="N50" i="11"/>
  <c r="L50" i="11"/>
  <c r="U50" i="11"/>
  <c r="S50" i="11"/>
  <c r="C50" i="11"/>
  <c r="R49" i="11"/>
  <c r="Q49" i="11"/>
  <c r="P49" i="11"/>
  <c r="O49" i="11"/>
  <c r="N49" i="11"/>
  <c r="L49" i="11"/>
  <c r="T49" i="11"/>
  <c r="S49" i="11"/>
  <c r="C49" i="11"/>
  <c r="R48" i="11"/>
  <c r="Q48" i="11"/>
  <c r="P48" i="11"/>
  <c r="O48" i="11"/>
  <c r="N48" i="11"/>
  <c r="L48" i="11"/>
  <c r="S48" i="11"/>
  <c r="C48" i="11"/>
  <c r="R47" i="11"/>
  <c r="Q47" i="11"/>
  <c r="P47" i="11"/>
  <c r="O47" i="11"/>
  <c r="N47" i="11"/>
  <c r="L47" i="11"/>
  <c r="S47" i="11"/>
  <c r="C47" i="11"/>
  <c r="R46" i="11"/>
  <c r="Q46" i="11"/>
  <c r="P46" i="11"/>
  <c r="O46" i="11"/>
  <c r="N46" i="11"/>
  <c r="L46" i="11"/>
  <c r="S46" i="11"/>
  <c r="C46" i="11"/>
  <c r="R45" i="11"/>
  <c r="Q45" i="11"/>
  <c r="P45" i="11"/>
  <c r="O45" i="11"/>
  <c r="N45" i="11"/>
  <c r="L45" i="11"/>
  <c r="S45" i="11"/>
  <c r="C45" i="11"/>
  <c r="R44" i="11"/>
  <c r="Q44" i="11"/>
  <c r="P44" i="11"/>
  <c r="O44" i="11"/>
  <c r="N44" i="11"/>
  <c r="L44" i="11"/>
  <c r="S44" i="11"/>
  <c r="C44" i="11"/>
  <c r="R43" i="11"/>
  <c r="Q43" i="11"/>
  <c r="P52" i="11"/>
  <c r="C43" i="11"/>
  <c r="R42" i="11"/>
  <c r="Q42" i="11"/>
  <c r="P42" i="11"/>
  <c r="O42" i="11"/>
  <c r="N42" i="11"/>
  <c r="L42" i="11"/>
  <c r="S42" i="11"/>
  <c r="C42" i="11"/>
  <c r="R41" i="11"/>
  <c r="Q41" i="11"/>
  <c r="P41" i="11"/>
  <c r="O41" i="11"/>
  <c r="N41" i="11"/>
  <c r="C41" i="11"/>
  <c r="R40" i="11"/>
  <c r="Q40" i="11"/>
  <c r="P40" i="11"/>
  <c r="O40" i="11"/>
  <c r="N40" i="11"/>
  <c r="L40" i="11"/>
  <c r="S40" i="11"/>
  <c r="C40" i="11"/>
  <c r="AA39" i="11"/>
  <c r="Z39" i="11"/>
  <c r="Y39" i="11"/>
  <c r="X39" i="11"/>
  <c r="V39" i="11"/>
  <c r="U39" i="11"/>
  <c r="T39" i="11"/>
  <c r="S39" i="11"/>
  <c r="R39" i="11"/>
  <c r="Q39" i="11"/>
  <c r="P39" i="11"/>
  <c r="O39" i="11"/>
  <c r="N39" i="11"/>
  <c r="Q38" i="11"/>
  <c r="O38" i="11"/>
  <c r="R38" i="11"/>
  <c r="P38" i="11"/>
  <c r="N38" i="11"/>
  <c r="R37" i="11"/>
  <c r="Q37" i="11"/>
  <c r="P37" i="11"/>
  <c r="O37" i="11"/>
  <c r="N37" i="11"/>
  <c r="L37" i="11"/>
  <c r="S37" i="11"/>
  <c r="C37" i="11"/>
  <c r="R36" i="11"/>
  <c r="Q36" i="11"/>
  <c r="P36" i="11"/>
  <c r="O36" i="11"/>
  <c r="N36" i="11"/>
  <c r="L36" i="11"/>
  <c r="S36" i="11"/>
  <c r="C36" i="11"/>
  <c r="R35" i="11"/>
  <c r="Q35" i="11"/>
  <c r="P35" i="11"/>
  <c r="O35" i="11"/>
  <c r="N35" i="11"/>
  <c r="L35" i="11"/>
  <c r="S35" i="11"/>
  <c r="C35" i="11"/>
  <c r="R34" i="11"/>
  <c r="Q34" i="11"/>
  <c r="P34" i="11"/>
  <c r="O34" i="11"/>
  <c r="N34" i="11"/>
  <c r="L34" i="11"/>
  <c r="L38" i="11" s="1"/>
  <c r="S34" i="11"/>
  <c r="C34" i="11"/>
  <c r="AA26" i="11"/>
  <c r="U26" i="11"/>
  <c r="T26" i="11"/>
  <c r="S26" i="11"/>
  <c r="R26" i="11"/>
  <c r="Q26" i="11"/>
  <c r="P26" i="11"/>
  <c r="O26" i="11"/>
  <c r="N26" i="11"/>
  <c r="O24" i="11"/>
  <c r="R24" i="11"/>
  <c r="Q24" i="11"/>
  <c r="P24" i="11"/>
  <c r="N24" i="11"/>
  <c r="R23" i="11"/>
  <c r="Q23" i="11"/>
  <c r="P23" i="11"/>
  <c r="O23" i="11"/>
  <c r="N23" i="11"/>
  <c r="L23" i="11"/>
  <c r="S23" i="11"/>
  <c r="C23" i="11"/>
  <c r="Q22" i="11"/>
  <c r="R22" i="11"/>
  <c r="P22" i="11"/>
  <c r="R21" i="11"/>
  <c r="Q21" i="11"/>
  <c r="P21" i="11"/>
  <c r="O21" i="11"/>
  <c r="N21" i="11"/>
  <c r="L21" i="11"/>
  <c r="S21" i="11"/>
  <c r="C21" i="11"/>
  <c r="R20" i="11"/>
  <c r="P20" i="11"/>
  <c r="O20" i="11"/>
  <c r="S19" i="11"/>
  <c r="R19" i="11"/>
  <c r="Q19" i="11"/>
  <c r="P19" i="11"/>
  <c r="O19" i="11"/>
  <c r="N19" i="11"/>
  <c r="L19" i="11"/>
  <c r="T19" i="11"/>
  <c r="C19" i="11"/>
  <c r="R18" i="11"/>
  <c r="Q18" i="11"/>
  <c r="P18" i="11"/>
  <c r="O18" i="11"/>
  <c r="N18" i="11"/>
  <c r="C18" i="11"/>
  <c r="R17" i="11"/>
  <c r="Q17" i="11"/>
  <c r="P17" i="11"/>
  <c r="O17" i="11"/>
  <c r="N17" i="11"/>
  <c r="C17" i="11"/>
  <c r="AA15" i="11"/>
  <c r="AA242" i="11" s="1"/>
  <c r="A79" i="11" l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F254" i="11"/>
  <c r="AD251" i="11"/>
  <c r="B37" i="9"/>
  <c r="AI254" i="11"/>
  <c r="B25" i="9"/>
  <c r="B29" i="9"/>
  <c r="B15" i="9"/>
  <c r="B27" i="9"/>
  <c r="B45" i="9"/>
  <c r="B35" i="9"/>
  <c r="B17" i="9"/>
  <c r="B19" i="9"/>
  <c r="B43" i="9"/>
  <c r="AC254" i="11"/>
  <c r="AC249" i="11"/>
  <c r="AG254" i="11"/>
  <c r="AH254" i="11"/>
  <c r="AC255" i="11"/>
  <c r="AD254" i="11"/>
  <c r="AE254" i="11"/>
  <c r="AA113" i="11"/>
  <c r="T23" i="11"/>
  <c r="AA50" i="11"/>
  <c r="AA57" i="11"/>
  <c r="U118" i="11"/>
  <c r="T138" i="11"/>
  <c r="AA146" i="11"/>
  <c r="T204" i="11"/>
  <c r="L43" i="11"/>
  <c r="AA43" i="11" s="1"/>
  <c r="T56" i="11"/>
  <c r="S18" i="11"/>
  <c r="L41" i="11"/>
  <c r="T131" i="11"/>
  <c r="U211" i="11"/>
  <c r="S175" i="11"/>
  <c r="L17" i="11"/>
  <c r="L20" i="11" s="1"/>
  <c r="L18" i="11"/>
  <c r="AA18" i="11" s="1"/>
  <c r="S123" i="11"/>
  <c r="L139" i="11"/>
  <c r="AA37" i="11"/>
  <c r="AA56" i="11"/>
  <c r="U84" i="11"/>
  <c r="S89" i="11"/>
  <c r="L89" i="11"/>
  <c r="AA89" i="11" s="1"/>
  <c r="L109" i="11"/>
  <c r="AA109" i="11" s="1"/>
  <c r="L115" i="11"/>
  <c r="AA115" i="11" s="1"/>
  <c r="U42" i="11"/>
  <c r="U45" i="11"/>
  <c r="T50" i="11"/>
  <c r="T71" i="11"/>
  <c r="S90" i="11"/>
  <c r="T142" i="11"/>
  <c r="T192" i="11"/>
  <c r="AA205" i="11"/>
  <c r="S41" i="11"/>
  <c r="S62" i="11"/>
  <c r="L62" i="11"/>
  <c r="AA62" i="11" s="1"/>
  <c r="S189" i="11"/>
  <c r="S43" i="11"/>
  <c r="L108" i="11"/>
  <c r="AA108" i="11" s="1"/>
  <c r="L166" i="11"/>
  <c r="AA166" i="11" s="1"/>
  <c r="U41" i="11"/>
  <c r="U83" i="11"/>
  <c r="U48" i="11"/>
  <c r="AA54" i="11"/>
  <c r="T74" i="11"/>
  <c r="U107" i="11"/>
  <c r="U128" i="11"/>
  <c r="AA161" i="11"/>
  <c r="T199" i="11"/>
  <c r="AA71" i="11"/>
  <c r="T83" i="11"/>
  <c r="T88" i="11"/>
  <c r="T209" i="11"/>
  <c r="T34" i="11"/>
  <c r="AA74" i="11"/>
  <c r="U116" i="11"/>
  <c r="AA117" i="11"/>
  <c r="T126" i="11"/>
  <c r="T207" i="11"/>
  <c r="AA214" i="11"/>
  <c r="T106" i="11"/>
  <c r="U172" i="11"/>
  <c r="U174" i="11"/>
  <c r="T200" i="11"/>
  <c r="AA72" i="11"/>
  <c r="AA104" i="11"/>
  <c r="U142" i="11"/>
  <c r="T149" i="11"/>
  <c r="AA153" i="11"/>
  <c r="U209" i="11"/>
  <c r="AA36" i="11"/>
  <c r="AA21" i="11"/>
  <c r="T47" i="11"/>
  <c r="U49" i="11"/>
  <c r="AA49" i="11"/>
  <c r="U55" i="11"/>
  <c r="AA55" i="11"/>
  <c r="U88" i="11"/>
  <c r="AA106" i="11"/>
  <c r="U113" i="11"/>
  <c r="AA126" i="11"/>
  <c r="AA130" i="11"/>
  <c r="U140" i="11"/>
  <c r="T153" i="11"/>
  <c r="AA193" i="11"/>
  <c r="AA201" i="11"/>
  <c r="T205" i="11"/>
  <c r="T213" i="11"/>
  <c r="AA23" i="11"/>
  <c r="T35" i="11"/>
  <c r="U43" i="11"/>
  <c r="T45" i="11"/>
  <c r="U47" i="11"/>
  <c r="AA47" i="11"/>
  <c r="T73" i="11"/>
  <c r="T84" i="11"/>
  <c r="T91" i="11"/>
  <c r="AA118" i="11"/>
  <c r="U121" i="11"/>
  <c r="T127" i="11"/>
  <c r="U132" i="11"/>
  <c r="AA174" i="11"/>
  <c r="T198" i="11"/>
  <c r="U199" i="11"/>
  <c r="AA199" i="11"/>
  <c r="T212" i="11"/>
  <c r="T54" i="11"/>
  <c r="T82" i="11"/>
  <c r="AA211" i="11"/>
  <c r="AA35" i="11"/>
  <c r="AA42" i="11"/>
  <c r="AA45" i="11"/>
  <c r="AA73" i="11"/>
  <c r="AA141" i="11"/>
  <c r="T158" i="11"/>
  <c r="T160" i="11"/>
  <c r="AA173" i="11"/>
  <c r="AA202" i="11"/>
  <c r="Y254" i="11"/>
  <c r="U141" i="11"/>
  <c r="T145" i="11"/>
  <c r="U213" i="11"/>
  <c r="AA213" i="11"/>
  <c r="U85" i="11"/>
  <c r="AA116" i="11"/>
  <c r="AA138" i="11"/>
  <c r="AA142" i="11"/>
  <c r="AA192" i="11"/>
  <c r="AA210" i="11"/>
  <c r="U106" i="11"/>
  <c r="AA135" i="11"/>
  <c r="T201" i="11"/>
  <c r="U207" i="11"/>
  <c r="AA207" i="11"/>
  <c r="AA209" i="11"/>
  <c r="S20" i="11"/>
  <c r="S17" i="11"/>
  <c r="U97" i="11"/>
  <c r="T21" i="11"/>
  <c r="T37" i="11"/>
  <c r="U40" i="11"/>
  <c r="AA40" i="11"/>
  <c r="U81" i="11"/>
  <c r="AA81" i="11"/>
  <c r="T18" i="11"/>
  <c r="AA61" i="11"/>
  <c r="U73" i="11"/>
  <c r="T77" i="11"/>
  <c r="S86" i="11"/>
  <c r="AA102" i="11"/>
  <c r="L111" i="11"/>
  <c r="L247" i="11" s="1"/>
  <c r="S22" i="11"/>
  <c r="U75" i="11"/>
  <c r="AA77" i="11"/>
  <c r="U18" i="11"/>
  <c r="T44" i="11"/>
  <c r="AA64" i="11"/>
  <c r="AA66" i="11"/>
  <c r="AA70" i="11"/>
  <c r="U77" i="11"/>
  <c r="U91" i="11"/>
  <c r="AA91" i="11"/>
  <c r="AA95" i="11"/>
  <c r="U110" i="11"/>
  <c r="U117" i="11"/>
  <c r="T118" i="11"/>
  <c r="T128" i="11"/>
  <c r="U19" i="11"/>
  <c r="U23" i="11"/>
  <c r="T36" i="11"/>
  <c r="AA44" i="11"/>
  <c r="AA46" i="11"/>
  <c r="AA48" i="11"/>
  <c r="U56" i="11"/>
  <c r="U70" i="11"/>
  <c r="U72" i="11"/>
  <c r="U74" i="11"/>
  <c r="U100" i="11"/>
  <c r="U104" i="11"/>
  <c r="T107" i="11"/>
  <c r="T116" i="11"/>
  <c r="T175" i="11"/>
  <c r="L171" i="11"/>
  <c r="S167" i="11"/>
  <c r="L148" i="11"/>
  <c r="S227" i="11"/>
  <c r="L168" i="11"/>
  <c r="AA168" i="11" s="1"/>
  <c r="L154" i="11"/>
  <c r="AA154" i="11" s="1"/>
  <c r="S147" i="11"/>
  <c r="L181" i="11"/>
  <c r="AA181" i="11" s="1"/>
  <c r="S171" i="11"/>
  <c r="L167" i="11"/>
  <c r="AA167" i="11" s="1"/>
  <c r="S154" i="11"/>
  <c r="L124" i="11"/>
  <c r="U220" i="11"/>
  <c r="S181" i="11"/>
  <c r="S168" i="11"/>
  <c r="S137" i="11"/>
  <c r="L136" i="11"/>
  <c r="AA136" i="11" s="1"/>
  <c r="S220" i="11"/>
  <c r="S166" i="11"/>
  <c r="U175" i="11"/>
  <c r="S159" i="11"/>
  <c r="L147" i="11"/>
  <c r="AA147" i="11" s="1"/>
  <c r="S139" i="11"/>
  <c r="L175" i="11"/>
  <c r="AA175" i="11" s="1"/>
  <c r="U171" i="11"/>
  <c r="T167" i="11"/>
  <c r="S165" i="11"/>
  <c r="T147" i="11"/>
  <c r="X52" i="11"/>
  <c r="T42" i="11"/>
  <c r="T43" i="11"/>
  <c r="U44" i="11"/>
  <c r="U46" i="11"/>
  <c r="AA51" i="11"/>
  <c r="AA63" i="11"/>
  <c r="AA65" i="11"/>
  <c r="AA86" i="11"/>
  <c r="U36" i="11"/>
  <c r="T40" i="11"/>
  <c r="U51" i="11"/>
  <c r="V58" i="11"/>
  <c r="T81" i="11"/>
  <c r="AA84" i="11"/>
  <c r="AA107" i="11"/>
  <c r="T122" i="11"/>
  <c r="AA110" i="11"/>
  <c r="U127" i="11"/>
  <c r="T132" i="11"/>
  <c r="U149" i="11"/>
  <c r="U198" i="11"/>
  <c r="AA198" i="11"/>
  <c r="U210" i="11"/>
  <c r="L227" i="11"/>
  <c r="U202" i="11"/>
  <c r="U214" i="11"/>
  <c r="AA132" i="11"/>
  <c r="AA172" i="11"/>
  <c r="U212" i="11"/>
  <c r="T125" i="11"/>
  <c r="U126" i="11"/>
  <c r="U129" i="11"/>
  <c r="U135" i="11"/>
  <c r="T146" i="11"/>
  <c r="T161" i="11"/>
  <c r="T172" i="11"/>
  <c r="T211" i="11"/>
  <c r="L223" i="11"/>
  <c r="L224" i="11" s="1"/>
  <c r="T130" i="11"/>
  <c r="U158" i="11"/>
  <c r="U160" i="11"/>
  <c r="T173" i="11"/>
  <c r="T193" i="11"/>
  <c r="U201" i="11"/>
  <c r="U205" i="11"/>
  <c r="T210" i="11"/>
  <c r="U130" i="11"/>
  <c r="AA140" i="11"/>
  <c r="AA200" i="11"/>
  <c r="Z254" i="11"/>
  <c r="T129" i="11"/>
  <c r="L137" i="11"/>
  <c r="T174" i="11"/>
  <c r="U200" i="11"/>
  <c r="T202" i="11"/>
  <c r="U204" i="11"/>
  <c r="AA204" i="11"/>
  <c r="Z38" i="11"/>
  <c r="T48" i="11"/>
  <c r="T57" i="11"/>
  <c r="O68" i="11"/>
  <c r="N68" i="11"/>
  <c r="U71" i="11"/>
  <c r="U37" i="11"/>
  <c r="V52" i="11"/>
  <c r="S75" i="11"/>
  <c r="S70" i="11"/>
  <c r="AA19" i="11"/>
  <c r="R25" i="11"/>
  <c r="AA38" i="11"/>
  <c r="V38" i="11"/>
  <c r="N52" i="11"/>
  <c r="T51" i="11"/>
  <c r="L52" i="11"/>
  <c r="X58" i="11"/>
  <c r="T17" i="11"/>
  <c r="N20" i="11"/>
  <c r="T41" i="11"/>
  <c r="O52" i="11"/>
  <c r="Y58" i="11"/>
  <c r="U54" i="11"/>
  <c r="Z58" i="11"/>
  <c r="L58" i="11"/>
  <c r="AA58" i="11" s="1"/>
  <c r="AA68" i="11"/>
  <c r="T72" i="11"/>
  <c r="X86" i="11"/>
  <c r="Y86" i="11"/>
  <c r="L245" i="11"/>
  <c r="O22" i="11"/>
  <c r="N22" i="11"/>
  <c r="T22" i="11"/>
  <c r="L24" i="11"/>
  <c r="AA24" i="11" s="1"/>
  <c r="U35" i="11"/>
  <c r="T46" i="11"/>
  <c r="R52" i="11"/>
  <c r="T55" i="11"/>
  <c r="AA75" i="11"/>
  <c r="L78" i="11"/>
  <c r="U80" i="11"/>
  <c r="Q20" i="11"/>
  <c r="U21" i="11"/>
  <c r="N43" i="11"/>
  <c r="N78" i="11"/>
  <c r="AA85" i="11"/>
  <c r="Q89" i="11"/>
  <c r="T90" i="11"/>
  <c r="AA92" i="11"/>
  <c r="AA94" i="11"/>
  <c r="L98" i="11"/>
  <c r="AA98" i="11" s="1"/>
  <c r="AA97" i="11"/>
  <c r="L170" i="11"/>
  <c r="S170" i="11"/>
  <c r="U17" i="11"/>
  <c r="S38" i="11"/>
  <c r="O43" i="11"/>
  <c r="R255" i="11"/>
  <c r="AF255" i="11" s="1"/>
  <c r="O78" i="11"/>
  <c r="Q86" i="11"/>
  <c r="L105" i="11"/>
  <c r="S105" i="11"/>
  <c r="S110" i="11"/>
  <c r="T110" i="11"/>
  <c r="L133" i="11"/>
  <c r="AA121" i="11"/>
  <c r="P43" i="11"/>
  <c r="T70" i="11"/>
  <c r="P78" i="11"/>
  <c r="AA88" i="11"/>
  <c r="Q90" i="11"/>
  <c r="N92" i="11"/>
  <c r="N98" i="11"/>
  <c r="S98" i="11"/>
  <c r="T100" i="11"/>
  <c r="S100" i="11"/>
  <c r="N111" i="11"/>
  <c r="L22" i="11"/>
  <c r="S24" i="11"/>
  <c r="AA34" i="11"/>
  <c r="S52" i="11"/>
  <c r="S58" i="11"/>
  <c r="Q78" i="11"/>
  <c r="T95" i="11"/>
  <c r="AA96" i="11"/>
  <c r="O98" i="11"/>
  <c r="R78" i="11"/>
  <c r="U82" i="11"/>
  <c r="O92" i="11"/>
  <c r="R92" i="11"/>
  <c r="U34" i="11"/>
  <c r="T52" i="11"/>
  <c r="U58" i="11"/>
  <c r="P255" i="11"/>
  <c r="AD255" i="11" s="1"/>
  <c r="U78" i="11"/>
  <c r="S80" i="11"/>
  <c r="AA80" i="11"/>
  <c r="AA82" i="11"/>
  <c r="AA122" i="11"/>
  <c r="AA128" i="11"/>
  <c r="P68" i="11"/>
  <c r="T80" i="11"/>
  <c r="AA83" i="11"/>
  <c r="T85" i="11"/>
  <c r="O86" i="11"/>
  <c r="S88" i="11"/>
  <c r="T89" i="11"/>
  <c r="L90" i="11"/>
  <c r="AA90" i="11" s="1"/>
  <c r="T104" i="11"/>
  <c r="R119" i="11"/>
  <c r="N247" i="11"/>
  <c r="S113" i="11"/>
  <c r="U122" i="11"/>
  <c r="AA127" i="11"/>
  <c r="AA131" i="11"/>
  <c r="S136" i="11"/>
  <c r="AA100" i="11"/>
  <c r="L101" i="11"/>
  <c r="AA101" i="11" s="1"/>
  <c r="U109" i="11"/>
  <c r="O247" i="11"/>
  <c r="O111" i="11"/>
  <c r="T113" i="11"/>
  <c r="S114" i="11"/>
  <c r="T117" i="11"/>
  <c r="R123" i="11"/>
  <c r="U125" i="11"/>
  <c r="P247" i="11"/>
  <c r="L114" i="11"/>
  <c r="T123" i="11"/>
  <c r="N102" i="11"/>
  <c r="Q247" i="11"/>
  <c r="S121" i="11"/>
  <c r="Q248" i="11"/>
  <c r="AE248" i="11" s="1"/>
  <c r="L123" i="11"/>
  <c r="P246" i="11"/>
  <c r="T96" i="11"/>
  <c r="S101" i="11"/>
  <c r="S108" i="11"/>
  <c r="P111" i="11"/>
  <c r="S115" i="11"/>
  <c r="T121" i="11"/>
  <c r="R248" i="11"/>
  <c r="R133" i="11"/>
  <c r="U131" i="11"/>
  <c r="T140" i="11"/>
  <c r="S140" i="11"/>
  <c r="AA149" i="11"/>
  <c r="U153" i="11"/>
  <c r="U180" i="11"/>
  <c r="Q143" i="11"/>
  <c r="S148" i="11"/>
  <c r="Q251" i="11"/>
  <c r="AE251" i="11" s="1"/>
  <c r="Q162" i="11"/>
  <c r="R247" i="11"/>
  <c r="S124" i="11"/>
  <c r="S129" i="11"/>
  <c r="R137" i="11"/>
  <c r="U138" i="11"/>
  <c r="U164" i="11"/>
  <c r="R136" i="11"/>
  <c r="U146" i="11"/>
  <c r="O250" i="11"/>
  <c r="AC250" i="11" s="1"/>
  <c r="O155" i="11"/>
  <c r="L162" i="11"/>
  <c r="AA158" i="11"/>
  <c r="T141" i="11"/>
  <c r="S141" i="11"/>
  <c r="AA145" i="11"/>
  <c r="Q152" i="11"/>
  <c r="P152" i="11"/>
  <c r="R250" i="11"/>
  <c r="R155" i="11"/>
  <c r="N162" i="11"/>
  <c r="S135" i="11"/>
  <c r="T139" i="11"/>
  <c r="L249" i="11"/>
  <c r="AA160" i="11"/>
  <c r="N178" i="11"/>
  <c r="AA180" i="11"/>
  <c r="L182" i="11"/>
  <c r="N248" i="11"/>
  <c r="N133" i="11"/>
  <c r="T182" i="11"/>
  <c r="T180" i="11"/>
  <c r="O248" i="11"/>
  <c r="S142" i="11"/>
  <c r="U145" i="11"/>
  <c r="U152" i="11"/>
  <c r="L152" i="11"/>
  <c r="P162" i="11"/>
  <c r="T164" i="11"/>
  <c r="O178" i="11"/>
  <c r="P178" i="11"/>
  <c r="U181" i="11"/>
  <c r="R182" i="11"/>
  <c r="Q217" i="11"/>
  <c r="R251" i="11"/>
  <c r="R162" i="11"/>
  <c r="U168" i="11"/>
  <c r="U173" i="11"/>
  <c r="Q178" i="11"/>
  <c r="O190" i="11"/>
  <c r="L216" i="11"/>
  <c r="U192" i="11"/>
  <c r="U193" i="11"/>
  <c r="P190" i="11"/>
  <c r="P150" i="11"/>
  <c r="U159" i="11"/>
  <c r="L159" i="11"/>
  <c r="AA159" i="11" s="1"/>
  <c r="L164" i="11"/>
  <c r="S177" i="11"/>
  <c r="Q252" i="11"/>
  <c r="R178" i="11"/>
  <c r="P217" i="11"/>
  <c r="U161" i="11"/>
  <c r="T165" i="11"/>
  <c r="L165" i="11"/>
  <c r="L177" i="11"/>
  <c r="L189" i="11"/>
  <c r="S176" i="11"/>
  <c r="S182" i="11"/>
  <c r="S180" i="11"/>
  <c r="P249" i="11"/>
  <c r="AD249" i="11" s="1"/>
  <c r="L176" i="11"/>
  <c r="N252" i="11"/>
  <c r="Q216" i="11"/>
  <c r="U216" i="11"/>
  <c r="Z216" i="11"/>
  <c r="Q226" i="11"/>
  <c r="N229" i="11"/>
  <c r="S209" i="11"/>
  <c r="S210" i="11"/>
  <c r="S212" i="11"/>
  <c r="S213" i="11"/>
  <c r="R216" i="11"/>
  <c r="L219" i="11"/>
  <c r="O221" i="11"/>
  <c r="S228" i="11"/>
  <c r="N224" i="11"/>
  <c r="N251" i="11"/>
  <c r="AC251" i="11" s="1"/>
  <c r="R252" i="11"/>
  <c r="N217" i="11"/>
  <c r="T220" i="11"/>
  <c r="Q221" i="11"/>
  <c r="N216" i="11"/>
  <c r="L226" i="11"/>
  <c r="T226" i="11"/>
  <c r="T214" i="11"/>
  <c r="O216" i="11"/>
  <c r="N219" i="11"/>
  <c r="AA220" i="11"/>
  <c r="O252" i="11"/>
  <c r="P226" i="11"/>
  <c r="T227" i="11"/>
  <c r="V227" i="11"/>
  <c r="AA254" i="11"/>
  <c r="X254" i="11"/>
  <c r="AA152" i="11" l="1"/>
  <c r="L155" i="11"/>
  <c r="AC252" i="11"/>
  <c r="AC248" i="11"/>
  <c r="AC247" i="11"/>
  <c r="AF251" i="11"/>
  <c r="AD247" i="11"/>
  <c r="AF252" i="11"/>
  <c r="AE247" i="11"/>
  <c r="AE255" i="11"/>
  <c r="AF248" i="11"/>
  <c r="AF247" i="11"/>
  <c r="AD248" i="11"/>
  <c r="T114" i="11"/>
  <c r="AA170" i="11"/>
  <c r="Z86" i="11"/>
  <c r="T86" i="11"/>
  <c r="AA41" i="11"/>
  <c r="AA176" i="11"/>
  <c r="S190" i="11"/>
  <c r="T223" i="11"/>
  <c r="X38" i="11"/>
  <c r="U86" i="11"/>
  <c r="U124" i="11"/>
  <c r="AA177" i="11"/>
  <c r="AA123" i="11"/>
  <c r="T229" i="11"/>
  <c r="V86" i="11"/>
  <c r="Y38" i="11"/>
  <c r="L228" i="11"/>
  <c r="AA228" i="11" s="1"/>
  <c r="AA52" i="11"/>
  <c r="T170" i="11"/>
  <c r="V228" i="11"/>
  <c r="AA105" i="11"/>
  <c r="Z52" i="11"/>
  <c r="AA22" i="11"/>
  <c r="U95" i="11"/>
  <c r="X255" i="11"/>
  <c r="T181" i="11"/>
  <c r="AA171" i="11"/>
  <c r="T38" i="11"/>
  <c r="U147" i="11"/>
  <c r="T168" i="11"/>
  <c r="AA165" i="11"/>
  <c r="U136" i="11"/>
  <c r="L246" i="11"/>
  <c r="V255" i="11"/>
  <c r="U166" i="11"/>
  <c r="T75" i="11"/>
  <c r="Y52" i="11"/>
  <c r="AA124" i="11"/>
  <c r="T24" i="11"/>
  <c r="U139" i="11"/>
  <c r="Z255" i="11"/>
  <c r="T159" i="11"/>
  <c r="T171" i="11"/>
  <c r="U224" i="11"/>
  <c r="U223" i="11"/>
  <c r="S249" i="11"/>
  <c r="U90" i="11"/>
  <c r="T166" i="11"/>
  <c r="T154" i="11"/>
  <c r="U22" i="11"/>
  <c r="T137" i="11"/>
  <c r="U182" i="11"/>
  <c r="T177" i="11"/>
  <c r="U123" i="11"/>
  <c r="U154" i="11"/>
  <c r="S250" i="11"/>
  <c r="AG250" i="11" s="1"/>
  <c r="S155" i="11"/>
  <c r="T155" i="11"/>
  <c r="T94" i="11"/>
  <c r="U94" i="11"/>
  <c r="T92" i="11"/>
  <c r="S68" i="11"/>
  <c r="N186" i="11"/>
  <c r="N59" i="11"/>
  <c r="S229" i="11"/>
  <c r="S226" i="11"/>
  <c r="R217" i="11"/>
  <c r="P229" i="11"/>
  <c r="Q229" i="11"/>
  <c r="T176" i="11"/>
  <c r="L190" i="11"/>
  <c r="L217" i="11" s="1"/>
  <c r="AA189" i="11"/>
  <c r="P252" i="11"/>
  <c r="AD252" i="11" s="1"/>
  <c r="S164" i="11"/>
  <c r="Q249" i="11"/>
  <c r="AE249" i="11" s="1"/>
  <c r="Q150" i="11"/>
  <c r="Q155" i="11"/>
  <c r="P155" i="11"/>
  <c r="AA111" i="11"/>
  <c r="AA137" i="11"/>
  <c r="S119" i="11"/>
  <c r="R245" i="11"/>
  <c r="U24" i="11"/>
  <c r="T20" i="11"/>
  <c r="N25" i="11"/>
  <c r="S150" i="11"/>
  <c r="U227" i="11"/>
  <c r="S223" i="11"/>
  <c r="S224" i="11"/>
  <c r="U219" i="11"/>
  <c r="U221" i="11"/>
  <c r="L178" i="11"/>
  <c r="L185" i="11" s="1"/>
  <c r="AA164" i="11"/>
  <c r="R143" i="11"/>
  <c r="U165" i="11"/>
  <c r="R150" i="11"/>
  <c r="T124" i="11"/>
  <c r="T136" i="11"/>
  <c r="S92" i="11"/>
  <c r="T58" i="11"/>
  <c r="P25" i="11"/>
  <c r="Q25" i="11"/>
  <c r="Y245" i="11"/>
  <c r="Q246" i="11"/>
  <c r="AE246" i="11" s="1"/>
  <c r="Q92" i="11"/>
  <c r="U38" i="11"/>
  <c r="U189" i="11"/>
  <c r="V226" i="11"/>
  <c r="AA219" i="11"/>
  <c r="L221" i="11"/>
  <c r="AA221" i="11" s="1"/>
  <c r="S216" i="11"/>
  <c r="S217" i="11"/>
  <c r="T148" i="11"/>
  <c r="R249" i="11"/>
  <c r="U115" i="11"/>
  <c r="T115" i="11"/>
  <c r="O246" i="11"/>
  <c r="R185" i="11"/>
  <c r="AK17" i="11"/>
  <c r="U96" i="11"/>
  <c r="T101" i="11"/>
  <c r="O185" i="11"/>
  <c r="N185" i="11"/>
  <c r="T162" i="11"/>
  <c r="U105" i="11"/>
  <c r="T190" i="11"/>
  <c r="T189" i="11"/>
  <c r="S152" i="11"/>
  <c r="T152" i="11"/>
  <c r="O217" i="11"/>
  <c r="AA216" i="11"/>
  <c r="X226" i="11"/>
  <c r="U148" i="11"/>
  <c r="U89" i="11"/>
  <c r="Q245" i="11"/>
  <c r="L248" i="11"/>
  <c r="AA133" i="11"/>
  <c r="T105" i="11"/>
  <c r="U170" i="11"/>
  <c r="O245" i="11"/>
  <c r="AA17" i="11"/>
  <c r="L25" i="11"/>
  <c r="Y20" i="11"/>
  <c r="N245" i="11"/>
  <c r="U226" i="11"/>
  <c r="Z224" i="11"/>
  <c r="X221" i="11"/>
  <c r="Y216" i="11"/>
  <c r="AA223" i="11"/>
  <c r="V182" i="11"/>
  <c r="V216" i="11"/>
  <c r="AA182" i="11"/>
  <c r="AA150" i="11"/>
  <c r="U114" i="11"/>
  <c r="U102" i="11"/>
  <c r="U101" i="11"/>
  <c r="S255" i="11"/>
  <c r="AG255" i="11" s="1"/>
  <c r="S78" i="11"/>
  <c r="P245" i="11"/>
  <c r="O25" i="11"/>
  <c r="L255" i="11"/>
  <c r="AA255" i="11" s="1"/>
  <c r="AA78" i="11"/>
  <c r="S219" i="11"/>
  <c r="S221" i="11"/>
  <c r="AA226" i="11"/>
  <c r="T219" i="11"/>
  <c r="T217" i="11"/>
  <c r="T216" i="11"/>
  <c r="X182" i="11"/>
  <c r="Z182" i="11"/>
  <c r="U176" i="11"/>
  <c r="AA249" i="11"/>
  <c r="S109" i="11"/>
  <c r="T109" i="11"/>
  <c r="AA114" i="11"/>
  <c r="N246" i="11"/>
  <c r="U255" i="11"/>
  <c r="T78" i="11"/>
  <c r="S102" i="11"/>
  <c r="L253" i="11"/>
  <c r="L256" i="11" s="1"/>
  <c r="AA245" i="11"/>
  <c r="U52" i="11"/>
  <c r="Y255" i="11"/>
  <c r="AA227" i="11"/>
  <c r="U177" i="11"/>
  <c r="P221" i="11"/>
  <c r="X190" i="11"/>
  <c r="U137" i="11"/>
  <c r="S251" i="11"/>
  <c r="AG251" i="11" s="1"/>
  <c r="S162" i="11"/>
  <c r="U167" i="11"/>
  <c r="AA139" i="11"/>
  <c r="U150" i="11"/>
  <c r="L251" i="11"/>
  <c r="AA162" i="11"/>
  <c r="S143" i="11"/>
  <c r="U178" i="11"/>
  <c r="U108" i="11"/>
  <c r="T108" i="11"/>
  <c r="AA148" i="11"/>
  <c r="T111" i="11"/>
  <c r="U20" i="11"/>
  <c r="R186" i="11"/>
  <c r="R59" i="11"/>
  <c r="L250" i="11" l="1"/>
  <c r="AA155" i="11"/>
  <c r="AF249" i="11"/>
  <c r="AC246" i="11"/>
  <c r="AC245" i="11"/>
  <c r="AC253" i="11" s="1"/>
  <c r="AC256" i="11" s="1"/>
  <c r="AD246" i="11"/>
  <c r="AE245" i="11"/>
  <c r="AD245" i="11"/>
  <c r="AF245" i="11"/>
  <c r="AG249" i="11"/>
  <c r="AE252" i="11"/>
  <c r="AA253" i="11"/>
  <c r="O253" i="11"/>
  <c r="O256" i="11" s="1"/>
  <c r="V190" i="11"/>
  <c r="V224" i="11"/>
  <c r="AA224" i="11"/>
  <c r="AA246" i="11"/>
  <c r="L229" i="11"/>
  <c r="AA229" i="11" s="1"/>
  <c r="T133" i="11"/>
  <c r="Z248" i="11"/>
  <c r="T228" i="11"/>
  <c r="AA251" i="11"/>
  <c r="U228" i="11"/>
  <c r="X224" i="11"/>
  <c r="Y221" i="11"/>
  <c r="AA185" i="11"/>
  <c r="Y249" i="11"/>
  <c r="T250" i="11"/>
  <c r="AH250" i="11" s="1"/>
  <c r="L259" i="11"/>
  <c r="AA247" i="11"/>
  <c r="O59" i="11"/>
  <c r="X251" i="11"/>
  <c r="T119" i="11"/>
  <c r="U119" i="11"/>
  <c r="L59" i="11"/>
  <c r="Z246" i="11"/>
  <c r="X249" i="11"/>
  <c r="Z190" i="11"/>
  <c r="Z217" i="11"/>
  <c r="Z221" i="11"/>
  <c r="U111" i="11"/>
  <c r="X216" i="11"/>
  <c r="X217" i="11"/>
  <c r="AA248" i="11"/>
  <c r="T249" i="11"/>
  <c r="AH249" i="11" s="1"/>
  <c r="T150" i="11"/>
  <c r="X245" i="11"/>
  <c r="T143" i="11"/>
  <c r="Y224" i="11"/>
  <c r="T25" i="11"/>
  <c r="AA143" i="11"/>
  <c r="V221" i="11"/>
  <c r="AA190" i="11"/>
  <c r="T224" i="11"/>
  <c r="T102" i="11"/>
  <c r="L257" i="11"/>
  <c r="V249" i="11"/>
  <c r="T251" i="11"/>
  <c r="AH251" i="11" s="1"/>
  <c r="U190" i="11"/>
  <c r="U217" i="11"/>
  <c r="U248" i="11"/>
  <c r="U133" i="11"/>
  <c r="Z245" i="11"/>
  <c r="N253" i="11"/>
  <c r="N256" i="11" s="1"/>
  <c r="Y25" i="11"/>
  <c r="S248" i="11"/>
  <c r="AG248" i="11" s="1"/>
  <c r="S133" i="11"/>
  <c r="AA250" i="11"/>
  <c r="T98" i="11"/>
  <c r="U98" i="11"/>
  <c r="U252" i="11"/>
  <c r="T178" i="11"/>
  <c r="U25" i="11"/>
  <c r="U245" i="11"/>
  <c r="Q185" i="11"/>
  <c r="P59" i="11"/>
  <c r="Q59" i="11"/>
  <c r="L252" i="11"/>
  <c r="AA252" i="11" s="1"/>
  <c r="AA178" i="11"/>
  <c r="Y190" i="11"/>
  <c r="S252" i="11"/>
  <c r="AG252" i="11" s="1"/>
  <c r="S178" i="11"/>
  <c r="S245" i="11"/>
  <c r="AG245" i="11" s="1"/>
  <c r="U251" i="11"/>
  <c r="U162" i="11"/>
  <c r="AA119" i="11"/>
  <c r="T221" i="11"/>
  <c r="U246" i="11"/>
  <c r="U92" i="11"/>
  <c r="R246" i="11"/>
  <c r="Y248" i="11"/>
  <c r="X248" i="11"/>
  <c r="S246" i="11"/>
  <c r="V252" i="11"/>
  <c r="U155" i="11"/>
  <c r="Y182" i="11"/>
  <c r="U229" i="11"/>
  <c r="V245" i="11"/>
  <c r="P185" i="11"/>
  <c r="N184" i="11"/>
  <c r="N187" i="11"/>
  <c r="N230" i="11" s="1"/>
  <c r="N231" i="11" s="1"/>
  <c r="S247" i="11"/>
  <c r="AG247" i="11" s="1"/>
  <c r="S111" i="11"/>
  <c r="Y251" i="11"/>
  <c r="T255" i="11"/>
  <c r="AH255" i="11" s="1"/>
  <c r="Z20" i="11"/>
  <c r="AA20" i="11"/>
  <c r="S25" i="11"/>
  <c r="T245" i="11"/>
  <c r="X25" i="11"/>
  <c r="Z249" i="11"/>
  <c r="X246" i="11"/>
  <c r="U143" i="11"/>
  <c r="P250" i="11"/>
  <c r="Q250" i="11"/>
  <c r="X20" i="11"/>
  <c r="AI245" i="11" l="1"/>
  <c r="AI251" i="11"/>
  <c r="AI255" i="11"/>
  <c r="R253" i="11"/>
  <c r="AF246" i="11"/>
  <c r="AG246" i="11"/>
  <c r="AH245" i="11"/>
  <c r="AD253" i="11"/>
  <c r="AD256" i="11" s="1"/>
  <c r="Q253" i="11"/>
  <c r="Q256" i="11" s="1"/>
  <c r="AE250" i="11"/>
  <c r="AE253" i="11" s="1"/>
  <c r="AE256" i="11" s="1"/>
  <c r="AF250" i="11"/>
  <c r="P253" i="11"/>
  <c r="P256" i="11" s="1"/>
  <c r="AD250" i="11"/>
  <c r="AA256" i="11"/>
  <c r="V246" i="11"/>
  <c r="X185" i="11"/>
  <c r="X250" i="11"/>
  <c r="Y250" i="11"/>
  <c r="Y217" i="11"/>
  <c r="Y247" i="11"/>
  <c r="X252" i="11"/>
  <c r="V251" i="11"/>
  <c r="V248" i="11"/>
  <c r="U247" i="11"/>
  <c r="Y252" i="11"/>
  <c r="V217" i="11"/>
  <c r="Z252" i="11"/>
  <c r="AA217" i="11"/>
  <c r="L186" i="11"/>
  <c r="U59" i="11"/>
  <c r="S253" i="11"/>
  <c r="T248" i="11"/>
  <c r="AH248" i="11" s="1"/>
  <c r="T59" i="11"/>
  <c r="Z251" i="11"/>
  <c r="O186" i="11"/>
  <c r="P187" i="11"/>
  <c r="U250" i="11"/>
  <c r="AI250" i="11" s="1"/>
  <c r="V250" i="11"/>
  <c r="U185" i="11"/>
  <c r="Z25" i="11"/>
  <c r="R187" i="11"/>
  <c r="R184" i="11"/>
  <c r="V247" i="11"/>
  <c r="Y185" i="11"/>
  <c r="T246" i="11"/>
  <c r="AH246" i="11" s="1"/>
  <c r="T185" i="11"/>
  <c r="V25" i="11"/>
  <c r="P186" i="11"/>
  <c r="Q186" i="11"/>
  <c r="S186" i="11"/>
  <c r="S59" i="11"/>
  <c r="V185" i="11"/>
  <c r="T247" i="11"/>
  <c r="AH247" i="11" s="1"/>
  <c r="X247" i="11"/>
  <c r="Q187" i="11"/>
  <c r="Q184" i="11"/>
  <c r="T252" i="11"/>
  <c r="AH252" i="11" s="1"/>
  <c r="Z250" i="11"/>
  <c r="Y59" i="11"/>
  <c r="Y246" i="11"/>
  <c r="Z253" i="11"/>
  <c r="Z185" i="11"/>
  <c r="Z247" i="11"/>
  <c r="S185" i="11"/>
  <c r="X59" i="11"/>
  <c r="U249" i="11"/>
  <c r="AI249" i="11" s="1"/>
  <c r="AA25" i="11"/>
  <c r="AI252" i="11" l="1"/>
  <c r="Q230" i="11"/>
  <c r="Q231" i="11" s="1"/>
  <c r="AI247" i="11"/>
  <c r="R256" i="11"/>
  <c r="AF256" i="11" s="1"/>
  <c r="AF253" i="11"/>
  <c r="P230" i="11"/>
  <c r="P231" i="11" s="1"/>
  <c r="AI248" i="11"/>
  <c r="AI246" i="11"/>
  <c r="S256" i="11"/>
  <c r="AG253" i="11"/>
  <c r="R230" i="11"/>
  <c r="R231" i="11" s="1"/>
  <c r="V253" i="11"/>
  <c r="V256" i="11" s="1"/>
  <c r="Y186" i="11"/>
  <c r="U253" i="11"/>
  <c r="X253" i="11"/>
  <c r="T253" i="11"/>
  <c r="T186" i="11"/>
  <c r="L187" i="11"/>
  <c r="Z59" i="11"/>
  <c r="Z256" i="11"/>
  <c r="Y253" i="11"/>
  <c r="X256" i="11"/>
  <c r="S184" i="11"/>
  <c r="S187" i="11"/>
  <c r="V59" i="11"/>
  <c r="X186" i="11"/>
  <c r="Y187" i="11"/>
  <c r="Y230" i="11" s="1"/>
  <c r="U186" i="11"/>
  <c r="P184" i="11"/>
  <c r="O187" i="11"/>
  <c r="O184" i="11"/>
  <c r="AA59" i="11"/>
  <c r="AG256" i="11" l="1"/>
  <c r="O230" i="11"/>
  <c r="O231" i="11" s="1"/>
  <c r="S230" i="11"/>
  <c r="S231" i="11" s="1"/>
  <c r="T256" i="11"/>
  <c r="AH256" i="11" s="1"/>
  <c r="AH253" i="11"/>
  <c r="U256" i="11"/>
  <c r="AI256" i="11" s="1"/>
  <c r="AI253" i="11"/>
  <c r="T184" i="11"/>
  <c r="T187" i="11"/>
  <c r="V186" i="11"/>
  <c r="L230" i="11"/>
  <c r="L231" i="11" s="1"/>
  <c r="L233" i="11" s="1"/>
  <c r="L184" i="11"/>
  <c r="U187" i="11"/>
  <c r="Z186" i="11"/>
  <c r="AA186" i="11"/>
  <c r="Y184" i="11"/>
  <c r="Y256" i="11"/>
  <c r="T230" i="11" l="1"/>
  <c r="U230" i="11"/>
  <c r="U184" i="11"/>
  <c r="Z187" i="11"/>
  <c r="Z230" i="11" s="1"/>
  <c r="Z184" i="11"/>
  <c r="V187" i="11"/>
  <c r="V230" i="11" s="1"/>
  <c r="V184" i="11"/>
  <c r="X187" i="11"/>
  <c r="X230" i="11" s="1"/>
  <c r="AA187" i="11"/>
  <c r="X184" i="11"/>
  <c r="AA230" i="11" l="1"/>
  <c r="AA231" i="11" s="1"/>
  <c r="AA184" i="11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35" i="3"/>
  <c r="A36" i="3" s="1"/>
  <c r="A37" i="3" s="1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Develle, Penney</author>
  </authors>
  <commentList>
    <comment ref="W66" authorId="0" shapeId="0" xr:uid="{755C1FC8-C700-444B-9998-7859335C424B}">
      <text>
        <r>
          <rPr>
            <b/>
            <sz val="9"/>
            <color indexed="81"/>
            <rFont val="Tahoma"/>
            <family val="2"/>
          </rPr>
          <t>Develle, Penney:</t>
        </r>
        <r>
          <rPr>
            <sz val="9"/>
            <color indexed="81"/>
            <rFont val="Tahoma"/>
            <family val="2"/>
          </rPr>
          <t xml:space="preserve">
This is being driven by one of the reclass entries made </t>
        </r>
      </text>
    </comment>
    <comment ref="V148" authorId="0" shapeId="0" xr:uid="{F414C63E-F2CB-4B77-8789-62830475C87D}">
      <text>
        <r>
          <rPr>
            <b/>
            <sz val="9"/>
            <color indexed="81"/>
            <rFont val="Tahoma"/>
            <family val="2"/>
          </rPr>
          <t>Develle, Penney:</t>
        </r>
        <r>
          <rPr>
            <sz val="9"/>
            <color indexed="81"/>
            <rFont val="Tahoma"/>
            <family val="2"/>
          </rPr>
          <t xml:space="preserve">
Sent Steve Collis an email on 4/11/2023</t>
        </r>
      </text>
    </comment>
    <comment ref="V167" authorId="0" shapeId="0" xr:uid="{C65C9CF2-39F7-4498-B61B-EC312A6C6A4F}">
      <text>
        <r>
          <rPr>
            <b/>
            <sz val="9"/>
            <color indexed="81"/>
            <rFont val="Tahoma"/>
            <family val="2"/>
          </rPr>
          <t>Develle, Penney:</t>
        </r>
        <r>
          <rPr>
            <sz val="9"/>
            <color indexed="81"/>
            <rFont val="Tahoma"/>
            <family val="2"/>
          </rPr>
          <t xml:space="preserve">
Expecting this to go away with the additional OM costs</t>
        </r>
      </text>
    </comment>
    <comment ref="V170" authorId="0" shapeId="0" xr:uid="{E86C52CE-5CF2-41CE-AB80-78A887D998E5}">
      <text>
        <r>
          <rPr>
            <b/>
            <sz val="9"/>
            <color indexed="81"/>
            <rFont val="Tahoma"/>
            <family val="2"/>
          </rPr>
          <t>Develle, Penney:</t>
        </r>
        <r>
          <rPr>
            <sz val="9"/>
            <color indexed="81"/>
            <rFont val="Tahoma"/>
            <family val="2"/>
          </rPr>
          <t xml:space="preserve">
Sent email to Lance Burnett</t>
        </r>
      </text>
    </comment>
    <comment ref="V176" authorId="0" shapeId="0" xr:uid="{9DE824FB-ED11-42EA-9C8A-3872B5B7A18C}">
      <text>
        <r>
          <rPr>
            <b/>
            <sz val="9"/>
            <color indexed="81"/>
            <rFont val="Tahoma"/>
            <family val="2"/>
          </rPr>
          <t>Develle, Penney:</t>
        </r>
        <r>
          <rPr>
            <sz val="9"/>
            <color indexed="81"/>
            <rFont val="Tahoma"/>
            <family val="2"/>
          </rPr>
          <t xml:space="preserve">
This is driven by an increase in the service company OH loader benefit plus a decrease in the affiliate allocation GOV3FFCTAP special governance for finance activity.  4/10/23 sent an email to Amy on the reason for the special governance decrease.</t>
        </r>
      </text>
    </comment>
    <comment ref="V189" authorId="0" shapeId="0" xr:uid="{F83308C7-C2C2-4236-8FD9-F47FA290F755}">
      <text>
        <r>
          <rPr>
            <b/>
            <sz val="9"/>
            <color indexed="81"/>
            <rFont val="Tahoma"/>
            <family val="2"/>
          </rPr>
          <t>Develle, Penney:</t>
        </r>
        <r>
          <rPr>
            <sz val="9"/>
            <color indexed="81"/>
            <rFont val="Tahoma"/>
            <family val="2"/>
          </rPr>
          <t xml:space="preserve">
This variance does not meet the threshold when removing the amort of limited plant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king2\OneDrive - Duke Energy\Documents\My Data Sources\WCLTENASDIMP01_PROD_AS FIHUBAS_JD Journal Detail.odc" keepAlive="1" name="WCLTENASDIMP01_PROD_AS FIHUBAS_JD Journal Detail" type="5" refreshedVersion="7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xr16:uid="{00000000-0015-0000-FFFF-FFFF00000000}" odcFile="C:\Users\cking2\OneDrive - Duke Energy\Documents\My Data Sources\WCLTENASDIMP01_PROD_AS FIHUBAS_JD Journal Detail.odc" keepAlive="1" name="WCLTENASDIMP01_PROD_AS FIHUBAS_JD Journal Detail1" type="5" refreshedVersion="6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3" xr16:uid="{00000000-0015-0000-FFFF-FFFF06000000}" odcFile="\\nam\wsfolders\DATA\NAM\WJSisso\Documents\My Data Sources\WCLTENASDIMP02_PROD_AS FIHUBAS_GL General Ledger.odc" keepAlive="1" name="WCLTENASDIMP02\PROD_AS" type="5" refreshedVersion="7" background="1" saveData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4" xr16:uid="{87A7CE2B-D089-422E-9F5C-DCD105568503}" odcFile="C:\Users\cking2.NAM\OneDrive - Duke Energy\Documents\My Data Sources\WCLTENASDIMP02_PROD_AS FIHUBAS_GL General Ledger.odc" keepAlive="1" name="WCLTENASDIMP02_PROD_AS FIHUBAS_GL General Ledger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5" xr16:uid="{87A7CE2B-D089-422E-9F5C-DCD105568503}" odcFile="C:\Users\cking2.NAM\OneDrive - Duke Energy\Documents\My Data Sources\WCLTENASDIMP02_PROD_AS FIHUBAS_GL General Ledger.odc" keepAlive="1" name="WCLTENASDIMP02_PROD_AS FIHUBAS_GL General Ledger1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6" xr16:uid="{87A7CE2B-D089-422E-9F5C-DCD105568503}" odcFile="C:\Users\cking2.NAM\OneDrive - Duke Energy\Documents\My Data Sources\WCLTENASDIMP02_PROD_AS FIHUBAS_GL General Ledger.odc" keepAlive="1" name="WCLTENASDIMP02_PROD_AS FIHUBAS_GL General Ledger11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7" xr16:uid="{B76272F4-DFBD-4AF7-98EA-D4DCF46E9587}" odcFile="C:\Users\PKDevel\OneDrive - Duke Energy\Documents\My Data Sources\WCLTENASDIMP06_PROD_AS FIHUBAS_JD2018 Journal Detail.odc" keepAlive="1" name="WCLTENASDIMP06_PROD_AS FIHUBAS_JD2018 Journal Detail" description="Archived 2018 JD Cube" type="5" refreshedVersion="6" background="1">
    <dbPr connection="Provider=MSOLAP.8;Integrated Security=SSPI;Persist Security Info=True;Initial Catalog=FIHUBAS_JD2018;Data Source=WCLTENASDIMP06\PROD_AS;MDX Compatibility=1;Safety Options=2;MDX Missing Member Mode=Error;Update Isolation Level=2" command="Journal Detail" commandType="1"/>
    <olapPr sendLocale="1" rowDrillCount="1000"/>
  </connection>
  <connection id="8" xr16:uid="{B804B0BD-0912-4D58-A741-352D15D7C547}" odcFile="C:\Users\PKDevel\OneDrive - Duke Energy\Documents\My Data Sources\WCLTENASDIMP06_PROD_AS FIHUBAS_JD2019 Journal Detail.odc" keepAlive="1" name="WCLTENASDIMP06_PROD_AS FIHUBAS_JD2019 Journal Detail" description="2019 JD" type="5" refreshedVersion="6" background="1" saveData="1">
    <dbPr connection="Provider=MSOLAP.8;Integrated Security=SSPI;Persist Security Info=True;Initial Catalog=FIHUBAS_JD2019;Data Source=WCLTENASDIMP06\PROD_AS;MDX Compatibility=1;Safety Options=2;MDX Missing Member Mode=Error;Update Isolation Level=2" command="Journal Detail" commandType="1"/>
    <olapPr sendLocale="1" rowDrillCount="1000"/>
  </connection>
  <connection id="9" xr16:uid="{E7AFA310-DD2D-4F32-BBAD-B6C4A92D6962}" odcFile="C:\Users\PKDevel\OneDrive - Duke Energy\Documents\My Data Sources\WCLTENASDIMP06_PROD_AS FIHUBAS_JD2019 Journal Detail.odc" keepAlive="1" name="WCLTENASDIMP06_PROD_AS FIHUBAS_JD2019 Journal Detail1" description="2019 JD" type="5" refreshedVersion="6" background="1">
    <dbPr connection="Provider=MSOLAP.8;Integrated Security=SSPI;Persist Security Info=True;Initial Catalog=FIHUBAS_JD2019;Data Source=WCLTENASDIMP06\PROD_AS;MDX Compatibility=1;Safety Options=2;MDX Missing Member Mode=Error;Update Isolation Level=2" command="Journal Detail" commandType="1"/>
    <olapPr sendLocale="1" rowDrillCount="1000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<sst xmlns="http://schemas.openxmlformats.org/spreadsheetml/2006/main" count="1735" uniqueCount="729">
  <si>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</si>
  <si>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</si>
  <si>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</si>
  <si>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</si>
  <si>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GENERAL INFORMATION</t>
  </si>
  <si>
    <t>DOCKET NO.: 20240025-EI</t>
  </si>
  <si>
    <t>Time Periods:</t>
  </si>
  <si>
    <t xml:space="preserve">ENT Function </t>
  </si>
  <si>
    <t>Finance Contact</t>
  </si>
  <si>
    <t>Projected Test Year 3 Ended</t>
  </si>
  <si>
    <t>Year 5</t>
  </si>
  <si>
    <t>Year 2027</t>
  </si>
  <si>
    <t>2027B</t>
  </si>
  <si>
    <t>Administrative Services</t>
  </si>
  <si>
    <t>Joe Asbell</t>
  </si>
  <si>
    <t>Corporate Group</t>
  </si>
  <si>
    <t>Projected Test Year 2 Ended</t>
  </si>
  <si>
    <t>Year 4</t>
  </si>
  <si>
    <t>Year 2026</t>
  </si>
  <si>
    <t>2026B</t>
  </si>
  <si>
    <t>Business Transformation &amp; Tech Staff</t>
  </si>
  <si>
    <t>Greg Spivey</t>
  </si>
  <si>
    <t>Projected Test Year 1 Ended</t>
  </si>
  <si>
    <t>Year 3</t>
  </si>
  <si>
    <t>Year 2025</t>
  </si>
  <si>
    <t>2025B</t>
  </si>
  <si>
    <t>Corporate IT</t>
  </si>
  <si>
    <t>Prior Year Ended</t>
  </si>
  <si>
    <t>Year 2</t>
  </si>
  <si>
    <t>Year 2024</t>
  </si>
  <si>
    <t>2024B</t>
  </si>
  <si>
    <t>External Affairs</t>
  </si>
  <si>
    <t>Brian Nash</t>
  </si>
  <si>
    <t>Historical Year Ended</t>
  </si>
  <si>
    <t>Year 1</t>
  </si>
  <si>
    <t>Year 2023</t>
  </si>
  <si>
    <t>2023B</t>
  </si>
  <si>
    <t>Finance</t>
  </si>
  <si>
    <t>General Counsel</t>
  </si>
  <si>
    <t>Katie Sanderson</t>
  </si>
  <si>
    <t>Human Resources</t>
  </si>
  <si>
    <t>Katie McCraw</t>
  </si>
  <si>
    <t>Witness:  Loyd, R. Anderson, Buck, Caldwell</t>
  </si>
  <si>
    <t xml:space="preserve">Other </t>
  </si>
  <si>
    <t>Nicole Morch</t>
  </si>
  <si>
    <t>O'Hara, Panizza, Quick, Scott</t>
  </si>
  <si>
    <t>Supply Chain</t>
  </si>
  <si>
    <t>Ricky Bollinger</t>
  </si>
  <si>
    <t xml:space="preserve">Regulated Utilites Other </t>
  </si>
  <si>
    <t>Brooks Stamper or Erica Senecal (Reports to Tamara Kenney)</t>
  </si>
  <si>
    <t>Solar Finance</t>
  </si>
  <si>
    <t>Jamie Reynolds, Mgr Finance II</t>
  </si>
  <si>
    <t xml:space="preserve">Solar Plants </t>
  </si>
  <si>
    <t>Matt Ruscio</t>
  </si>
  <si>
    <t>Tie Points</t>
  </si>
  <si>
    <t>Vanessa Goff</t>
  </si>
  <si>
    <t>Strategy &amp; Other</t>
  </si>
  <si>
    <t>Operating Expense</t>
  </si>
  <si>
    <t>Special Governance Entity</t>
  </si>
  <si>
    <t xml:space="preserve">Tab = </t>
  </si>
  <si>
    <t>MFR C-6 Var Calc for MFR C-8</t>
  </si>
  <si>
    <t xml:space="preserve">Rent - Affiliate Allocations </t>
  </si>
  <si>
    <t>Jeff Masucci</t>
  </si>
  <si>
    <t>MFR C-6</t>
  </si>
  <si>
    <t>Difference</t>
  </si>
  <si>
    <t>MFR C-6 This file</t>
  </si>
  <si>
    <t>MFR C-6 New Fcst</t>
  </si>
  <si>
    <t>Total Sales to Ultimate Consumers</t>
  </si>
  <si>
    <t>Total Sales for Resale</t>
  </si>
  <si>
    <t>Provision for Rate Refunds</t>
  </si>
  <si>
    <t>Total Sales of Electric Energy</t>
  </si>
  <si>
    <t>Total Other Electric Revenues</t>
  </si>
  <si>
    <t>Total Operating Revenues</t>
  </si>
  <si>
    <t>Fuel-Recoverable</t>
  </si>
  <si>
    <t>Purchase Power-Recoverable</t>
  </si>
  <si>
    <t>Deferred Fuel &amp; Capacity Expense</t>
  </si>
  <si>
    <t>Total Recoverable Fuel Expense &amp; Purch Power</t>
  </si>
  <si>
    <t>SPP-Recoverable</t>
  </si>
  <si>
    <t>ECCR - Recoverable</t>
  </si>
  <si>
    <t>ECRC - Recoverable</t>
  </si>
  <si>
    <t>NCRC - Recoverable</t>
  </si>
  <si>
    <t>Total Clause - Recoverable</t>
  </si>
  <si>
    <t>Steam-Operations</t>
  </si>
  <si>
    <t>Steam-Maintenance</t>
  </si>
  <si>
    <t>Nuclear-Operations</t>
  </si>
  <si>
    <t>Nuclear-Maintenance</t>
  </si>
  <si>
    <t>Other Power-Operations</t>
  </si>
  <si>
    <t>Other Power-Maintenance</t>
  </si>
  <si>
    <t>Other Power Supply-Operations</t>
  </si>
  <si>
    <t>Transmission-Operations</t>
  </si>
  <si>
    <t>Transmission-Maintenance</t>
  </si>
  <si>
    <t>Distribution-Operations</t>
  </si>
  <si>
    <t>Distribution-Maintenance</t>
  </si>
  <si>
    <t>Customer Accounts-Operations</t>
  </si>
  <si>
    <t>Customer Service and Info-Operations</t>
  </si>
  <si>
    <t>Sales-Operations</t>
  </si>
  <si>
    <t>Admin &amp; General-Operations</t>
  </si>
  <si>
    <t>Admin &amp; General-Maintenance</t>
  </si>
  <si>
    <t>Total O&amp;M Excluding Fuel &amp; Purch Power</t>
  </si>
  <si>
    <t>Total O&amp;M - Base Recoverable</t>
  </si>
  <si>
    <t>Total O&amp;M - Clause Recoverable</t>
  </si>
  <si>
    <t>Total O&amp;M</t>
  </si>
  <si>
    <t>Depreciation</t>
  </si>
  <si>
    <t>Amortization</t>
  </si>
  <si>
    <t>Total Depreciation &amp; Amortization</t>
  </si>
  <si>
    <t>Other Taxes</t>
  </si>
  <si>
    <t>Accretion Expense</t>
  </si>
  <si>
    <t>Income Tax</t>
  </si>
  <si>
    <t>Net Operating Income</t>
  </si>
  <si>
    <t>SCHEDULE C-8</t>
  </si>
  <si>
    <t>DETAIL OF CHANGES IN EXPENSES</t>
  </si>
  <si>
    <t>Page 1 of 6</t>
  </si>
  <si>
    <t>FLORIDA PUBLIC SERVICE COMMISSION</t>
  </si>
  <si>
    <t xml:space="preserve">Explanation: </t>
  </si>
  <si>
    <t>Provide the changes in primary accounts that exceed 1/20th of one percent (.0005) of total operating expenses and ten percent from the prior year to the test year. Quantify each reason for the change.</t>
  </si>
  <si>
    <t>Type of Data Shown:</t>
  </si>
  <si>
    <t xml:space="preserve"> X </t>
  </si>
  <si>
    <t>COMPANY: Duke Energy Florida, LLC</t>
  </si>
  <si>
    <t>__</t>
  </si>
  <si>
    <t>($000)</t>
  </si>
  <si>
    <t>Test Year</t>
  </si>
  <si>
    <t>Prior Year</t>
  </si>
  <si>
    <t>Increase/(Decrease)</t>
  </si>
  <si>
    <t>Line</t>
  </si>
  <si>
    <t>Acct.</t>
  </si>
  <si>
    <t>Ended</t>
  </si>
  <si>
    <t>Dollars</t>
  </si>
  <si>
    <t>Percent</t>
  </si>
  <si>
    <t>Reasons</t>
  </si>
  <si>
    <t>No.</t>
  </si>
  <si>
    <t>Account Title</t>
  </si>
  <si>
    <t>(3) - (4)</t>
  </si>
  <si>
    <t>(5)/(4)</t>
  </si>
  <si>
    <t>for changes</t>
  </si>
  <si>
    <t>0555000</t>
  </si>
  <si>
    <t>(A)</t>
  </si>
  <si>
    <t>Penney</t>
  </si>
  <si>
    <t>(B)</t>
  </si>
  <si>
    <t>Daivd Develle</t>
  </si>
  <si>
    <t>(C)</t>
  </si>
  <si>
    <t>(D)</t>
  </si>
  <si>
    <t>Shelly Ross</t>
  </si>
  <si>
    <t>(E)</t>
  </si>
  <si>
    <t>(F)</t>
  </si>
  <si>
    <t>409 + 410 + 411</t>
  </si>
  <si>
    <t>(G)</t>
  </si>
  <si>
    <t>Supporting Schedule:  C-6</t>
  </si>
  <si>
    <t>Recap Schedule:</t>
  </si>
  <si>
    <t>Page 2 of 6</t>
  </si>
  <si>
    <t>Relates to purchase power costs recovered through DEF's fuel clause</t>
  </si>
  <si>
    <t xml:space="preserve"> </t>
  </si>
  <si>
    <t>The $4.1M decrease is primarily driven by a $1.5M net decrease of base and outage O&amp;M for Anclote and a $1.3M net decrease of base and outage O&amp;M for Crystal River North.</t>
  </si>
  <si>
    <t>The $4.7M increase is due primarily to O&amp;M associated with the addition of new solar stations placed in service.</t>
  </si>
  <si>
    <t>The $2.9M increase is primarily driven by a $1.6M increase related to joint use pole attachment maintenance and a $.7M increase related to new distributed energy enablement and storage equipment.</t>
  </si>
  <si>
    <t>The $17.5M increase primarily relates to an increase in savings plan costs of $2.5M, medical costs of $3.3M, and pension non-service costs $13.4M.</t>
  </si>
  <si>
    <t xml:space="preserve">The $2.3M decrease relates to the 2026 final year amortization of NBV of DEF mobile meter reading assets approved in the 2017 Settlement. </t>
  </si>
  <si>
    <t>The $36.3M decrease primarily relates to a decrease in pre-tax income of $14.1M, increased PTCs of $21.1M, and increased ITC amortization of $1M.</t>
  </si>
  <si>
    <t>Page 3 of 6</t>
  </si>
  <si>
    <t>0557000</t>
  </si>
  <si>
    <t>Deferred Fuel/Capacity Expense</t>
  </si>
  <si>
    <t>0512100</t>
  </si>
  <si>
    <t>0549000</t>
  </si>
  <si>
    <t>(H)</t>
  </si>
  <si>
    <t>Page 4 of 6</t>
  </si>
  <si>
    <t>E</t>
  </si>
  <si>
    <t>Relates to fuel expenses recovered through DEF's fuel cost recovery clause.</t>
  </si>
  <si>
    <t>Relates to purchase power costs recovered through DEF's fuel cost recovery clause.</t>
  </si>
  <si>
    <t>(C )</t>
  </si>
  <si>
    <t>Relates to deferred fuel/capacity costs associated with DEF recovery clauses.</t>
  </si>
  <si>
    <t>The $8.1M decrease is offset in FERC 511 and FERC 514. In total, steam maintenance decreases from 2025 to 2026.</t>
  </si>
  <si>
    <t>The $3.7M increase is offset in FERC account 511.</t>
  </si>
  <si>
    <t>The $16.0M increase primarily relates to an increase in savings plan costs of $2.4M, medical costs of $3.1M, and pension non-service costs $12.3M.</t>
  </si>
  <si>
    <t>The $42.1M decrease primarily relates to a decrease in pre-tax income $10.2M and increased PTCs of $31.4M.</t>
  </si>
  <si>
    <t>Income Taxes</t>
  </si>
  <si>
    <t>Page 5 of 6</t>
  </si>
  <si>
    <t>Penney Develle</t>
  </si>
  <si>
    <t>David Develle</t>
  </si>
  <si>
    <t>Amy Futrell</t>
  </si>
  <si>
    <t>(I)</t>
  </si>
  <si>
    <t>(J)</t>
  </si>
  <si>
    <t>0407406</t>
  </si>
  <si>
    <t>(K)</t>
  </si>
  <si>
    <t>0407424</t>
  </si>
  <si>
    <t>(L)</t>
  </si>
  <si>
    <t>0407463</t>
  </si>
  <si>
    <t>(M)</t>
  </si>
  <si>
    <t>(N)</t>
  </si>
  <si>
    <t>Page 6 of 6</t>
  </si>
  <si>
    <t>Relates to fuel expenses recovered through DEF's fuel cost recovery clause</t>
  </si>
  <si>
    <t>Relates to purchase power costs recovered through DEF's fuel cost recovery clause</t>
  </si>
  <si>
    <t>Deferred fuel/capacity costs associated with DEF recovery clauses.</t>
  </si>
  <si>
    <t>The $9.8M increase is due to the 2024 forecast reflecting lower than expected cost of outages.</t>
  </si>
  <si>
    <t>The $6.3M increase is due primarily to O&amp;M associated with the addition of new solar stations placed in service.</t>
  </si>
  <si>
    <t xml:space="preserve"> The $8.3M decrease is due to ending costs for transmission of electric by others for the DEF Osprey plant in 2024.  </t>
  </si>
  <si>
    <t>The $5.5M increase primarily relates to $1M of fleet advisory services and $2.9M for intial setup for EV Off Peak Credit services.</t>
  </si>
  <si>
    <t>The $113.1M decrease is due to storm cost amortization associated with hurricanes Elsa, Eta, Isaias, Nicole and tropical storm Fred pursuant to FPSC Order PSC-2023-0111-PCO-EI.</t>
  </si>
  <si>
    <t>The $11.2M increase primarily relates to an increase in savings plan costs of $2.3M, medical costs of $2.9M, and pension non-service costs $7.7M.</t>
  </si>
  <si>
    <t>Deferred storm protection plan costs associated with DEFs SPP recovery clause.</t>
  </si>
  <si>
    <t>The $47.9M increase relates to the prior year amortization of the DOE award pursuant to Order No. PSC PSC-2021-0202-AS-EU.</t>
  </si>
  <si>
    <t>The $4.8M increase relates to first year amortization of deferred ISFSI costs through the Capacity Cost Recovery Clause pursuant to Order No. PSC PSC-2021-0202-AS-EU.</t>
  </si>
  <si>
    <t>The $20.1M increase relates to the 2024 final year deferral of fossil dismantlement of $16.3M and the 2025 first year amortization of $3.8M pursuant to Order No. PSC PSC-2021-0202-AS.</t>
  </si>
  <si>
    <t>The $45.2M decrease primarily relates to a decrease in pre-tax income $36.3M and increased PTCs of $9.3M.</t>
  </si>
  <si>
    <t>SCHEDULE C-6</t>
  </si>
  <si>
    <t>Page 1 of __</t>
  </si>
  <si>
    <t>XX</t>
  </si>
  <si>
    <t xml:space="preserve">DOCKET NO.: </t>
  </si>
  <si>
    <t>.0005 of total operating expense</t>
  </si>
  <si>
    <t>10% of the prior year amount</t>
  </si>
  <si>
    <t>Variances Meeting Both Test</t>
  </si>
  <si>
    <t>Witness:</t>
  </si>
  <si>
    <t>Budget</t>
  </si>
  <si>
    <t>Duke Energy Florida Net Operating Income</t>
  </si>
  <si>
    <t>2019 12&amp;0</t>
  </si>
  <si>
    <t>2019 8&amp;4v2</t>
  </si>
  <si>
    <t>Account</t>
  </si>
  <si>
    <t>Change</t>
  </si>
  <si>
    <t>0501000</t>
  </si>
  <si>
    <t>Fuel - Recoverable</t>
  </si>
  <si>
    <t>0547000</t>
  </si>
  <si>
    <t>Fuel - Oth Prod - Recoverable</t>
  </si>
  <si>
    <t>0557CEC</t>
  </si>
  <si>
    <t>*[]*</t>
  </si>
  <si>
    <t>0555016</t>
  </si>
  <si>
    <t>Purchased power</t>
  </si>
  <si>
    <t>0557201</t>
  </si>
  <si>
    <t>Other expenses</t>
  </si>
  <si>
    <t>0563SPP</t>
  </si>
  <si>
    <t>SPP - Overhead Line Exp - Trans</t>
  </si>
  <si>
    <t>0570SPP</t>
  </si>
  <si>
    <t>SPP - Misc Trans Exp - Other</t>
  </si>
  <si>
    <t>0571SPP</t>
  </si>
  <si>
    <t>SPP - Maint Trans OH Lines</t>
  </si>
  <si>
    <t>0593SPP</t>
  </si>
  <si>
    <t xml:space="preserve">SPP - Maint. OH Lines </t>
  </si>
  <si>
    <t>0926600</t>
  </si>
  <si>
    <t xml:space="preserve">SPP - Employee Benefits </t>
  </si>
  <si>
    <t>0908000</t>
  </si>
  <si>
    <t>Customer Asst Exp - Conserv Program</t>
  </si>
  <si>
    <t>0908001</t>
  </si>
  <si>
    <t>Conservation Deferral</t>
  </si>
  <si>
    <t>0908002</t>
  </si>
  <si>
    <t>Amort of Load Management Switches</t>
  </si>
  <si>
    <t>0909000</t>
  </si>
  <si>
    <t>Info &amp; Instruc Adv-Conserv Program</t>
  </si>
  <si>
    <t>0500100</t>
  </si>
  <si>
    <t>Fossil Operation Superv &amp; Eng</t>
  </si>
  <si>
    <t>0502000</t>
  </si>
  <si>
    <t>Steam Operation Expenses</t>
  </si>
  <si>
    <t>0506300</t>
  </si>
  <si>
    <t>Fossil Misc. Steam Power Exp</t>
  </si>
  <si>
    <t>0509000</t>
  </si>
  <si>
    <t>Sulfur Dioxide Allow - Recov</t>
  </si>
  <si>
    <t>0510100</t>
  </si>
  <si>
    <t>FOS Maint Super and Engineer - Rec</t>
  </si>
  <si>
    <t>0511200</t>
  </si>
  <si>
    <t>FOS Maint of Struct - Rec</t>
  </si>
  <si>
    <t>0512300</t>
  </si>
  <si>
    <t>FOS Maint of Boiler Plant - Rec</t>
  </si>
  <si>
    <t>0513300</t>
  </si>
  <si>
    <t>FOS Maint of Electric Plant - Rec</t>
  </si>
  <si>
    <t>0514300</t>
  </si>
  <si>
    <t>FOS Main of Misc Steam Plant - Rec</t>
  </si>
  <si>
    <t>0553100</t>
  </si>
  <si>
    <t>CT Maint of Gen and Plant - Rec</t>
  </si>
  <si>
    <t>0573100</t>
  </si>
  <si>
    <t>Trans Maint of Misc Trans Plant - Rec</t>
  </si>
  <si>
    <t>0598400</t>
  </si>
  <si>
    <t>Dist Maint of Misc Distrib Plant - Rec</t>
  </si>
  <si>
    <t>0524410</t>
  </si>
  <si>
    <t>Nuc Misc Exp</t>
  </si>
  <si>
    <t>0920100</t>
  </si>
  <si>
    <t>Salaries &amp; Wages - Proj Supt - NCRC Rec</t>
  </si>
  <si>
    <t>0921800</t>
  </si>
  <si>
    <t>Office Supp &amp; Exp - NCRC Recoverable</t>
  </si>
  <si>
    <t>0923100</t>
  </si>
  <si>
    <t>Outside Services - NCRC Recoverable</t>
  </si>
  <si>
    <t>0500000</t>
  </si>
  <si>
    <t>Oper Supv &amp; Engineering</t>
  </si>
  <si>
    <t>0501100-501300</t>
  </si>
  <si>
    <t>Fuel</t>
  </si>
  <si>
    <t>0502100</t>
  </si>
  <si>
    <t>Steam Expenses</t>
  </si>
  <si>
    <t>0504000</t>
  </si>
  <si>
    <t xml:space="preserve">Steam Trans - Cr </t>
  </si>
  <si>
    <t>0505000</t>
  </si>
  <si>
    <t>Electric Expenses</t>
  </si>
  <si>
    <t>0506000</t>
  </si>
  <si>
    <t>Misc Stm Power Exp</t>
  </si>
  <si>
    <t>0507000</t>
  </si>
  <si>
    <t>Rents</t>
  </si>
  <si>
    <t>0510000</t>
  </si>
  <si>
    <t>Maint Supv &amp; Engineering</t>
  </si>
  <si>
    <t>0511000</t>
  </si>
  <si>
    <t>Maint Of Structures</t>
  </si>
  <si>
    <t>Maint Of Boiler Plant</t>
  </si>
  <si>
    <t>0513100</t>
  </si>
  <si>
    <t>Maint Of Electric Plant</t>
  </si>
  <si>
    <t>0514000</t>
  </si>
  <si>
    <t>Maint Of Misc Steam Plant</t>
  </si>
  <si>
    <t>0524000</t>
  </si>
  <si>
    <t>Misc Nuclear Power Expenses</t>
  </si>
  <si>
    <t>0528000</t>
  </si>
  <si>
    <t>Maint Supv &amp; Eng - Nuclear</t>
  </si>
  <si>
    <t>0529000</t>
  </si>
  <si>
    <t>Maint Of Structures - Nuc</t>
  </si>
  <si>
    <t>0530000</t>
  </si>
  <si>
    <t>Maint Of Reactor Plt Equi</t>
  </si>
  <si>
    <t>0531100</t>
  </si>
  <si>
    <t>Maint Of Elec Plant - Nuc</t>
  </si>
  <si>
    <t>0532100</t>
  </si>
  <si>
    <t>Maint Of Misc Nuc Plant</t>
  </si>
  <si>
    <t>0539000</t>
  </si>
  <si>
    <t>Maint Misc Hydraulic Expenses</t>
  </si>
  <si>
    <t>0546000</t>
  </si>
  <si>
    <t>0547150</t>
  </si>
  <si>
    <t>Natural Gas Handling</t>
  </si>
  <si>
    <t>0548000</t>
  </si>
  <si>
    <t>Generation Expenses</t>
  </si>
  <si>
    <t>Misc Oth Power Gen Exps</t>
  </si>
  <si>
    <t>0551000</t>
  </si>
  <si>
    <t>0552000</t>
  </si>
  <si>
    <t>0553000</t>
  </si>
  <si>
    <t>Maint Gen &amp; Elec Equip</t>
  </si>
  <si>
    <t>0554000</t>
  </si>
  <si>
    <t>Maint Misc Power Gen Plt</t>
  </si>
  <si>
    <t>0556000</t>
  </si>
  <si>
    <t>Sys Con &amp; Load Dispatch</t>
  </si>
  <si>
    <t>Coal Handling</t>
  </si>
  <si>
    <t>0560000</t>
  </si>
  <si>
    <t>0561000</t>
  </si>
  <si>
    <t>Load Dispatching</t>
  </si>
  <si>
    <t>0562000</t>
  </si>
  <si>
    <t>Station Expenses</t>
  </si>
  <si>
    <t>0563000</t>
  </si>
  <si>
    <t>Trans Overhead Line Expenses</t>
  </si>
  <si>
    <t>0565000</t>
  </si>
  <si>
    <t>Transm of Elec By Others</t>
  </si>
  <si>
    <t>0566000</t>
  </si>
  <si>
    <t>Misc Transmission Exps</t>
  </si>
  <si>
    <t>0567000</t>
  </si>
  <si>
    <t>Substation</t>
  </si>
  <si>
    <t>0568000</t>
  </si>
  <si>
    <t>0569000</t>
  </si>
  <si>
    <t>0570000</t>
  </si>
  <si>
    <t>Maint of Stat Equip</t>
  </si>
  <si>
    <t>0571000</t>
  </si>
  <si>
    <t>Maint of Overhead Lines</t>
  </si>
  <si>
    <t>0572000</t>
  </si>
  <si>
    <t>Maint of Underground Lines-115KV</t>
  </si>
  <si>
    <t>0573000</t>
  </si>
  <si>
    <t>Maint of Misc Trans Plant</t>
  </si>
  <si>
    <t>0580000</t>
  </si>
  <si>
    <t>0581004</t>
  </si>
  <si>
    <t>0582000</t>
  </si>
  <si>
    <t>0583000</t>
  </si>
  <si>
    <t>Overhead Line Expenses</t>
  </si>
  <si>
    <t>0584000</t>
  </si>
  <si>
    <t>Underground Line Expenses</t>
  </si>
  <si>
    <t>0585000</t>
  </si>
  <si>
    <t>St Lighting - Hi Pres Sodium</t>
  </si>
  <si>
    <t>0586000</t>
  </si>
  <si>
    <t>Meter Expenses</t>
  </si>
  <si>
    <t>0587000</t>
  </si>
  <si>
    <t>Customer Installation Exp</t>
  </si>
  <si>
    <t>0588100</t>
  </si>
  <si>
    <t>Misc Distribution Exp</t>
  </si>
  <si>
    <t>0589000</t>
  </si>
  <si>
    <t>0852000</t>
  </si>
  <si>
    <t>Dist Sys Ops - Supv/Eng</t>
  </si>
  <si>
    <t>0870000</t>
  </si>
  <si>
    <t>Communication System Expenses</t>
  </si>
  <si>
    <t>0590000</t>
  </si>
  <si>
    <t>0592000</t>
  </si>
  <si>
    <t>Maint of Station Equipment</t>
  </si>
  <si>
    <t>0593000</t>
  </si>
  <si>
    <t>0594000</t>
  </si>
  <si>
    <t>Maint of Underground Lines</t>
  </si>
  <si>
    <t>0595000</t>
  </si>
  <si>
    <t>Maint of Line Transformers</t>
  </si>
  <si>
    <t>0596000</t>
  </si>
  <si>
    <t>Maint of Street Lights &amp; Signs</t>
  </si>
  <si>
    <t>0597000</t>
  </si>
  <si>
    <t>Maint of Meters</t>
  </si>
  <si>
    <t>0598100</t>
  </si>
  <si>
    <t>Maint of Misc Distrib Property</t>
  </si>
  <si>
    <t>0901000</t>
  </si>
  <si>
    <t>Supervision</t>
  </si>
  <si>
    <t>0902000</t>
  </si>
  <si>
    <t>Meter Reading Expenses</t>
  </si>
  <si>
    <t>0903000</t>
  </si>
  <si>
    <t>Cust Rec &amp; Coll Expenses</t>
  </si>
  <si>
    <t>0904000</t>
  </si>
  <si>
    <t>Uncollectible Accounts</t>
  </si>
  <si>
    <t>0905000</t>
  </si>
  <si>
    <t>Misc Cust Accounts Exp</t>
  </si>
  <si>
    <t>Customer Assist Expense</t>
  </si>
  <si>
    <t>0909650</t>
  </si>
  <si>
    <t>Misc. Advertising Expenses</t>
  </si>
  <si>
    <t>0910000</t>
  </si>
  <si>
    <t>Misc Cust Serv &amp; Info</t>
  </si>
  <si>
    <t>Sales Supervision</t>
  </si>
  <si>
    <t>0911000</t>
  </si>
  <si>
    <t>0912000</t>
  </si>
  <si>
    <t>Demonstration &amp; Selling</t>
  </si>
  <si>
    <t>0913001</t>
  </si>
  <si>
    <t>Advertising</t>
  </si>
  <si>
    <t>0916000</t>
  </si>
  <si>
    <t>Misc Sales Expense</t>
  </si>
  <si>
    <t>0920000</t>
  </si>
  <si>
    <t>Salaries Gen Off Employees</t>
  </si>
  <si>
    <t>0921000</t>
  </si>
  <si>
    <t>Office Supplies &amp; Expenses</t>
  </si>
  <si>
    <t>0922000</t>
  </si>
  <si>
    <t>Admin Expense Transfer</t>
  </si>
  <si>
    <t>0923000</t>
  </si>
  <si>
    <t>Outside Services</t>
  </si>
  <si>
    <t>0924000</t>
  </si>
  <si>
    <t>Property Insurance</t>
  </si>
  <si>
    <t>0924200</t>
  </si>
  <si>
    <t>Storm Restoration Expense</t>
  </si>
  <si>
    <t>0925000</t>
  </si>
  <si>
    <t>Injuries &amp; Damages</t>
  </si>
  <si>
    <t>0926000</t>
  </si>
  <si>
    <t>Pension &amp; Benefits</t>
  </si>
  <si>
    <t>0457700</t>
  </si>
  <si>
    <t>Allocated Employee Benefits Offset</t>
  </si>
  <si>
    <t>0927001</t>
  </si>
  <si>
    <t>General and Admin</t>
  </si>
  <si>
    <t>0928000</t>
  </si>
  <si>
    <t>Regulatory Commission-Exp</t>
  </si>
  <si>
    <t>0929000</t>
  </si>
  <si>
    <t>Duplicate Charges-Cr</t>
  </si>
  <si>
    <t>0930000</t>
  </si>
  <si>
    <t>Misc. Expenses</t>
  </si>
  <si>
    <t>0931000</t>
  </si>
  <si>
    <t>0932000</t>
  </si>
  <si>
    <t>Maint of General Plant</t>
  </si>
  <si>
    <t>0935000</t>
  </si>
  <si>
    <t>Maint of Structures</t>
  </si>
  <si>
    <t>0403000</t>
  </si>
  <si>
    <t>0404200</t>
  </si>
  <si>
    <t>404</t>
  </si>
  <si>
    <t>Amort of Limited Term Electric Plant - Software</t>
  </si>
  <si>
    <t>0406505</t>
  </si>
  <si>
    <t>406</t>
  </si>
  <si>
    <t>Amort of Acq Adjustment</t>
  </si>
  <si>
    <t>0407115</t>
  </si>
  <si>
    <t>407</t>
  </si>
  <si>
    <t>Meter Amortization</t>
  </si>
  <si>
    <t>0407318</t>
  </si>
  <si>
    <t>Reg Debit - SPP DEF</t>
  </si>
  <si>
    <t>0407319</t>
  </si>
  <si>
    <t>EVCS deferral amortization</t>
  </si>
  <si>
    <t>0407320</t>
  </si>
  <si>
    <t>Vision Florida Amortization</t>
  </si>
  <si>
    <t>0407322</t>
  </si>
  <si>
    <t>Storm Cost Reg Asset Amort</t>
  </si>
  <si>
    <t>0407357</t>
  </si>
  <si>
    <t>Reg Debit - Nucl Cost Recovery</t>
  </si>
  <si>
    <t>0407361</t>
  </si>
  <si>
    <t>Reg Debit - ECRC O&amp;M Def</t>
  </si>
  <si>
    <t>0407371</t>
  </si>
  <si>
    <t>Amortization - Storm Exp  -WHSE</t>
  </si>
  <si>
    <t>0407372</t>
  </si>
  <si>
    <t>Amort Rate Case Expense</t>
  </si>
  <si>
    <t>0407383</t>
  </si>
  <si>
    <t>408</t>
  </si>
  <si>
    <t>Amort Coal Ash Spend - Whlsale</t>
  </si>
  <si>
    <t>0407387</t>
  </si>
  <si>
    <t>DEF CR4&amp;5 Accelerated Deprecia</t>
  </si>
  <si>
    <t>0407389</t>
  </si>
  <si>
    <t>CR South Reg Asset Amrtz</t>
  </si>
  <si>
    <t>0407394</t>
  </si>
  <si>
    <t>Customer Connect Reg Asset Amort</t>
  </si>
  <si>
    <t>0407399</t>
  </si>
  <si>
    <t>Amortization Misc</t>
  </si>
  <si>
    <t>DOE Reimbursement - Amortization</t>
  </si>
  <si>
    <t>0407410</t>
  </si>
  <si>
    <t>Misc Capacity Amortizatin</t>
  </si>
  <si>
    <t>0407422</t>
  </si>
  <si>
    <t>FL Deferred Capacity Exp-Credit</t>
  </si>
  <si>
    <t>0407423</t>
  </si>
  <si>
    <t>FL Deferred Fuel Exp- Credit</t>
  </si>
  <si>
    <t>ISFSI Amortization</t>
  </si>
  <si>
    <t>0407428</t>
  </si>
  <si>
    <t>Reg Credit - ECRC O&amp;M Def</t>
  </si>
  <si>
    <t>Fossil Dismantlement Deferral\Amort</t>
  </si>
  <si>
    <t/>
  </si>
  <si>
    <t>0408000</t>
  </si>
  <si>
    <t>Taxes Other Than Income Taxes</t>
  </si>
  <si>
    <t>0411101</t>
  </si>
  <si>
    <t>0409000</t>
  </si>
  <si>
    <t>Current Income Tax Exp</t>
  </si>
  <si>
    <t>0410000</t>
  </si>
  <si>
    <t>Prov for Def Income Taxes</t>
  </si>
  <si>
    <t>0411000</t>
  </si>
  <si>
    <t>Deferred Taxes - Credit</t>
  </si>
  <si>
    <t>DEF Base Recoverable O&amp;M by Function</t>
  </si>
  <si>
    <t>Steam</t>
  </si>
  <si>
    <t>Other</t>
  </si>
  <si>
    <t>Transmission</t>
  </si>
  <si>
    <t>Distribution</t>
  </si>
  <si>
    <t>Customer Accounts</t>
  </si>
  <si>
    <t>Customer Service</t>
  </si>
  <si>
    <t>Sales</t>
  </si>
  <si>
    <t>Admin &amp; General (excluding Storm)</t>
  </si>
  <si>
    <t>Subtotal</t>
  </si>
  <si>
    <t xml:space="preserve">Add Storm </t>
  </si>
  <si>
    <t>Add Nuclear</t>
  </si>
  <si>
    <t>Total</t>
  </si>
  <si>
    <t>CAGR from Benchmark Year (2014)</t>
  </si>
  <si>
    <t>CHECK</t>
  </si>
  <si>
    <t>BUDGETED VERSUS ACTUAL OPERATING REVENUES AND EXPENSES</t>
  </si>
  <si>
    <t>If the test year is projected, provide the budgeted versus actual operating revenues and expenses by primary account for a historical five year period and the forecasted data for the test year and the prior year.</t>
  </si>
  <si>
    <t>X</t>
  </si>
  <si>
    <t>DOCKET NO:  20240025EI</t>
  </si>
  <si>
    <t>Witness:  O'Hara, Aquilina, R. Anderson, Scott, Lloyd, Buck, Caldwell, Quick, Panizza</t>
  </si>
  <si>
    <t>Actual</t>
  </si>
  <si>
    <t>Used for Formulas</t>
  </si>
  <si>
    <t>2019A</t>
  </si>
  <si>
    <t>2019B</t>
  </si>
  <si>
    <t>2020A</t>
  </si>
  <si>
    <t>2020B</t>
  </si>
  <si>
    <t>2021A</t>
  </si>
  <si>
    <t>2021B</t>
  </si>
  <si>
    <t>2022A</t>
  </si>
  <si>
    <t>2022B</t>
  </si>
  <si>
    <t>2023A</t>
  </si>
  <si>
    <t>0440000</t>
  </si>
  <si>
    <t>440</t>
  </si>
  <si>
    <t>Residential - Sales</t>
  </si>
  <si>
    <t>0442100</t>
  </si>
  <si>
    <t>442</t>
  </si>
  <si>
    <t>Commercial &amp; Industrial - Sales</t>
  </si>
  <si>
    <t>0444000</t>
  </si>
  <si>
    <t>444</t>
  </si>
  <si>
    <t>Str &amp; H/W Lighting - Sales</t>
  </si>
  <si>
    <t>0445000</t>
  </si>
  <si>
    <t>445</t>
  </si>
  <si>
    <t>Sales - Public Authorities</t>
  </si>
  <si>
    <t>440-445</t>
  </si>
  <si>
    <t>Clean Energy Connect Bill Credits</t>
  </si>
  <si>
    <t>0447150</t>
  </si>
  <si>
    <t>447</t>
  </si>
  <si>
    <t>Sales - Elec Util - Non-Assoc</t>
  </si>
  <si>
    <t>0449111</t>
  </si>
  <si>
    <t>449</t>
  </si>
  <si>
    <t>Other sales (Nonmajor only)</t>
  </si>
  <si>
    <t>0450100</t>
  </si>
  <si>
    <t>450</t>
  </si>
  <si>
    <t>Late Payment Charge - Retail</t>
  </si>
  <si>
    <t>0451100</t>
  </si>
  <si>
    <t>451</t>
  </si>
  <si>
    <t>Misc Service Revenues</t>
  </si>
  <si>
    <t>0454000</t>
  </si>
  <si>
    <t>454</t>
  </si>
  <si>
    <t>Rent</t>
  </si>
  <si>
    <t>0456616</t>
  </si>
  <si>
    <t>456</t>
  </si>
  <si>
    <t>Other electric revenues</t>
  </si>
  <si>
    <t>501</t>
  </si>
  <si>
    <t>547</t>
  </si>
  <si>
    <t>0555200</t>
  </si>
  <si>
    <t>555</t>
  </si>
  <si>
    <t>557</t>
  </si>
  <si>
    <t>0562SPP</t>
  </si>
  <si>
    <t>562</t>
  </si>
  <si>
    <t>SPP1</t>
  </si>
  <si>
    <t>SPP - Station Expenses</t>
  </si>
  <si>
    <t>563</t>
  </si>
  <si>
    <t>SPP2</t>
  </si>
  <si>
    <t>0566SPP</t>
  </si>
  <si>
    <t>566</t>
  </si>
  <si>
    <t>SPP3</t>
  </si>
  <si>
    <t>570</t>
  </si>
  <si>
    <t>SPP4</t>
  </si>
  <si>
    <t>SPP -  Maint Equip</t>
  </si>
  <si>
    <t>571</t>
  </si>
  <si>
    <t>SPP5</t>
  </si>
  <si>
    <t>0583SPP</t>
  </si>
  <si>
    <t>583</t>
  </si>
  <si>
    <t>SPP7</t>
  </si>
  <si>
    <t>SPP - Overhead Line Exps - Other Dist</t>
  </si>
  <si>
    <t>0588SPP</t>
  </si>
  <si>
    <t>588</t>
  </si>
  <si>
    <t>SPP8</t>
  </si>
  <si>
    <t>SPP - Misc Dist Exp - Other</t>
  </si>
  <si>
    <t>593</t>
  </si>
  <si>
    <t>SPP9</t>
  </si>
  <si>
    <t>0594SPP</t>
  </si>
  <si>
    <t>594</t>
  </si>
  <si>
    <t>SPP11</t>
  </si>
  <si>
    <t>SPP - Maint UG Lines</t>
  </si>
  <si>
    <t>0926SPP</t>
  </si>
  <si>
    <t>926</t>
  </si>
  <si>
    <t>SPP12</t>
  </si>
  <si>
    <t>908</t>
  </si>
  <si>
    <t>909</t>
  </si>
  <si>
    <t>Recap Schedules: C-9, C-33, C-36</t>
  </si>
  <si>
    <t>500</t>
  </si>
  <si>
    <t>502</t>
  </si>
  <si>
    <t>506</t>
  </si>
  <si>
    <t>509</t>
  </si>
  <si>
    <t>510</t>
  </si>
  <si>
    <t>511</t>
  </si>
  <si>
    <t>512</t>
  </si>
  <si>
    <t>513</t>
  </si>
  <si>
    <t>514</t>
  </si>
  <si>
    <t>0549200</t>
  </si>
  <si>
    <t>549</t>
  </si>
  <si>
    <t>CT Misc Power Expense - Recoverable</t>
  </si>
  <si>
    <t>553</t>
  </si>
  <si>
    <t>573</t>
  </si>
  <si>
    <t>598</t>
  </si>
  <si>
    <t>920</t>
  </si>
  <si>
    <t>923</t>
  </si>
  <si>
    <t>0402000</t>
  </si>
  <si>
    <t>402</t>
  </si>
  <si>
    <t>Gas Production Maint</t>
  </si>
  <si>
    <t>505</t>
  </si>
  <si>
    <t>507</t>
  </si>
  <si>
    <t>524</t>
  </si>
  <si>
    <t>528</t>
  </si>
  <si>
    <t>529</t>
  </si>
  <si>
    <t>530</t>
  </si>
  <si>
    <t>531</t>
  </si>
  <si>
    <t>532</t>
  </si>
  <si>
    <t>546</t>
  </si>
  <si>
    <t>548</t>
  </si>
  <si>
    <t>551</t>
  </si>
  <si>
    <t>552</t>
  </si>
  <si>
    <t>Maint Gen &amp; Elec Equip / Solar: Maint Gen &amp; Elect Plt</t>
  </si>
  <si>
    <t>554</t>
  </si>
  <si>
    <t>Maintenance of miscellaneous other power generation plant (Major only)</t>
  </si>
  <si>
    <t>0501150</t>
  </si>
  <si>
    <t>0535000</t>
  </si>
  <si>
    <t>535</t>
  </si>
  <si>
    <t>Supervision &amp; Engrng - Hydro</t>
  </si>
  <si>
    <t>556</t>
  </si>
  <si>
    <t>Other Power Supply Expenses</t>
  </si>
  <si>
    <t>560</t>
  </si>
  <si>
    <t>561</t>
  </si>
  <si>
    <t>565</t>
  </si>
  <si>
    <t>567</t>
  </si>
  <si>
    <t>568</t>
  </si>
  <si>
    <t>569</t>
  </si>
  <si>
    <t>572</t>
  </si>
  <si>
    <t>580</t>
  </si>
  <si>
    <t>581</t>
  </si>
  <si>
    <t>582</t>
  </si>
  <si>
    <t>584</t>
  </si>
  <si>
    <t>585</t>
  </si>
  <si>
    <t>586</t>
  </si>
  <si>
    <t>587</t>
  </si>
  <si>
    <t>589</t>
  </si>
  <si>
    <t>852</t>
  </si>
  <si>
    <t>870</t>
  </si>
  <si>
    <t>590</t>
  </si>
  <si>
    <t>592</t>
  </si>
  <si>
    <t>595</t>
  </si>
  <si>
    <t>596</t>
  </si>
  <si>
    <t>597</t>
  </si>
  <si>
    <t>901</t>
  </si>
  <si>
    <t>902</t>
  </si>
  <si>
    <t>903</t>
  </si>
  <si>
    <t>904</t>
  </si>
  <si>
    <t>905</t>
  </si>
  <si>
    <t>910</t>
  </si>
  <si>
    <t>911</t>
  </si>
  <si>
    <t>912</t>
  </si>
  <si>
    <t>913</t>
  </si>
  <si>
    <t>916</t>
  </si>
  <si>
    <t>921</t>
  </si>
  <si>
    <t>922</t>
  </si>
  <si>
    <t>924</t>
  </si>
  <si>
    <t>925</t>
  </si>
  <si>
    <t>457</t>
  </si>
  <si>
    <t>927</t>
  </si>
  <si>
    <t>928</t>
  </si>
  <si>
    <t>929</t>
  </si>
  <si>
    <t>930</t>
  </si>
  <si>
    <t>931</t>
  </si>
  <si>
    <t>932</t>
  </si>
  <si>
    <t>935</t>
  </si>
  <si>
    <t>403</t>
  </si>
  <si>
    <t>0407321</t>
  </si>
  <si>
    <t>Dynegy Reg Debits-FERC 407.3</t>
  </si>
  <si>
    <t>DEF CR4&amp;5 Accelerated Deprec</t>
  </si>
  <si>
    <t>CR South Reg Asset Amort</t>
  </si>
  <si>
    <t>CCR - Ridge and FPD PPA Buyout Amort</t>
  </si>
  <si>
    <t>CCR - ISFSI Amortization</t>
  </si>
  <si>
    <t>0407426</t>
  </si>
  <si>
    <t>FL Emission Auc Proc Amort</t>
  </si>
  <si>
    <t>0407444</t>
  </si>
  <si>
    <t>DOE Settlement Reg Liab Amort</t>
  </si>
  <si>
    <t>411</t>
  </si>
  <si>
    <t>409</t>
  </si>
  <si>
    <t>410</t>
  </si>
  <si>
    <t>Page 9 of 10</t>
  </si>
  <si>
    <t>Projected Test Year Ended</t>
  </si>
  <si>
    <t>Historical Test Year Ended</t>
  </si>
  <si>
    <t>Historical Year</t>
  </si>
  <si>
    <t>(C) - (D)</t>
  </si>
  <si>
    <t>(C)/(D)</t>
  </si>
  <si>
    <t>Mark Brooks</t>
  </si>
  <si>
    <t>Tom Morris</t>
  </si>
  <si>
    <t>Kathy Dimoff</t>
  </si>
  <si>
    <t>(O)</t>
  </si>
  <si>
    <t>(P)</t>
  </si>
  <si>
    <t>Page 10 of 10</t>
  </si>
  <si>
    <t>$2M savings due to Crystal River South fully retired Dec 2018.</t>
  </si>
  <si>
    <t>$3M Crystal River North structural repairs; offset by $.4M savings due to Crystal River South fully retired Dec 2018.</t>
  </si>
  <si>
    <t>( C)</t>
  </si>
  <si>
    <t xml:space="preserve">$3M Crystal River North less boiler plant costs; $1M Anclote less outage costs; $.6M Crystal River South fully retired in Dec 2018.
</t>
  </si>
  <si>
    <t>$4.5M savings due to $4M Crystal River North workforce reduction and $.5M reduced outage costs.  $5M savings due to Crystal River South fully retired Dec 2018.
$1M Anclote incurred more outage costs.</t>
  </si>
  <si>
    <t>( E)</t>
  </si>
  <si>
    <t>$8.4M savings due to Crystal River South fully retired Dec 2018.</t>
  </si>
  <si>
    <t>Citrus nonoutage $4.0M (Citrus' first full year of operation in 2019).  Offset by lower nonoutage at Bartow $0.6M &amp; lower nonoutage at Central CT's $0.9M.</t>
  </si>
  <si>
    <t>Citrus nonoutage $2.1M (Citrus' first full year of operation in 2019).  Bartow station 2019 Outage $1.2M, and Suwannee 2019 Outage $1.3M.</t>
  </si>
  <si>
    <t xml:space="preserve">Bartow station 2019 LTSA and Steam Turbine Outages $13.2M.  Citrus nonoutage $4.6M (Citrus' first full year of operation in 2019).  Central CT's nonoutage $1.7M.  </t>
  </si>
  <si>
    <t>Offset by Hines lower nonoutage $0.8M, Hines lower Outage $1.0M, and UF lower Outage $0.9M.</t>
  </si>
  <si>
    <t>Primarily attributable to generation interconnect studies $2.8M, transmission compliance labor $.5M, and transmision control center labor $.2M.</t>
  </si>
  <si>
    <t>Primarily attributable to reclassification of the substation environmental reserve $3M.</t>
  </si>
  <si>
    <t>Primarily attributable to the Enterprise Asset Management portfolio $2.2M, employee expenses of $2.4M and joint use of poles $1.3M, partially offset by Grid Solutions ($1.M).</t>
  </si>
  <si>
    <t>Primarily attributable to higher vegetation management $14.4M, storm costs $4.8M, partially offset by Grid Solutions ($.9M).</t>
  </si>
  <si>
    <t>Primarily attributable to street light repairs ($3.6M).</t>
  </si>
  <si>
    <t>Primarily attributable to increased book depreciation allocated from Duke Energy Business Services.</t>
  </si>
  <si>
    <t>Primarily attributable to an increase in workers compensation insurance.</t>
  </si>
  <si>
    <t>Primarily attributable to a decrease in advertisement expense of $4.2M and a decrease in the environmental reserve of $2M.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</si>
</sst>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_(* #,##0_);_(* \(#,##0\);_(* &quot;-&quot;??_);_(@_)"/>
    <numFmt numFmtId="166" formatCode="#,##0_);[Red]\(#,##0\);&quot; &quot;"/>
    <numFmt numFmtId="167" formatCode="0_);[Red]\(0\)"/>
    <numFmt numFmtId="168" formatCode="0.0%"/>
    <numFmt numFmtId="169" formatCode="0.\ "/>
    <numFmt numFmtId="170" formatCode="0.\ \ "/>
    <numFmt numFmtId="171" formatCode="0_);\(0\)"/>
    <numFmt numFmtId="172" formatCode="0.0"/>
    <numFmt numFmtId="173" formatCode="m/d/yyyy;@"/>
  </numFmts>
  <fonts count="49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i/>
      <u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sz val="8"/>
      <name val="Times New Roman"/>
      <family val="1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b/>
      <i/>
      <u/>
      <sz val="10"/>
      <color rgb="FF00000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43" fontId="11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0" fontId="23" fillId="0" borderId="0"/>
    <xf numFmtId="0" fontId="17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11" fillId="0" borderId="0"/>
    <xf numFmtId="0" fontId="6" fillId="0" borderId="0"/>
    <xf numFmtId="0" fontId="5" fillId="0" borderId="0"/>
    <xf numFmtId="0" fontId="40" fillId="0" borderId="0"/>
    <xf numFmtId="0" fontId="40" fillId="0" borderId="0"/>
    <xf numFmtId="0" fontId="4" fillId="0" borderId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43" fontId="40" fillId="0" borderId="0" applyFont="0" applyFill="0" applyBorder="0" applyAlignment="0" applyProtection="0"/>
    <xf numFmtId="0" fontId="43" fillId="0" borderId="0"/>
    <xf numFmtId="0" fontId="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7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2" applyFont="1"/>
    <xf numFmtId="0" fontId="15" fillId="0" borderId="1" xfId="0" applyFont="1" applyBorder="1"/>
    <xf numFmtId="0" fontId="16" fillId="0" borderId="1" xfId="0" applyFont="1" applyBorder="1"/>
    <xf numFmtId="0" fontId="0" fillId="0" borderId="1" xfId="0" applyBorder="1" applyAlignment="1">
      <alignment horizontal="left" vertical="top"/>
    </xf>
    <xf numFmtId="0" fontId="17" fillId="0" borderId="0" xfId="3"/>
    <xf numFmtId="0" fontId="0" fillId="0" borderId="0" xfId="0" applyAlignment="1">
      <alignment horizontal="centerContinuous" wrapText="1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horizontal="centerContinuous" wrapText="1"/>
    </xf>
    <xf numFmtId="0" fontId="14" fillId="0" borderId="0" xfId="2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top" wrapText="1"/>
    </xf>
    <xf numFmtId="0" fontId="18" fillId="0" borderId="0" xfId="3" applyFont="1"/>
    <xf numFmtId="14" fontId="18" fillId="0" borderId="0" xfId="3" applyNumberFormat="1" applyFont="1" applyAlignment="1">
      <alignment horizontal="left"/>
    </xf>
    <xf numFmtId="0" fontId="19" fillId="0" borderId="0" xfId="3" applyFont="1" applyAlignment="1">
      <alignment horizontal="right"/>
    </xf>
    <xf numFmtId="14" fontId="14" fillId="0" borderId="0" xfId="2" applyNumberFormat="1" applyFont="1"/>
    <xf numFmtId="0" fontId="20" fillId="0" borderId="0" xfId="0" applyFont="1"/>
    <xf numFmtId="0" fontId="21" fillId="0" borderId="0" xfId="0" applyFont="1"/>
    <xf numFmtId="0" fontId="22" fillId="0" borderId="0" xfId="3" applyFont="1"/>
    <xf numFmtId="0" fontId="18" fillId="0" borderId="0" xfId="3" quotePrefix="1" applyFont="1" applyAlignment="1">
      <alignment horizontal="center"/>
    </xf>
    <xf numFmtId="0" fontId="18" fillId="0" borderId="0" xfId="3" applyFont="1" applyAlignment="1">
      <alignment horizontal="right"/>
    </xf>
    <xf numFmtId="0" fontId="18" fillId="0" borderId="1" xfId="2" applyFont="1" applyBorder="1" applyAlignment="1">
      <alignment horizontal="fill" vertical="center"/>
    </xf>
    <xf numFmtId="0" fontId="18" fillId="0" borderId="2" xfId="4" quotePrefix="1" applyFont="1" applyBorder="1" applyAlignment="1">
      <alignment horizontal="center" vertical="center"/>
    </xf>
    <xf numFmtId="0" fontId="18" fillId="0" borderId="1" xfId="2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1" applyNumberFormat="1" applyFont="1" applyBorder="1" applyAlignment="1" applyProtection="1">
      <alignment vertical="center"/>
    </xf>
    <xf numFmtId="14" fontId="18" fillId="0" borderId="0" xfId="0" applyNumberFormat="1" applyFont="1" applyAlignment="1">
      <alignment vertical="center"/>
    </xf>
    <xf numFmtId="3" fontId="14" fillId="0" borderId="0" xfId="1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37" fontId="1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37" fontId="18" fillId="0" borderId="3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14" fontId="18" fillId="0" borderId="1" xfId="2" quotePrefix="1" applyNumberFormat="1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1" xfId="3" applyFont="1" applyBorder="1" applyAlignment="1">
      <alignment horizontal="right"/>
    </xf>
    <xf numFmtId="0" fontId="18" fillId="0" borderId="1" xfId="3" applyFont="1" applyBorder="1"/>
    <xf numFmtId="0" fontId="14" fillId="0" borderId="1" xfId="2" applyFont="1" applyBorder="1"/>
    <xf numFmtId="0" fontId="14" fillId="0" borderId="0" xfId="5" applyFont="1"/>
    <xf numFmtId="14" fontId="14" fillId="0" borderId="0" xfId="5" applyNumberFormat="1" applyFont="1"/>
    <xf numFmtId="0" fontId="18" fillId="0" borderId="0" xfId="6" applyFont="1" applyAlignment="1">
      <alignment horizontal="center" vertical="center"/>
    </xf>
    <xf numFmtId="0" fontId="23" fillId="0" borderId="1" xfId="5" applyFont="1" applyBorder="1" applyAlignment="1">
      <alignment horizontal="fill" vertical="center"/>
    </xf>
    <xf numFmtId="0" fontId="18" fillId="0" borderId="1" xfId="5" applyFont="1" applyBorder="1" applyAlignment="1">
      <alignment horizontal="fill" vertical="center"/>
    </xf>
    <xf numFmtId="0" fontId="23" fillId="0" borderId="0" xfId="5" applyFont="1" applyAlignment="1">
      <alignment horizontal="fill" vertical="center"/>
    </xf>
    <xf numFmtId="0" fontId="14" fillId="0" borderId="0" xfId="5" applyFont="1" applyAlignment="1">
      <alignment vertical="center"/>
    </xf>
    <xf numFmtId="0" fontId="18" fillId="0" borderId="2" xfId="6" quotePrefix="1" applyFont="1" applyBorder="1" applyAlignment="1">
      <alignment horizontal="center" vertical="center"/>
    </xf>
    <xf numFmtId="0" fontId="23" fillId="0" borderId="2" xfId="6" applyFont="1" applyBorder="1" applyAlignment="1">
      <alignment horizontal="center" vertical="center"/>
    </xf>
    <xf numFmtId="0" fontId="18" fillId="0" borderId="0" xfId="6" quotePrefix="1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9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quotePrefix="1" applyFont="1" applyBorder="1" applyAlignment="1">
      <alignment horizontal="center" vertical="center"/>
    </xf>
    <xf numFmtId="14" fontId="18" fillId="0" borderId="1" xfId="5" quotePrefix="1" applyNumberFormat="1" applyFont="1" applyBorder="1" applyAlignment="1">
      <alignment horizontal="center" vertical="center"/>
    </xf>
    <xf numFmtId="49" fontId="18" fillId="0" borderId="1" xfId="6" quotePrefix="1" applyNumberFormat="1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14" fillId="0" borderId="0" xfId="6" applyFont="1"/>
    <xf numFmtId="3" fontId="14" fillId="0" borderId="0" xfId="6" applyNumberFormat="1" applyFont="1"/>
    <xf numFmtId="14" fontId="14" fillId="0" borderId="0" xfId="6" applyNumberFormat="1" applyFont="1"/>
    <xf numFmtId="0" fontId="23" fillId="0" borderId="1" xfId="6" applyFont="1" applyBorder="1" applyAlignment="1">
      <alignment horizontal="fill" vertical="center"/>
    </xf>
    <xf numFmtId="0" fontId="18" fillId="0" borderId="1" xfId="6" applyFont="1" applyBorder="1" applyAlignment="1">
      <alignment horizontal="fill" vertical="center"/>
    </xf>
    <xf numFmtId="0" fontId="23" fillId="0" borderId="0" xfId="6" applyFont="1" applyAlignment="1">
      <alignment horizontal="fill" vertical="center"/>
    </xf>
    <xf numFmtId="0" fontId="14" fillId="0" borderId="0" xfId="6" applyFont="1" applyAlignment="1">
      <alignment vertical="center"/>
    </xf>
    <xf numFmtId="0" fontId="19" fillId="0" borderId="0" xfId="6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1" xfId="6" applyFont="1" applyBorder="1" applyAlignment="1">
      <alignment horizontal="center" vertical="center"/>
    </xf>
    <xf numFmtId="0" fontId="18" fillId="0" borderId="1" xfId="6" quotePrefix="1" applyFont="1" applyBorder="1" applyAlignment="1">
      <alignment horizontal="center" vertical="center"/>
    </xf>
    <xf numFmtId="0" fontId="12" fillId="0" borderId="0" xfId="7" applyFont="1"/>
    <xf numFmtId="0" fontId="13" fillId="0" borderId="0" xfId="7" applyFont="1"/>
    <xf numFmtId="0" fontId="14" fillId="0" borderId="0" xfId="8" applyFont="1"/>
    <xf numFmtId="0" fontId="15" fillId="0" borderId="1" xfId="7" applyFont="1" applyBorder="1"/>
    <xf numFmtId="0" fontId="16" fillId="0" borderId="1" xfId="7" applyFont="1" applyBorder="1"/>
    <xf numFmtId="0" fontId="8" fillId="0" borderId="1" xfId="7" applyBorder="1" applyAlignment="1">
      <alignment horizontal="left" vertical="top"/>
    </xf>
    <xf numFmtId="0" fontId="14" fillId="0" borderId="1" xfId="8" applyFont="1" applyBorder="1"/>
    <xf numFmtId="165" fontId="14" fillId="0" borderId="0" xfId="9" applyNumberFormat="1" applyFont="1" applyBorder="1"/>
    <xf numFmtId="0" fontId="8" fillId="0" borderId="0" xfId="7" applyAlignment="1">
      <alignment horizontal="centerContinuous" wrapText="1"/>
    </xf>
    <xf numFmtId="0" fontId="14" fillId="0" borderId="0" xfId="8" applyFont="1" applyAlignment="1">
      <alignment horizontal="left"/>
    </xf>
    <xf numFmtId="0" fontId="12" fillId="0" borderId="0" xfId="7" applyFont="1" applyAlignment="1">
      <alignment horizontal="centerContinuous" wrapText="1"/>
    </xf>
    <xf numFmtId="14" fontId="14" fillId="0" borderId="0" xfId="8" applyNumberFormat="1" applyFont="1"/>
    <xf numFmtId="0" fontId="20" fillId="0" borderId="0" xfId="7" applyFont="1"/>
    <xf numFmtId="165" fontId="14" fillId="0" borderId="0" xfId="7" applyNumberFormat="1" applyFont="1"/>
    <xf numFmtId="0" fontId="23" fillId="0" borderId="1" xfId="8" applyFont="1" applyBorder="1" applyAlignment="1">
      <alignment horizontal="fill" vertical="center"/>
    </xf>
    <xf numFmtId="0" fontId="18" fillId="0" borderId="1" xfId="8" applyFont="1" applyBorder="1" applyAlignment="1">
      <alignment horizontal="fill" vertical="center"/>
    </xf>
    <xf numFmtId="0" fontId="14" fillId="0" borderId="0" xfId="8" applyFont="1" applyAlignment="1">
      <alignment vertical="center"/>
    </xf>
    <xf numFmtId="0" fontId="23" fillId="0" borderId="0" xfId="8" applyFont="1" applyAlignment="1">
      <alignment horizontal="fill" vertical="center"/>
    </xf>
    <xf numFmtId="0" fontId="18" fillId="0" borderId="2" xfId="10" quotePrefix="1" applyFont="1" applyBorder="1" applyAlignment="1">
      <alignment horizontal="center" vertical="center"/>
    </xf>
    <xf numFmtId="0" fontId="18" fillId="0" borderId="0" xfId="8" applyFont="1" applyAlignment="1">
      <alignment horizontal="center" vertical="center"/>
    </xf>
    <xf numFmtId="0" fontId="19" fillId="0" borderId="0" xfId="8" applyFont="1" applyAlignment="1">
      <alignment horizontal="center" vertical="center" wrapText="1"/>
    </xf>
    <xf numFmtId="0" fontId="14" fillId="0" borderId="0" xfId="8" applyFont="1" applyAlignment="1">
      <alignment horizontal="center" vertical="center"/>
    </xf>
    <xf numFmtId="49" fontId="18" fillId="0" borderId="0" xfId="9" applyNumberFormat="1" applyFont="1" applyFill="1" applyAlignment="1">
      <alignment horizontal="center"/>
    </xf>
    <xf numFmtId="0" fontId="14" fillId="0" borderId="0" xfId="7" applyFont="1" applyAlignment="1">
      <alignment horizontal="center"/>
    </xf>
    <xf numFmtId="0" fontId="18" fillId="0" borderId="1" xfId="8" applyFont="1" applyBorder="1" applyAlignment="1">
      <alignment horizontal="center" vertical="center"/>
    </xf>
    <xf numFmtId="0" fontId="18" fillId="0" borderId="1" xfId="8" quotePrefix="1" applyFont="1" applyBorder="1" applyAlignment="1">
      <alignment horizontal="center" vertical="center"/>
    </xf>
    <xf numFmtId="0" fontId="22" fillId="0" borderId="0" xfId="7" applyFont="1"/>
    <xf numFmtId="0" fontId="18" fillId="0" borderId="0" xfId="7" applyFont="1"/>
    <xf numFmtId="0" fontId="14" fillId="0" borderId="0" xfId="7" applyFont="1"/>
    <xf numFmtId="165" fontId="18" fillId="0" borderId="0" xfId="9" applyNumberFormat="1" applyFont="1" applyFill="1" applyBorder="1"/>
    <xf numFmtId="43" fontId="18" fillId="0" borderId="0" xfId="9" applyFont="1" applyFill="1" applyBorder="1"/>
    <xf numFmtId="43" fontId="25" fillId="0" borderId="0" xfId="9" applyFont="1" applyFill="1" applyBorder="1" applyAlignment="1">
      <alignment horizontal="center"/>
    </xf>
    <xf numFmtId="43" fontId="18" fillId="0" borderId="0" xfId="9" applyFont="1" applyFill="1"/>
    <xf numFmtId="43" fontId="25" fillId="2" borderId="0" xfId="9" applyFont="1" applyFill="1" applyBorder="1" applyAlignment="1">
      <alignment horizontal="center"/>
    </xf>
    <xf numFmtId="43" fontId="18" fillId="3" borderId="0" xfId="9" applyFont="1" applyFill="1" applyBorder="1"/>
    <xf numFmtId="0" fontId="18" fillId="0" borderId="0" xfId="7" quotePrefix="1" applyFont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9" applyNumberFormat="1" applyFont="1" applyFill="1" applyAlignment="1">
      <alignment horizontal="center"/>
    </xf>
    <xf numFmtId="0" fontId="18" fillId="0" borderId="0" xfId="9" applyNumberFormat="1" applyFont="1" applyFill="1" applyBorder="1" applyAlignment="1">
      <alignment horizontal="center"/>
    </xf>
    <xf numFmtId="0" fontId="18" fillId="2" borderId="0" xfId="9" applyNumberFormat="1" applyFont="1" applyFill="1" applyBorder="1" applyAlignment="1">
      <alignment horizontal="center"/>
    </xf>
    <xf numFmtId="49" fontId="18" fillId="3" borderId="0" xfId="9" applyNumberFormat="1" applyFont="1" applyFill="1" applyBorder="1" applyAlignment="1">
      <alignment horizontal="center"/>
    </xf>
    <xf numFmtId="0" fontId="18" fillId="0" borderId="1" xfId="7" applyFont="1" applyBorder="1"/>
    <xf numFmtId="0" fontId="14" fillId="0" borderId="1" xfId="7" applyFont="1" applyBorder="1"/>
    <xf numFmtId="0" fontId="18" fillId="0" borderId="1" xfId="7" applyFont="1" applyBorder="1" applyAlignment="1">
      <alignment horizontal="center"/>
    </xf>
    <xf numFmtId="43" fontId="18" fillId="0" borderId="1" xfId="9" applyFont="1" applyFill="1" applyBorder="1" applyAlignment="1">
      <alignment horizontal="center"/>
    </xf>
    <xf numFmtId="43" fontId="18" fillId="2" borderId="1" xfId="9" applyFont="1" applyFill="1" applyBorder="1" applyAlignment="1">
      <alignment horizontal="center"/>
    </xf>
    <xf numFmtId="43" fontId="18" fillId="0" borderId="1" xfId="9" quotePrefix="1" applyFont="1" applyFill="1" applyBorder="1" applyAlignment="1">
      <alignment horizontal="center"/>
    </xf>
    <xf numFmtId="0" fontId="14" fillId="0" borderId="1" xfId="7" applyFont="1" applyBorder="1" applyAlignment="1">
      <alignment horizontal="center"/>
    </xf>
    <xf numFmtId="43" fontId="18" fillId="3" borderId="1" xfId="9" applyFont="1" applyFill="1" applyBorder="1" applyAlignment="1">
      <alignment horizontal="center"/>
    </xf>
    <xf numFmtId="40" fontId="18" fillId="0" borderId="0" xfId="11" applyFont="1"/>
    <xf numFmtId="165" fontId="18" fillId="2" borderId="0" xfId="9" applyNumberFormat="1" applyFont="1" applyFill="1" applyBorder="1"/>
    <xf numFmtId="165" fontId="18" fillId="3" borderId="0" xfId="9" applyNumberFormat="1" applyFont="1" applyFill="1" applyBorder="1"/>
    <xf numFmtId="165" fontId="22" fillId="0" borderId="2" xfId="9" applyNumberFormat="1" applyFont="1" applyFill="1" applyBorder="1"/>
    <xf numFmtId="165" fontId="22" fillId="2" borderId="2" xfId="9" applyNumberFormat="1" applyFont="1" applyFill="1" applyBorder="1"/>
    <xf numFmtId="165" fontId="22" fillId="3" borderId="0" xfId="9" applyNumberFormat="1" applyFont="1" applyFill="1" applyBorder="1"/>
    <xf numFmtId="39" fontId="22" fillId="0" borderId="0" xfId="11" applyNumberFormat="1" applyFont="1" applyAlignment="1">
      <alignment horizontal="left"/>
    </xf>
    <xf numFmtId="165" fontId="22" fillId="0" borderId="0" xfId="9" applyNumberFormat="1" applyFont="1" applyFill="1"/>
    <xf numFmtId="165" fontId="22" fillId="2" borderId="0" xfId="9" applyNumberFormat="1" applyFont="1" applyFill="1"/>
    <xf numFmtId="165" fontId="22" fillId="4" borderId="0" xfId="9" applyNumberFormat="1" applyFont="1" applyFill="1" applyAlignment="1">
      <alignment horizontal="left"/>
    </xf>
    <xf numFmtId="165" fontId="22" fillId="2" borderId="0" xfId="9" applyNumberFormat="1" applyFont="1" applyFill="1" applyAlignment="1">
      <alignment horizontal="left"/>
    </xf>
    <xf numFmtId="165" fontId="22" fillId="3" borderId="0" xfId="9" applyNumberFormat="1" applyFont="1" applyFill="1" applyBorder="1" applyAlignment="1">
      <alignment horizontal="left"/>
    </xf>
    <xf numFmtId="165" fontId="18" fillId="0" borderId="0" xfId="9" applyNumberFormat="1" applyFont="1" applyFill="1" applyBorder="1" applyAlignment="1">
      <alignment horizontal="center"/>
    </xf>
    <xf numFmtId="166" fontId="18" fillId="0" borderId="0" xfId="12" quotePrefix="1" applyNumberFormat="1" applyFont="1" applyAlignment="1">
      <alignment horizontal="left"/>
    </xf>
    <xf numFmtId="165" fontId="22" fillId="0" borderId="2" xfId="9" applyNumberFormat="1" applyFont="1" applyFill="1" applyBorder="1" applyAlignment="1">
      <alignment horizontal="left"/>
    </xf>
    <xf numFmtId="165" fontId="22" fillId="2" borderId="2" xfId="9" applyNumberFormat="1" applyFont="1" applyFill="1" applyBorder="1" applyAlignment="1">
      <alignment horizontal="left"/>
    </xf>
    <xf numFmtId="40" fontId="22" fillId="0" borderId="0" xfId="11" applyFont="1"/>
    <xf numFmtId="165" fontId="18" fillId="0" borderId="0" xfId="9" applyNumberFormat="1" applyFont="1" applyFill="1" applyAlignment="1">
      <alignment horizontal="right"/>
    </xf>
    <xf numFmtId="165" fontId="18" fillId="0" borderId="0" xfId="9" applyNumberFormat="1" applyFont="1" applyFill="1"/>
    <xf numFmtId="0" fontId="18" fillId="2" borderId="0" xfId="7" applyFont="1" applyFill="1"/>
    <xf numFmtId="0" fontId="18" fillId="3" borderId="0" xfId="7" applyFont="1" applyFill="1"/>
    <xf numFmtId="165" fontId="18" fillId="0" borderId="0" xfId="9" applyNumberFormat="1" applyFont="1" applyFill="1" applyBorder="1" applyAlignment="1">
      <alignment horizontal="right"/>
    </xf>
    <xf numFmtId="0" fontId="24" fillId="0" borderId="0" xfId="7" applyFont="1"/>
    <xf numFmtId="165" fontId="22" fillId="0" borderId="0" xfId="9" applyNumberFormat="1" applyFont="1" applyFill="1" applyBorder="1" applyAlignment="1">
      <alignment horizontal="right"/>
    </xf>
    <xf numFmtId="165" fontId="22" fillId="0" borderId="0" xfId="9" applyNumberFormat="1" applyFont="1" applyFill="1" applyBorder="1"/>
    <xf numFmtId="165" fontId="22" fillId="2" borderId="0" xfId="9" applyNumberFormat="1" applyFont="1" applyFill="1" applyBorder="1" applyAlignment="1">
      <alignment horizontal="right"/>
    </xf>
    <xf numFmtId="165" fontId="22" fillId="3" borderId="0" xfId="9" applyNumberFormat="1" applyFont="1" applyFill="1" applyBorder="1" applyAlignment="1">
      <alignment horizontal="right"/>
    </xf>
    <xf numFmtId="0" fontId="18" fillId="0" borderId="0" xfId="7" applyFont="1" applyAlignment="1">
      <alignment horizontal="left"/>
    </xf>
    <xf numFmtId="0" fontId="18" fillId="0" borderId="0" xfId="11" applyNumberFormat="1" applyFont="1" applyAlignment="1">
      <alignment horizontal="left"/>
    </xf>
    <xf numFmtId="167" fontId="18" fillId="0" borderId="0" xfId="11" quotePrefix="1" applyNumberFormat="1" applyFont="1" applyAlignment="1">
      <alignment horizontal="left"/>
    </xf>
    <xf numFmtId="0" fontId="18" fillId="0" borderId="0" xfId="12" applyFont="1" applyAlignment="1">
      <alignment horizontal="left"/>
    </xf>
    <xf numFmtId="40" fontId="18" fillId="0" borderId="0" xfId="11" applyFont="1" applyAlignment="1">
      <alignment horizontal="right"/>
    </xf>
    <xf numFmtId="165" fontId="22" fillId="2" borderId="0" xfId="9" applyNumberFormat="1" applyFont="1" applyFill="1" applyBorder="1"/>
    <xf numFmtId="165" fontId="22" fillId="0" borderId="2" xfId="9" applyNumberFormat="1" applyFont="1" applyFill="1" applyBorder="1" applyAlignment="1">
      <alignment horizontal="center"/>
    </xf>
    <xf numFmtId="165" fontId="22" fillId="2" borderId="2" xfId="9" applyNumberFormat="1" applyFont="1" applyFill="1" applyBorder="1" applyAlignment="1">
      <alignment horizontal="center"/>
    </xf>
    <xf numFmtId="165" fontId="22" fillId="3" borderId="0" xfId="9" applyNumberFormat="1" applyFont="1" applyFill="1" applyBorder="1" applyAlignment="1">
      <alignment horizontal="center"/>
    </xf>
    <xf numFmtId="165" fontId="22" fillId="4" borderId="2" xfId="9" quotePrefix="1" applyNumberFormat="1" applyFont="1" applyFill="1" applyBorder="1" applyAlignment="1">
      <alignment horizontal="left"/>
    </xf>
    <xf numFmtId="165" fontId="22" fillId="2" borderId="2" xfId="9" quotePrefix="1" applyNumberFormat="1" applyFont="1" applyFill="1" applyBorder="1" applyAlignment="1">
      <alignment horizontal="left"/>
    </xf>
    <xf numFmtId="165" fontId="22" fillId="3" borderId="0" xfId="9" quotePrefix="1" applyNumberFormat="1" applyFont="1" applyFill="1" applyBorder="1" applyAlignment="1">
      <alignment horizontal="left"/>
    </xf>
    <xf numFmtId="39" fontId="26" fillId="0" borderId="0" xfId="11" applyNumberFormat="1" applyFont="1" applyAlignment="1">
      <alignment horizontal="left"/>
    </xf>
    <xf numFmtId="43" fontId="18" fillId="0" borderId="0" xfId="7" applyNumberFormat="1" applyFont="1"/>
    <xf numFmtId="1" fontId="18" fillId="0" borderId="0" xfId="11" applyNumberFormat="1" applyFont="1"/>
    <xf numFmtId="1" fontId="22" fillId="0" borderId="0" xfId="11" applyNumberFormat="1" applyFont="1" applyAlignment="1">
      <alignment horizontal="left"/>
    </xf>
    <xf numFmtId="1" fontId="22" fillId="0" borderId="0" xfId="11" quotePrefix="1" applyNumberFormat="1" applyFont="1" applyAlignment="1">
      <alignment horizontal="left"/>
    </xf>
    <xf numFmtId="165" fontId="26" fillId="0" borderId="0" xfId="9" quotePrefix="1" applyNumberFormat="1" applyFont="1" applyFill="1" applyAlignment="1">
      <alignment horizontal="left"/>
    </xf>
    <xf numFmtId="165" fontId="26" fillId="2" borderId="0" xfId="9" quotePrefix="1" applyNumberFormat="1" applyFont="1" applyFill="1" applyAlignment="1">
      <alignment horizontal="left"/>
    </xf>
    <xf numFmtId="165" fontId="26" fillId="3" borderId="0" xfId="9" quotePrefix="1" applyNumberFormat="1" applyFont="1" applyFill="1" applyBorder="1" applyAlignment="1">
      <alignment horizontal="left"/>
    </xf>
    <xf numFmtId="165" fontId="22" fillId="0" borderId="2" xfId="9" quotePrefix="1" applyNumberFormat="1" applyFont="1" applyFill="1" applyBorder="1" applyAlignment="1">
      <alignment horizontal="left"/>
    </xf>
    <xf numFmtId="165" fontId="22" fillId="0" borderId="0" xfId="9" applyNumberFormat="1" applyFont="1" applyFill="1" applyAlignment="1">
      <alignment horizontal="left"/>
    </xf>
    <xf numFmtId="1" fontId="18" fillId="0" borderId="0" xfId="7" applyNumberFormat="1" applyFont="1"/>
    <xf numFmtId="165" fontId="18" fillId="0" borderId="0" xfId="7" applyNumberFormat="1" applyFont="1"/>
    <xf numFmtId="165" fontId="18" fillId="2" borderId="0" xfId="7" applyNumberFormat="1" applyFont="1" applyFill="1"/>
    <xf numFmtId="165" fontId="18" fillId="3" borderId="0" xfId="7" applyNumberFormat="1" applyFont="1" applyFill="1"/>
    <xf numFmtId="166" fontId="14" fillId="0" borderId="0" xfId="7" applyNumberFormat="1" applyFont="1" applyAlignment="1">
      <alignment horizontal="left"/>
    </xf>
    <xf numFmtId="0" fontId="27" fillId="0" borderId="0" xfId="7" applyFont="1" applyAlignment="1">
      <alignment horizontal="left" vertical="center" wrapText="1"/>
    </xf>
    <xf numFmtId="0" fontId="14" fillId="0" borderId="5" xfId="7" applyFont="1" applyBorder="1"/>
    <xf numFmtId="165" fontId="26" fillId="2" borderId="2" xfId="9" quotePrefix="1" applyNumberFormat="1" applyFont="1" applyFill="1" applyBorder="1" applyAlignment="1">
      <alignment horizontal="left"/>
    </xf>
    <xf numFmtId="165" fontId="26" fillId="0" borderId="2" xfId="9" quotePrefix="1" applyNumberFormat="1" applyFont="1" applyFill="1" applyBorder="1" applyAlignment="1">
      <alignment horizontal="left"/>
    </xf>
    <xf numFmtId="43" fontId="22" fillId="0" borderId="0" xfId="9" applyFont="1" applyFill="1" applyAlignment="1">
      <alignment horizontal="left"/>
    </xf>
    <xf numFmtId="43" fontId="22" fillId="2" borderId="0" xfId="9" applyFont="1" applyFill="1" applyAlignment="1">
      <alignment horizontal="left"/>
    </xf>
    <xf numFmtId="43" fontId="22" fillId="3" borderId="0" xfId="9" applyFont="1" applyFill="1" applyBorder="1" applyAlignment="1">
      <alignment horizontal="left"/>
    </xf>
    <xf numFmtId="165" fontId="22" fillId="4" borderId="0" xfId="9" applyNumberFormat="1" applyFont="1" applyFill="1" applyBorder="1" applyAlignment="1">
      <alignment horizontal="left"/>
    </xf>
    <xf numFmtId="165" fontId="22" fillId="2" borderId="0" xfId="9" applyNumberFormat="1" applyFont="1" applyFill="1" applyBorder="1" applyAlignment="1">
      <alignment horizontal="left"/>
    </xf>
    <xf numFmtId="1" fontId="22" fillId="0" borderId="0" xfId="11" applyNumberFormat="1" applyFont="1"/>
    <xf numFmtId="40" fontId="18" fillId="0" borderId="0" xfId="11" applyFont="1" applyAlignment="1">
      <alignment horizontal="left"/>
    </xf>
    <xf numFmtId="165" fontId="22" fillId="4" borderId="0" xfId="9" applyNumberFormat="1" applyFont="1" applyFill="1"/>
    <xf numFmtId="165" fontId="18" fillId="2" borderId="0" xfId="9" applyNumberFormat="1" applyFont="1" applyFill="1"/>
    <xf numFmtId="165" fontId="22" fillId="4" borderId="2" xfId="9" applyNumberFormat="1" applyFont="1" applyFill="1" applyBorder="1"/>
    <xf numFmtId="0" fontId="14" fillId="2" borderId="0" xfId="7" applyFont="1" applyFill="1"/>
    <xf numFmtId="0" fontId="14" fillId="3" borderId="0" xfId="7" applyFont="1" applyFill="1"/>
    <xf numFmtId="165" fontId="22" fillId="4" borderId="4" xfId="9" applyNumberFormat="1" applyFont="1" applyFill="1" applyBorder="1"/>
    <xf numFmtId="165" fontId="22" fillId="3" borderId="4" xfId="9" applyNumberFormat="1" applyFont="1" applyFill="1" applyBorder="1"/>
    <xf numFmtId="165" fontId="22" fillId="3" borderId="2" xfId="9" applyNumberFormat="1" applyFont="1" applyFill="1" applyBorder="1"/>
    <xf numFmtId="165" fontId="22" fillId="4" borderId="6" xfId="9" applyNumberFormat="1" applyFont="1" applyFill="1" applyBorder="1"/>
    <xf numFmtId="165" fontId="22" fillId="3" borderId="6" xfId="9" applyNumberFormat="1" applyFont="1" applyFill="1" applyBorder="1"/>
    <xf numFmtId="165" fontId="18" fillId="2" borderId="0" xfId="9" applyNumberFormat="1" applyFont="1" applyFill="1" applyBorder="1" applyAlignment="1">
      <alignment horizontal="right"/>
    </xf>
    <xf numFmtId="165" fontId="18" fillId="2" borderId="0" xfId="9" applyNumberFormat="1" applyFont="1" applyFill="1" applyAlignment="1">
      <alignment horizontal="right"/>
    </xf>
    <xf numFmtId="43" fontId="18" fillId="2" borderId="0" xfId="9" applyFont="1" applyFill="1"/>
    <xf numFmtId="43" fontId="28" fillId="0" borderId="0" xfId="7" applyNumberFormat="1" applyFont="1" applyAlignment="1">
      <alignment horizontal="center"/>
    </xf>
    <xf numFmtId="43" fontId="28" fillId="2" borderId="0" xfId="7" applyNumberFormat="1" applyFont="1" applyFill="1" applyAlignment="1">
      <alignment horizontal="center"/>
    </xf>
    <xf numFmtId="0" fontId="24" fillId="0" borderId="0" xfId="7" applyFont="1" applyAlignment="1">
      <alignment horizontal="center"/>
    </xf>
    <xf numFmtId="0" fontId="24" fillId="2" borderId="0" xfId="7" applyFont="1" applyFill="1" applyAlignment="1">
      <alignment horizontal="center"/>
    </xf>
    <xf numFmtId="0" fontId="22" fillId="0" borderId="0" xfId="7" quotePrefix="1" applyFont="1"/>
    <xf numFmtId="0" fontId="24" fillId="0" borderId="1" xfId="7" applyFont="1" applyBorder="1" applyAlignment="1">
      <alignment horizontal="center"/>
    </xf>
    <xf numFmtId="165" fontId="14" fillId="2" borderId="0" xfId="7" applyNumberFormat="1" applyFont="1" applyFill="1"/>
    <xf numFmtId="0" fontId="22" fillId="0" borderId="0" xfId="7" applyFont="1" applyAlignment="1">
      <alignment horizontal="left" indent="1"/>
    </xf>
    <xf numFmtId="165" fontId="24" fillId="0" borderId="2" xfId="7" applyNumberFormat="1" applyFont="1" applyBorder="1"/>
    <xf numFmtId="165" fontId="24" fillId="2" borderId="0" xfId="7" applyNumberFormat="1" applyFont="1" applyFill="1"/>
    <xf numFmtId="0" fontId="18" fillId="0" borderId="0" xfId="7" applyFont="1" applyAlignment="1">
      <alignment horizontal="left" indent="1"/>
    </xf>
    <xf numFmtId="165" fontId="14" fillId="0" borderId="6" xfId="7" applyNumberFormat="1" applyFont="1" applyBorder="1"/>
    <xf numFmtId="168" fontId="14" fillId="0" borderId="7" xfId="13" applyNumberFormat="1" applyFont="1" applyFill="1" applyBorder="1" applyAlignment="1"/>
    <xf numFmtId="168" fontId="14" fillId="2" borderId="0" xfId="13" applyNumberFormat="1" applyFont="1" applyFill="1" applyBorder="1" applyAlignment="1"/>
    <xf numFmtId="43" fontId="18" fillId="2" borderId="0" xfId="9" applyFont="1" applyFill="1" applyBorder="1"/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5" applyFont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165" fontId="18" fillId="0" borderId="0" xfId="1" applyNumberFormat="1" applyFont="1" applyAlignment="1" applyProtection="1">
      <alignment vertical="center"/>
    </xf>
    <xf numFmtId="165" fontId="18" fillId="0" borderId="0" xfId="1" applyNumberFormat="1" applyFont="1" applyBorder="1" applyAlignment="1" applyProtection="1">
      <alignment vertical="center"/>
    </xf>
    <xf numFmtId="165" fontId="14" fillId="0" borderId="0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165" fontId="18" fillId="0" borderId="0" xfId="1" applyNumberFormat="1" applyFont="1" applyBorder="1" applyAlignment="1" applyProtection="1">
      <alignment horizontal="center" vertical="center"/>
    </xf>
    <xf numFmtId="9" fontId="18" fillId="0" borderId="0" xfId="14" applyFont="1" applyAlignment="1" applyProtection="1">
      <alignment vertical="center"/>
    </xf>
    <xf numFmtId="3" fontId="18" fillId="0" borderId="3" xfId="0" applyNumberFormat="1" applyFont="1" applyBorder="1" applyAlignment="1">
      <alignment horizontal="center" vertical="center"/>
    </xf>
    <xf numFmtId="40" fontId="18" fillId="0" borderId="0" xfId="0" applyNumberFormat="1" applyFont="1" applyAlignment="1">
      <alignment vertical="center"/>
    </xf>
    <xf numFmtId="40" fontId="14" fillId="0" borderId="0" xfId="6" applyNumberFormat="1" applyFont="1"/>
    <xf numFmtId="165" fontId="14" fillId="0" borderId="11" xfId="1" applyNumberFormat="1" applyFont="1" applyBorder="1"/>
    <xf numFmtId="165" fontId="14" fillId="0" borderId="3" xfId="1" applyNumberFormat="1" applyFont="1" applyBorder="1"/>
    <xf numFmtId="165" fontId="14" fillId="0" borderId="12" xfId="1" applyNumberFormat="1" applyFont="1" applyBorder="1"/>
    <xf numFmtId="165" fontId="14" fillId="0" borderId="13" xfId="8" applyNumberFormat="1" applyFont="1" applyBorder="1"/>
    <xf numFmtId="1" fontId="14" fillId="0" borderId="0" xfId="6" applyNumberFormat="1" applyFont="1" applyAlignment="1">
      <alignment horizontal="center"/>
    </xf>
    <xf numFmtId="40" fontId="14" fillId="0" borderId="0" xfId="0" applyNumberFormat="1" applyFont="1" applyAlignment="1">
      <alignment vertical="center"/>
    </xf>
    <xf numFmtId="40" fontId="18" fillId="0" borderId="0" xfId="0" applyNumberFormat="1" applyFont="1" applyAlignment="1">
      <alignment horizontal="left" vertical="center"/>
    </xf>
    <xf numFmtId="165" fontId="14" fillId="0" borderId="0" xfId="1" applyNumberFormat="1" applyFont="1" applyBorder="1" applyAlignment="1"/>
    <xf numFmtId="165" fontId="18" fillId="0" borderId="3" xfId="1" applyNumberFormat="1" applyFont="1" applyBorder="1" applyAlignment="1" applyProtection="1">
      <alignment vertical="center"/>
    </xf>
    <xf numFmtId="0" fontId="29" fillId="0" borderId="0" xfId="6" applyFont="1" applyAlignment="1">
      <alignment horizontal="left"/>
    </xf>
    <xf numFmtId="0" fontId="14" fillId="0" borderId="0" xfId="6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6" applyFont="1" applyAlignment="1">
      <alignment vertical="top"/>
    </xf>
    <xf numFmtId="165" fontId="22" fillId="0" borderId="2" xfId="1" applyNumberFormat="1" applyFont="1" applyBorder="1" applyAlignment="1">
      <alignment horizontal="left"/>
    </xf>
    <xf numFmtId="0" fontId="18" fillId="0" borderId="0" xfId="0" applyFont="1"/>
    <xf numFmtId="165" fontId="22" fillId="4" borderId="2" xfId="1" quotePrefix="1" applyNumberFormat="1" applyFont="1" applyFill="1" applyBorder="1" applyAlignment="1">
      <alignment horizontal="left"/>
    </xf>
    <xf numFmtId="165" fontId="22" fillId="4" borderId="0" xfId="1" applyNumberFormat="1" applyFont="1" applyFill="1" applyAlignment="1">
      <alignment horizontal="left"/>
    </xf>
    <xf numFmtId="165" fontId="22" fillId="4" borderId="2" xfId="1" applyNumberFormat="1" applyFont="1" applyFill="1" applyBorder="1"/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165" fontId="14" fillId="0" borderId="0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40" fontId="14" fillId="0" borderId="0" xfId="2" applyNumberFormat="1" applyFont="1" applyAlignment="1">
      <alignment vertical="center"/>
    </xf>
    <xf numFmtId="0" fontId="14" fillId="0" borderId="0" xfId="4" applyFont="1" applyAlignment="1">
      <alignment horizontal="center"/>
    </xf>
    <xf numFmtId="165" fontId="14" fillId="0" borderId="0" xfId="1" applyNumberFormat="1" applyFont="1" applyFill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14" fontId="14" fillId="0" borderId="0" xfId="0" applyNumberFormat="1" applyFont="1" applyAlignment="1">
      <alignment vertical="center"/>
    </xf>
    <xf numFmtId="37" fontId="14" fillId="0" borderId="0" xfId="0" applyNumberFormat="1" applyFont="1" applyAlignment="1">
      <alignment vertical="center"/>
    </xf>
    <xf numFmtId="0" fontId="8" fillId="0" borderId="0" xfId="7" applyAlignment="1">
      <alignment horizontal="center" wrapText="1"/>
    </xf>
    <xf numFmtId="0" fontId="13" fillId="0" borderId="0" xfId="7" applyFont="1" applyAlignment="1">
      <alignment horizontal="center"/>
    </xf>
    <xf numFmtId="0" fontId="16" fillId="0" borderId="1" xfId="7" applyFont="1" applyBorder="1" applyAlignment="1">
      <alignment horizontal="center"/>
    </xf>
    <xf numFmtId="0" fontId="20" fillId="0" borderId="0" xfId="7" applyFont="1" applyAlignment="1">
      <alignment horizontal="center"/>
    </xf>
    <xf numFmtId="0" fontId="14" fillId="0" borderId="0" xfId="8" applyFont="1" applyAlignment="1">
      <alignment horizontal="center"/>
    </xf>
    <xf numFmtId="0" fontId="18" fillId="0" borderId="0" xfId="11" quotePrefix="1" applyNumberFormat="1" applyFont="1" applyAlignment="1">
      <alignment horizontal="center"/>
    </xf>
    <xf numFmtId="39" fontId="18" fillId="0" borderId="0" xfId="11" quotePrefix="1" applyNumberFormat="1" applyFont="1" applyAlignment="1">
      <alignment horizontal="center"/>
    </xf>
    <xf numFmtId="40" fontId="22" fillId="0" borderId="0" xfId="11" applyFont="1" applyAlignment="1">
      <alignment horizontal="center"/>
    </xf>
    <xf numFmtId="0" fontId="22" fillId="0" borderId="0" xfId="7" applyFont="1" applyAlignment="1">
      <alignment horizontal="center"/>
    </xf>
    <xf numFmtId="40" fontId="18" fillId="0" borderId="0" xfId="11" applyFont="1" applyAlignment="1">
      <alignment horizontal="center"/>
    </xf>
    <xf numFmtId="40" fontId="22" fillId="4" borderId="0" xfId="11" applyFont="1" applyFill="1" applyAlignment="1">
      <alignment horizontal="center"/>
    </xf>
    <xf numFmtId="39" fontId="18" fillId="0" borderId="0" xfId="11" applyNumberFormat="1" applyFont="1" applyAlignment="1">
      <alignment horizontal="center"/>
    </xf>
    <xf numFmtId="1" fontId="18" fillId="0" borderId="0" xfId="11" quotePrefix="1" applyNumberFormat="1" applyFont="1" applyAlignment="1">
      <alignment horizontal="center"/>
    </xf>
    <xf numFmtId="1" fontId="18" fillId="0" borderId="0" xfId="11" applyNumberFormat="1" applyFont="1" applyAlignment="1">
      <alignment horizontal="center"/>
    </xf>
    <xf numFmtId="1" fontId="18" fillId="0" borderId="0" xfId="9" quotePrefix="1" applyNumberFormat="1" applyFont="1" applyFill="1" applyAlignment="1">
      <alignment horizontal="center"/>
    </xf>
    <xf numFmtId="1" fontId="18" fillId="0" borderId="0" xfId="7" applyNumberFormat="1" applyFont="1" applyAlignment="1">
      <alignment horizontal="center"/>
    </xf>
    <xf numFmtId="1" fontId="18" fillId="4" borderId="0" xfId="11" quotePrefix="1" applyNumberFormat="1" applyFont="1" applyFill="1" applyAlignment="1">
      <alignment horizontal="center"/>
    </xf>
    <xf numFmtId="1" fontId="22" fillId="4" borderId="0" xfId="11" applyNumberFormat="1" applyFont="1" applyFill="1" applyAlignment="1">
      <alignment horizontal="center"/>
    </xf>
    <xf numFmtId="1" fontId="22" fillId="0" borderId="0" xfId="11" applyNumberFormat="1" applyFont="1" applyAlignment="1">
      <alignment horizontal="center"/>
    </xf>
    <xf numFmtId="1" fontId="18" fillId="4" borderId="0" xfId="11" applyNumberFormat="1" applyFont="1" applyFill="1" applyAlignment="1">
      <alignment horizontal="center"/>
    </xf>
    <xf numFmtId="0" fontId="18" fillId="0" borderId="1" xfId="7" applyFont="1" applyBorder="1" applyAlignment="1">
      <alignment horizontal="center" wrapText="1"/>
    </xf>
    <xf numFmtId="165" fontId="14" fillId="0" borderId="0" xfId="1" applyNumberFormat="1" applyFont="1"/>
    <xf numFmtId="0" fontId="22" fillId="0" borderId="0" xfId="0" applyFont="1"/>
    <xf numFmtId="0" fontId="18" fillId="0" borderId="0" xfId="0" applyFont="1" applyAlignment="1">
      <alignment horizontal="right"/>
    </xf>
    <xf numFmtId="0" fontId="14" fillId="0" borderId="0" xfId="0" applyFont="1"/>
    <xf numFmtId="0" fontId="18" fillId="0" borderId="0" xfId="0" applyFont="1" applyAlignment="1">
      <alignment horizontal="center"/>
    </xf>
    <xf numFmtId="1" fontId="18" fillId="0" borderId="0" xfId="11" quotePrefix="1" applyNumberFormat="1" applyFont="1" applyAlignment="1">
      <alignment horizontal="right"/>
    </xf>
    <xf numFmtId="0" fontId="18" fillId="0" borderId="0" xfId="11" quotePrefix="1" applyNumberFormat="1" applyFont="1" applyAlignment="1">
      <alignment horizontal="right"/>
    </xf>
    <xf numFmtId="39" fontId="18" fillId="0" borderId="0" xfId="11" quotePrefix="1" applyNumberFormat="1" applyFont="1" applyAlignment="1">
      <alignment horizontal="right"/>
    </xf>
    <xf numFmtId="40" fontId="22" fillId="0" borderId="0" xfId="11" applyFont="1" applyAlignment="1">
      <alignment horizontal="left"/>
    </xf>
    <xf numFmtId="0" fontId="18" fillId="0" borderId="0" xfId="0" quotePrefix="1" applyFont="1" applyAlignment="1">
      <alignment horizontal="right"/>
    </xf>
    <xf numFmtId="39" fontId="18" fillId="0" borderId="0" xfId="11" applyNumberFormat="1" applyFont="1" applyAlignment="1">
      <alignment horizontal="right"/>
    </xf>
    <xf numFmtId="40" fontId="22" fillId="4" borderId="0" xfId="11" applyFont="1" applyFill="1" applyAlignment="1">
      <alignment horizontal="right"/>
    </xf>
    <xf numFmtId="40" fontId="22" fillId="0" borderId="0" xfId="11" applyFont="1" applyAlignment="1">
      <alignment horizontal="right"/>
    </xf>
    <xf numFmtId="1" fontId="18" fillId="0" borderId="0" xfId="11" quotePrefix="1" applyNumberFormat="1" applyFont="1" applyAlignment="1">
      <alignment horizontal="left"/>
    </xf>
    <xf numFmtId="1" fontId="22" fillId="0" borderId="0" xfId="11" quotePrefix="1" applyNumberFormat="1" applyFont="1" applyAlignment="1">
      <alignment horizontal="right"/>
    </xf>
    <xf numFmtId="39" fontId="22" fillId="0" borderId="0" xfId="11" quotePrefix="1" applyNumberFormat="1" applyFont="1" applyAlignment="1">
      <alignment horizontal="right"/>
    </xf>
    <xf numFmtId="2" fontId="18" fillId="0" borderId="0" xfId="0" quotePrefix="1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" fontId="18" fillId="0" borderId="0" xfId="11" applyNumberFormat="1" applyFont="1" applyAlignment="1">
      <alignment horizontal="right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/>
    <xf numFmtId="165" fontId="18" fillId="0" borderId="0" xfId="0" applyNumberFormat="1" applyFont="1"/>
    <xf numFmtId="39" fontId="18" fillId="0" borderId="0" xfId="11" applyNumberFormat="1" applyFont="1" applyAlignment="1">
      <alignment horizontal="left"/>
    </xf>
    <xf numFmtId="1" fontId="18" fillId="4" borderId="0" xfId="11" quotePrefix="1" applyNumberFormat="1" applyFont="1" applyFill="1" applyAlignment="1">
      <alignment horizontal="right"/>
    </xf>
    <xf numFmtId="1" fontId="22" fillId="4" borderId="0" xfId="11" applyNumberFormat="1" applyFont="1" applyFill="1" applyAlignment="1">
      <alignment horizontal="right"/>
    </xf>
    <xf numFmtId="1" fontId="22" fillId="0" borderId="0" xfId="11" applyNumberFormat="1" applyFont="1" applyAlignment="1">
      <alignment horizontal="right"/>
    </xf>
    <xf numFmtId="1" fontId="18" fillId="4" borderId="0" xfId="11" applyNumberFormat="1" applyFont="1" applyFill="1" applyAlignment="1">
      <alignment horizontal="right"/>
    </xf>
    <xf numFmtId="165" fontId="22" fillId="4" borderId="0" xfId="1" applyNumberFormat="1" applyFont="1" applyFill="1"/>
    <xf numFmtId="165" fontId="22" fillId="4" borderId="4" xfId="1" applyNumberFormat="1" applyFont="1" applyFill="1" applyBorder="1"/>
    <xf numFmtId="165" fontId="22" fillId="4" borderId="6" xfId="1" applyNumberFormat="1" applyFont="1" applyFill="1" applyBorder="1"/>
    <xf numFmtId="9" fontId="18" fillId="0" borderId="0" xfId="14" applyFont="1" applyFill="1" applyAlignment="1" applyProtection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6" applyFont="1"/>
    <xf numFmtId="14" fontId="30" fillId="0" borderId="0" xfId="0" applyNumberFormat="1" applyFont="1" applyAlignment="1">
      <alignment vertical="center"/>
    </xf>
    <xf numFmtId="3" fontId="30" fillId="0" borderId="0" xfId="6" applyNumberFormat="1" applyFont="1"/>
    <xf numFmtId="0" fontId="14" fillId="0" borderId="0" xfId="6" applyFont="1" applyAlignment="1">
      <alignment wrapText="1"/>
    </xf>
    <xf numFmtId="0" fontId="23" fillId="0" borderId="0" xfId="2" applyFont="1" applyAlignment="1">
      <alignment horizontal="fill" vertical="center"/>
    </xf>
    <xf numFmtId="0" fontId="18" fillId="0" borderId="0" xfId="4" quotePrefix="1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49" fontId="18" fillId="0" borderId="1" xfId="4" quotePrefix="1" applyNumberFormat="1" applyFont="1" applyBorder="1" applyAlignment="1">
      <alignment horizontal="center" vertical="center"/>
    </xf>
    <xf numFmtId="3" fontId="18" fillId="0" borderId="0" xfId="1" applyNumberFormat="1" applyFont="1" applyFill="1" applyBorder="1" applyAlignment="1" applyProtection="1">
      <alignment vertical="center"/>
    </xf>
    <xf numFmtId="0" fontId="30" fillId="0" borderId="0" xfId="7" applyFont="1"/>
    <xf numFmtId="1" fontId="30" fillId="0" borderId="0" xfId="11" applyNumberFormat="1" applyFont="1"/>
    <xf numFmtId="165" fontId="30" fillId="0" borderId="0" xfId="9" applyNumberFormat="1" applyFont="1" applyFill="1" applyBorder="1"/>
    <xf numFmtId="165" fontId="30" fillId="2" borderId="0" xfId="9" applyNumberFormat="1" applyFont="1" applyFill="1" applyBorder="1"/>
    <xf numFmtId="165" fontId="30" fillId="3" borderId="0" xfId="9" applyNumberFormat="1" applyFont="1" applyFill="1" applyBorder="1"/>
    <xf numFmtId="39" fontId="22" fillId="4" borderId="0" xfId="11" applyNumberFormat="1" applyFont="1" applyFill="1" applyAlignment="1">
      <alignment horizontal="left"/>
    </xf>
    <xf numFmtId="40" fontId="18" fillId="4" borderId="0" xfId="11" applyFont="1" applyFill="1"/>
    <xf numFmtId="1" fontId="32" fillId="0" borderId="0" xfId="11" quotePrefix="1" applyNumberFormat="1" applyFont="1" applyAlignment="1">
      <alignment horizontal="right"/>
    </xf>
    <xf numFmtId="1" fontId="14" fillId="0" borderId="0" xfId="11" quotePrefix="1" applyNumberFormat="1" applyFont="1" applyAlignment="1">
      <alignment horizontal="right"/>
    </xf>
    <xf numFmtId="1" fontId="18" fillId="0" borderId="0" xfId="1" quotePrefix="1" applyNumberFormat="1" applyFont="1" applyFill="1" applyAlignment="1">
      <alignment horizontal="right"/>
    </xf>
    <xf numFmtId="1" fontId="22" fillId="4" borderId="0" xfId="11" applyNumberFormat="1" applyFont="1" applyFill="1" applyAlignment="1">
      <alignment horizontal="left"/>
    </xf>
    <xf numFmtId="1" fontId="22" fillId="4" borderId="0" xfId="11" applyNumberFormat="1" applyFont="1" applyFill="1"/>
    <xf numFmtId="40" fontId="18" fillId="4" borderId="0" xfId="11" applyFont="1" applyFill="1" applyAlignment="1">
      <alignment horizontal="left"/>
    </xf>
    <xf numFmtId="40" fontId="18" fillId="4" borderId="0" xfId="11" applyFont="1" applyFill="1" applyAlignment="1">
      <alignment horizontal="right"/>
    </xf>
    <xf numFmtId="0" fontId="30" fillId="6" borderId="0" xfId="8" applyFont="1" applyFill="1" applyAlignment="1">
      <alignment horizontal="center" vertical="center"/>
    </xf>
    <xf numFmtId="0" fontId="30" fillId="6" borderId="0" xfId="3" quotePrefix="1" applyFont="1" applyFill="1" applyAlignment="1">
      <alignment horizontal="center" vertical="center"/>
    </xf>
    <xf numFmtId="0" fontId="33" fillId="6" borderId="0" xfId="3" applyFont="1" applyFill="1" applyAlignment="1">
      <alignment horizontal="center" vertical="center"/>
    </xf>
    <xf numFmtId="0" fontId="30" fillId="6" borderId="0" xfId="3" applyFont="1" applyFill="1" applyAlignment="1">
      <alignment horizontal="center" vertical="center"/>
    </xf>
    <xf numFmtId="165" fontId="18" fillId="0" borderId="0" xfId="1" applyNumberFormat="1" applyFont="1" applyFill="1" applyBorder="1"/>
    <xf numFmtId="165" fontId="22" fillId="0" borderId="2" xfId="1" applyNumberFormat="1" applyFont="1" applyFill="1" applyBorder="1"/>
    <xf numFmtId="165" fontId="14" fillId="0" borderId="0" xfId="1" applyNumberFormat="1" applyFont="1" applyFill="1" applyBorder="1"/>
    <xf numFmtId="165" fontId="22" fillId="0" borderId="4" xfId="1" applyNumberFormat="1" applyFont="1" applyFill="1" applyBorder="1"/>
    <xf numFmtId="165" fontId="22" fillId="0" borderId="0" xfId="1" applyNumberFormat="1" applyFont="1" applyFill="1"/>
    <xf numFmtId="165" fontId="22" fillId="0" borderId="2" xfId="1" applyNumberFormat="1" applyFont="1" applyFill="1" applyBorder="1" applyAlignment="1">
      <alignment horizontal="left"/>
    </xf>
    <xf numFmtId="165" fontId="22" fillId="0" borderId="0" xfId="1" applyNumberFormat="1" applyFont="1" applyFill="1" applyBorder="1" applyAlignment="1">
      <alignment horizontal="left"/>
    </xf>
    <xf numFmtId="165" fontId="22" fillId="0" borderId="0" xfId="1" applyNumberFormat="1" applyFont="1" applyFill="1" applyBorder="1"/>
    <xf numFmtId="165" fontId="22" fillId="0" borderId="2" xfId="1" applyNumberFormat="1" applyFont="1" applyFill="1" applyBorder="1" applyAlignment="1">
      <alignment horizontal="center"/>
    </xf>
    <xf numFmtId="165" fontId="22" fillId="0" borderId="2" xfId="1" quotePrefix="1" applyNumberFormat="1" applyFont="1" applyFill="1" applyBorder="1" applyAlignment="1">
      <alignment horizontal="left"/>
    </xf>
    <xf numFmtId="165" fontId="14" fillId="0" borderId="0" xfId="1" applyNumberFormat="1" applyFont="1" applyFill="1"/>
    <xf numFmtId="165" fontId="22" fillId="0" borderId="0" xfId="1" applyNumberFormat="1" applyFont="1" applyFill="1" applyAlignment="1">
      <alignment horizontal="left"/>
    </xf>
    <xf numFmtId="165" fontId="22" fillId="4" borderId="0" xfId="1" applyNumberFormat="1" applyFont="1" applyFill="1" applyBorder="1" applyAlignment="1">
      <alignment horizontal="left"/>
    </xf>
    <xf numFmtId="165" fontId="18" fillId="0" borderId="0" xfId="1" applyNumberFormat="1" applyFont="1" applyFill="1"/>
    <xf numFmtId="43" fontId="18" fillId="0" borderId="0" xfId="1" applyFont="1" applyFill="1"/>
    <xf numFmtId="43" fontId="18" fillId="0" borderId="0" xfId="1" applyFont="1" applyFill="1" applyBorder="1"/>
    <xf numFmtId="43" fontId="14" fillId="0" borderId="0" xfId="1" applyFont="1" applyFill="1"/>
    <xf numFmtId="169" fontId="34" fillId="0" borderId="0" xfId="16" applyNumberFormat="1" applyFont="1"/>
    <xf numFmtId="0" fontId="34" fillId="0" borderId="0" xfId="16" applyFont="1"/>
    <xf numFmtId="0" fontId="11" fillId="0" borderId="0" xfId="16"/>
    <xf numFmtId="0" fontId="35" fillId="0" borderId="0" xfId="16" applyFont="1" applyAlignment="1">
      <alignment horizontal="center"/>
    </xf>
    <xf numFmtId="170" fontId="34" fillId="0" borderId="0" xfId="16" applyNumberFormat="1" applyFont="1"/>
    <xf numFmtId="0" fontId="35" fillId="0" borderId="1" xfId="16" applyFont="1" applyBorder="1"/>
    <xf numFmtId="0" fontId="34" fillId="0" borderId="1" xfId="16" applyFont="1" applyBorder="1"/>
    <xf numFmtId="0" fontId="11" fillId="0" borderId="1" xfId="16" applyBorder="1"/>
    <xf numFmtId="14" fontId="37" fillId="0" borderId="0" xfId="16" applyNumberFormat="1" applyFont="1"/>
    <xf numFmtId="170" fontId="35" fillId="0" borderId="0" xfId="16" applyNumberFormat="1" applyFont="1"/>
    <xf numFmtId="0" fontId="34" fillId="0" borderId="0" xfId="16" applyFont="1" applyAlignment="1">
      <alignment horizontal="right"/>
    </xf>
    <xf numFmtId="0" fontId="34" fillId="0" borderId="0" xfId="16" applyFont="1" applyAlignment="1">
      <alignment horizontal="left"/>
    </xf>
    <xf numFmtId="0" fontId="34" fillId="0" borderId="0" xfId="16" applyFont="1" applyAlignment="1">
      <alignment horizontal="center"/>
    </xf>
    <xf numFmtId="0" fontId="38" fillId="0" borderId="0" xfId="16" applyFont="1"/>
    <xf numFmtId="14" fontId="37" fillId="0" borderId="0" xfId="16" applyNumberFormat="1" applyFont="1" applyAlignment="1">
      <alignment horizontal="center"/>
    </xf>
    <xf numFmtId="14" fontId="18" fillId="0" borderId="0" xfId="3" applyNumberFormat="1" applyFont="1"/>
    <xf numFmtId="39" fontId="14" fillId="0" borderId="0" xfId="11" applyNumberFormat="1" applyFont="1" applyAlignment="1">
      <alignment horizontal="left"/>
    </xf>
    <xf numFmtId="165" fontId="18" fillId="0" borderId="4" xfId="9" applyNumberFormat="1" applyFont="1" applyFill="1" applyBorder="1"/>
    <xf numFmtId="171" fontId="18" fillId="0" borderId="2" xfId="4" quotePrefix="1" applyNumberFormat="1" applyFont="1" applyBorder="1" applyAlignment="1">
      <alignment horizontal="center" vertical="center"/>
    </xf>
    <xf numFmtId="165" fontId="11" fillId="0" borderId="0" xfId="16" applyNumberFormat="1"/>
    <xf numFmtId="40" fontId="14" fillId="0" borderId="0" xfId="11" applyFont="1"/>
    <xf numFmtId="37" fontId="14" fillId="0" borderId="0" xfId="6" applyNumberFormat="1" applyFont="1"/>
    <xf numFmtId="1" fontId="14" fillId="0" borderId="0" xfId="6" applyNumberFormat="1" applyFont="1" applyAlignment="1">
      <alignment vertical="center"/>
    </xf>
    <xf numFmtId="0" fontId="14" fillId="0" borderId="0" xfId="7" applyFont="1" applyAlignment="1">
      <alignment vertical="top" wrapText="1"/>
    </xf>
    <xf numFmtId="0" fontId="12" fillId="0" borderId="2" xfId="7" applyFont="1" applyBorder="1" applyAlignment="1">
      <alignment vertical="top" wrapText="1"/>
    </xf>
    <xf numFmtId="0" fontId="12" fillId="0" borderId="0" xfId="7" applyFont="1" applyAlignment="1">
      <alignment vertical="top" wrapText="1"/>
    </xf>
    <xf numFmtId="0" fontId="18" fillId="0" borderId="0" xfId="0" quotePrefix="1" applyFont="1" applyAlignment="1">
      <alignment horizontal="center"/>
    </xf>
    <xf numFmtId="1" fontId="18" fillId="0" borderId="0" xfId="0" quotePrefix="1" applyNumberFormat="1" applyFont="1" applyAlignment="1">
      <alignment horizontal="right"/>
    </xf>
    <xf numFmtId="1" fontId="18" fillId="0" borderId="0" xfId="0" quotePrefix="1" applyNumberFormat="1" applyFont="1" applyAlignment="1">
      <alignment horizontal="center"/>
    </xf>
    <xf numFmtId="37" fontId="14" fillId="0" borderId="0" xfId="2" applyNumberFormat="1" applyFont="1" applyAlignment="1">
      <alignment vertical="center"/>
    </xf>
    <xf numFmtId="165" fontId="18" fillId="0" borderId="1" xfId="1" quotePrefix="1" applyNumberFormat="1" applyFont="1" applyBorder="1" applyAlignment="1">
      <alignment horizontal="center" vertical="center"/>
    </xf>
    <xf numFmtId="1" fontId="18" fillId="9" borderId="0" xfId="11" quotePrefix="1" applyNumberFormat="1" applyFont="1" applyFill="1" applyAlignment="1">
      <alignment horizontal="center"/>
    </xf>
    <xf numFmtId="1" fontId="18" fillId="10" borderId="0" xfId="9" quotePrefix="1" applyNumberFormat="1" applyFont="1" applyFill="1" applyAlignment="1">
      <alignment horizontal="center"/>
    </xf>
    <xf numFmtId="1" fontId="18" fillId="10" borderId="0" xfId="11" quotePrefix="1" applyNumberFormat="1" applyFont="1" applyFill="1" applyAlignment="1">
      <alignment horizontal="center"/>
    </xf>
    <xf numFmtId="0" fontId="11" fillId="8" borderId="0" xfId="16" applyFill="1"/>
    <xf numFmtId="0" fontId="11" fillId="7" borderId="0" xfId="16" applyFill="1"/>
    <xf numFmtId="0" fontId="11" fillId="6" borderId="0" xfId="16" applyFill="1"/>
    <xf numFmtId="1" fontId="14" fillId="0" borderId="0" xfId="2" applyNumberFormat="1" applyFont="1" applyAlignment="1">
      <alignment horizontal="center" vertical="center"/>
    </xf>
    <xf numFmtId="3" fontId="14" fillId="0" borderId="0" xfId="2" applyNumberFormat="1" applyFont="1" applyAlignment="1">
      <alignment horizontal="center"/>
    </xf>
    <xf numFmtId="43" fontId="14" fillId="0" borderId="1" xfId="8" applyNumberFormat="1" applyFont="1" applyBorder="1"/>
    <xf numFmtId="165" fontId="18" fillId="0" borderId="0" xfId="1" applyNumberFormat="1" applyFont="1"/>
    <xf numFmtId="165" fontId="18" fillId="0" borderId="0" xfId="1" applyNumberFormat="1" applyFont="1" applyBorder="1" applyAlignment="1">
      <alignment horizontal="center" vertical="center"/>
    </xf>
    <xf numFmtId="1" fontId="22" fillId="0" borderId="0" xfId="11" quotePrefix="1" applyNumberFormat="1" applyFont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8" fillId="0" borderId="0" xfId="2" applyFont="1" applyAlignment="1">
      <alignment horizontal="fill" vertical="center"/>
    </xf>
    <xf numFmtId="0" fontId="18" fillId="0" borderId="2" xfId="4" applyFont="1" applyBorder="1" applyAlignment="1">
      <alignment horizontal="center" vertical="center"/>
    </xf>
    <xf numFmtId="0" fontId="15" fillId="0" borderId="0" xfId="0" applyFont="1"/>
    <xf numFmtId="0" fontId="45" fillId="0" borderId="0" xfId="0" applyFont="1"/>
    <xf numFmtId="37" fontId="18" fillId="0" borderId="2" xfId="0" applyNumberFormat="1" applyFont="1" applyBorder="1" applyAlignment="1">
      <alignment vertical="center"/>
    </xf>
    <xf numFmtId="0" fontId="14" fillId="0" borderId="2" xfId="2" applyFont="1" applyBorder="1"/>
    <xf numFmtId="3" fontId="18" fillId="0" borderId="2" xfId="0" applyNumberFormat="1" applyFont="1" applyBorder="1" applyAlignment="1">
      <alignment vertical="center"/>
    </xf>
    <xf numFmtId="165" fontId="18" fillId="0" borderId="0" xfId="1" applyNumberFormat="1" applyFont="1" applyAlignment="1">
      <alignment horizontal="right"/>
    </xf>
    <xf numFmtId="0" fontId="18" fillId="0" borderId="0" xfId="4" quotePrefix="1" applyFont="1" applyAlignment="1">
      <alignment horizontal="centerContinuous" vertical="center"/>
    </xf>
    <xf numFmtId="0" fontId="18" fillId="0" borderId="0" xfId="8" applyFont="1"/>
    <xf numFmtId="165" fontId="18" fillId="0" borderId="0" xfId="1" applyNumberFormat="1" applyFont="1" applyAlignment="1">
      <alignment horizontal="left"/>
    </xf>
    <xf numFmtId="165" fontId="18" fillId="0" borderId="0" xfId="1" applyNumberFormat="1" applyFont="1" applyAlignment="1">
      <alignment horizontal="centerContinuous"/>
    </xf>
    <xf numFmtId="0" fontId="22" fillId="0" borderId="1" xfId="0" applyFont="1" applyBorder="1"/>
    <xf numFmtId="0" fontId="18" fillId="0" borderId="1" xfId="0" applyFont="1" applyBorder="1"/>
    <xf numFmtId="165" fontId="22" fillId="0" borderId="1" xfId="1" applyNumberFormat="1" applyFont="1" applyBorder="1"/>
    <xf numFmtId="165" fontId="18" fillId="0" borderId="1" xfId="1" applyNumberFormat="1" applyFont="1" applyBorder="1" applyAlignment="1">
      <alignment horizontal="left" vertical="top"/>
    </xf>
    <xf numFmtId="0" fontId="18" fillId="0" borderId="0" xfId="0" applyFont="1" applyAlignment="1">
      <alignment horizontal="centerContinuous" wrapText="1"/>
    </xf>
    <xf numFmtId="165" fontId="18" fillId="0" borderId="0" xfId="1" applyNumberFormat="1" applyFont="1" applyAlignment="1">
      <alignment horizontal="center" wrapText="1"/>
    </xf>
    <xf numFmtId="165" fontId="18" fillId="0" borderId="0" xfId="1" applyNumberFormat="1" applyFont="1" applyAlignment="1">
      <alignment horizontal="centerContinuous" wrapText="1"/>
    </xf>
    <xf numFmtId="165" fontId="19" fillId="0" borderId="0" xfId="1" applyNumberFormat="1" applyFont="1" applyAlignment="1">
      <alignment horizontal="right"/>
    </xf>
    <xf numFmtId="173" fontId="18" fillId="0" borderId="0" xfId="1" applyNumberFormat="1" applyFont="1"/>
    <xf numFmtId="0" fontId="46" fillId="0" borderId="0" xfId="0" applyFont="1"/>
    <xf numFmtId="0" fontId="47" fillId="0" borderId="0" xfId="0" applyFont="1"/>
    <xf numFmtId="165" fontId="46" fillId="0" borderId="0" xfId="1" applyNumberFormat="1" applyFont="1"/>
    <xf numFmtId="14" fontId="18" fillId="0" borderId="0" xfId="8" applyNumberFormat="1" applyFont="1"/>
    <xf numFmtId="165" fontId="18" fillId="0" borderId="0" xfId="1" quotePrefix="1" applyNumberFormat="1" applyFont="1" applyAlignment="1">
      <alignment horizontal="center"/>
    </xf>
    <xf numFmtId="0" fontId="18" fillId="0" borderId="0" xfId="8" applyFont="1" applyAlignment="1">
      <alignment horizontal="fill" vertical="center"/>
    </xf>
    <xf numFmtId="165" fontId="18" fillId="0" borderId="0" xfId="1" applyNumberFormat="1" applyFont="1" applyBorder="1" applyAlignment="1">
      <alignment horizontal="fill" vertical="center"/>
    </xf>
    <xf numFmtId="165" fontId="18" fillId="0" borderId="0" xfId="1" applyNumberFormat="1" applyFont="1" applyBorder="1" applyAlignment="1">
      <alignment horizontal="right"/>
    </xf>
    <xf numFmtId="165" fontId="18" fillId="0" borderId="0" xfId="1" applyNumberFormat="1" applyFont="1" applyFill="1" applyBorder="1" applyAlignment="1">
      <alignment horizontal="fill" vertical="center"/>
    </xf>
    <xf numFmtId="165" fontId="18" fillId="0" borderId="0" xfId="1" applyNumberFormat="1" applyFont="1" applyFill="1" applyBorder="1" applyAlignment="1">
      <alignment vertical="center"/>
    </xf>
    <xf numFmtId="0" fontId="18" fillId="0" borderId="0" xfId="8" applyFont="1" applyAlignment="1">
      <alignment vertical="center"/>
    </xf>
    <xf numFmtId="165" fontId="18" fillId="0" borderId="1" xfId="1" applyNumberFormat="1" applyFont="1" applyBorder="1" applyAlignment="1">
      <alignment horizontal="fill" vertical="center"/>
    </xf>
    <xf numFmtId="0" fontId="18" fillId="0" borderId="1" xfId="8" applyFont="1" applyBorder="1" applyAlignment="1">
      <alignment vertical="center"/>
    </xf>
    <xf numFmtId="171" fontId="18" fillId="0" borderId="0" xfId="8" applyNumberFormat="1" applyFont="1" applyAlignment="1">
      <alignment horizontal="fill" vertical="center"/>
    </xf>
    <xf numFmtId="171" fontId="18" fillId="0" borderId="0" xfId="8" applyNumberFormat="1" applyFont="1" applyAlignment="1">
      <alignment vertical="center"/>
    </xf>
    <xf numFmtId="171" fontId="18" fillId="0" borderId="0" xfId="4" quotePrefix="1" applyNumberFormat="1" applyFont="1" applyAlignment="1">
      <alignment horizontal="center" vertical="center"/>
    </xf>
    <xf numFmtId="171" fontId="18" fillId="0" borderId="0" xfId="1" applyNumberFormat="1" applyFont="1" applyBorder="1" applyAlignment="1">
      <alignment horizontal="center" vertical="center"/>
    </xf>
    <xf numFmtId="0" fontId="19" fillId="0" borderId="0" xfId="1" applyNumberFormat="1" applyFont="1" applyAlignment="1">
      <alignment horizontal="center" vertical="center" wrapText="1"/>
    </xf>
    <xf numFmtId="0" fontId="22" fillId="6" borderId="0" xfId="0" applyFont="1" applyFill="1"/>
    <xf numFmtId="0" fontId="18" fillId="6" borderId="0" xfId="0" applyFont="1" applyFill="1" applyAlignment="1">
      <alignment horizontal="right"/>
    </xf>
    <xf numFmtId="0" fontId="18" fillId="6" borderId="0" xfId="0" applyFont="1" applyFill="1"/>
    <xf numFmtId="0" fontId="22" fillId="6" borderId="0" xfId="0" applyFont="1" applyFill="1" applyAlignment="1">
      <alignment horizontal="center" vertical="center"/>
    </xf>
    <xf numFmtId="165" fontId="22" fillId="6" borderId="0" xfId="1" applyNumberFormat="1" applyFont="1" applyFill="1" applyAlignment="1">
      <alignment horizontal="center" vertical="center"/>
    </xf>
    <xf numFmtId="165" fontId="22" fillId="6" borderId="0" xfId="1" quotePrefix="1" applyNumberFormat="1" applyFont="1" applyFill="1" applyAlignment="1">
      <alignment horizontal="center" vertical="center"/>
    </xf>
    <xf numFmtId="165" fontId="48" fillId="6" borderId="0" xfId="1" applyNumberFormat="1" applyFont="1" applyFill="1" applyAlignment="1">
      <alignment horizontal="center" vertical="center"/>
    </xf>
    <xf numFmtId="166" fontId="14" fillId="0" borderId="0" xfId="0" quotePrefix="1" applyNumberFormat="1" applyFont="1" applyAlignment="1">
      <alignment horizontal="right"/>
    </xf>
    <xf numFmtId="0" fontId="18" fillId="0" borderId="0" xfId="0" applyFont="1" applyAlignment="1">
      <alignment vertical="top" wrapText="1"/>
    </xf>
    <xf numFmtId="40" fontId="18" fillId="0" borderId="0" xfId="11" applyFont="1" applyAlignment="1">
      <alignment vertical="top" wrapText="1"/>
    </xf>
    <xf numFmtId="0" fontId="18" fillId="0" borderId="14" xfId="0" applyFont="1" applyBorder="1"/>
    <xf numFmtId="40" fontId="18" fillId="0" borderId="14" xfId="11" applyFont="1" applyBorder="1" applyAlignment="1">
      <alignment horizontal="right"/>
    </xf>
    <xf numFmtId="40" fontId="22" fillId="0" borderId="14" xfId="11" applyFont="1" applyBorder="1" applyAlignment="1">
      <alignment horizontal="right"/>
    </xf>
    <xf numFmtId="39" fontId="22" fillId="0" borderId="14" xfId="11" applyNumberFormat="1" applyFont="1" applyBorder="1" applyAlignment="1">
      <alignment horizontal="left"/>
    </xf>
    <xf numFmtId="40" fontId="18" fillId="0" borderId="14" xfId="11" applyFont="1" applyBorder="1"/>
    <xf numFmtId="165" fontId="22" fillId="0" borderId="14" xfId="1" applyNumberFormat="1" applyFont="1" applyFill="1" applyBorder="1" applyAlignment="1">
      <alignment horizontal="left"/>
    </xf>
    <xf numFmtId="16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wrapText="1"/>
    </xf>
    <xf numFmtId="172" fontId="18" fillId="0" borderId="0" xfId="11" quotePrefix="1" applyNumberFormat="1" applyFont="1" applyAlignment="1">
      <alignment horizontal="right"/>
    </xf>
    <xf numFmtId="0" fontId="18" fillId="0" borderId="5" xfId="0" applyFont="1" applyBorder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6" applyFont="1" applyAlignment="1">
      <alignment horizontal="left"/>
    </xf>
    <xf numFmtId="165" fontId="14" fillId="5" borderId="0" xfId="7" applyNumberFormat="1" applyFont="1" applyFill="1" applyAlignment="1">
      <alignment horizontal="center"/>
    </xf>
    <xf numFmtId="0" fontId="14" fillId="5" borderId="8" xfId="8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14" fillId="5" borderId="10" xfId="8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165" fontId="18" fillId="0" borderId="0" xfId="1" applyNumberFormat="1" applyFont="1" applyAlignment="1">
      <alignment horizontal="center"/>
    </xf>
    <xf numFmtId="165" fontId="18" fillId="0" borderId="0" xfId="1" applyNumberFormat="1" applyFont="1" applyFill="1" applyAlignment="1">
      <alignment horizontal="left" vertical="center" wrapText="1"/>
    </xf>
    <xf numFmtId="0" fontId="19" fillId="0" borderId="0" xfId="1" applyNumberFormat="1" applyFont="1" applyAlignment="1">
      <alignment horizontal="center" vertical="center" wrapText="1"/>
    </xf>
    <xf numFmtId="165" fontId="18" fillId="0" borderId="2" xfId="1" applyNumberFormat="1" applyFont="1" applyBorder="1" applyAlignment="1">
      <alignment horizontal="left" vertical="top" wrapText="1"/>
    </xf>
    <xf numFmtId="165" fontId="18" fillId="0" borderId="0" xfId="1" applyNumberFormat="1" applyFont="1" applyAlignment="1">
      <alignment horizontal="left" vertical="top" wrapText="1"/>
    </xf>
    <xf numFmtId="0" fontId="1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">
    <cellStyle name="Comma" xfId="1" builtinId="3"/>
    <cellStyle name="Comma 18" xfId="30" xr:uid="{446FE8CF-B311-4F7C-A4E7-14DD3CCDDCC0}"/>
    <cellStyle name="Comma 2" xfId="9" xr:uid="{F04BC0EF-40F0-41C2-8116-4F9315189045}"/>
    <cellStyle name="Comma 2 2" xfId="25" xr:uid="{B218F108-C3A1-4B41-8864-F1254224E299}"/>
    <cellStyle name="Comma 2 3" xfId="33" xr:uid="{C9834486-25BA-4C72-8C9B-E16AC79F933F}"/>
    <cellStyle name="Comma 3" xfId="22" xr:uid="{D1851B41-AE3F-42B5-B141-D56D2B7F6FA9}"/>
    <cellStyle name="Currency 5" xfId="31" xr:uid="{EB3A51BD-5262-4560-8FA5-17E874F3BFB0}"/>
    <cellStyle name="Normal" xfId="0" builtinId="0"/>
    <cellStyle name="Normal 10" xfId="26" xr:uid="{EEF8008E-8670-4419-A647-B8DF62251CF8}"/>
    <cellStyle name="Normal 11" xfId="27" xr:uid="{DCDC9134-3A1B-4B08-B252-CF1F0679E27D}"/>
    <cellStyle name="Normal 11 2" xfId="16" xr:uid="{0D0126FE-0621-49E6-A1B9-F74478A00E64}"/>
    <cellStyle name="Normal 16" xfId="23" xr:uid="{70B26D90-A592-436D-8E24-616BEF56BEBF}"/>
    <cellStyle name="Normal 2" xfId="2" xr:uid="{6D48FD5A-6829-4CD8-B813-9DB530738507}"/>
    <cellStyle name="Normal 2 10" xfId="8" xr:uid="{4B9C23D3-4B66-45D9-911F-BA3F9C9651A8}"/>
    <cellStyle name="Normal 2 2" xfId="4" xr:uid="{FFFCD0AC-63D5-45EE-8BE1-F99E8C590FBC}"/>
    <cellStyle name="Normal 2 2 2" xfId="6" xr:uid="{1B505E78-A825-439A-B368-F9E6018F1CE7}"/>
    <cellStyle name="Normal 2 2 2 2" xfId="28" xr:uid="{298D98C8-FDE9-4B8B-8302-312E1B5A0D16}"/>
    <cellStyle name="Normal 2 2 3" xfId="10" xr:uid="{FF5D509A-E8F1-4544-B17B-76F56163BF7C}"/>
    <cellStyle name="Normal 2 3" xfId="5" xr:uid="{B81A8797-9AD7-4382-A88E-6382934C948C}"/>
    <cellStyle name="Normal 2 4" xfId="20" xr:uid="{32CF564B-FD27-4262-A5EC-A63800CBA2DF}"/>
    <cellStyle name="Normal 2 5" xfId="32" xr:uid="{22347960-436B-428B-A136-BD92A2C5EBD7}"/>
    <cellStyle name="Normal 3" xfId="7" xr:uid="{34B2BCCD-9C7B-4EB9-A53A-138FB6A1A701}"/>
    <cellStyle name="Normal 3 2" xfId="12" xr:uid="{C913F572-CD1B-442E-9FA5-5E6D3E357DAC}"/>
    <cellStyle name="Normal 4" xfId="15" xr:uid="{09826C90-74D8-4ED9-9841-DF111D52CED9}"/>
    <cellStyle name="Normal 4 2" xfId="29" xr:uid="{DB56192C-337D-4D49-BAD9-DA36157A0A09}"/>
    <cellStyle name="Normal 5" xfId="3" xr:uid="{D6521FE0-8B36-4E65-8DA3-3A4DD695A262}"/>
    <cellStyle name="Normal 6" xfId="17" xr:uid="{CBBFA359-70DF-40D4-B361-3F0B8683E4B0}"/>
    <cellStyle name="Normal 7" xfId="18" xr:uid="{ACEC2288-A117-46FA-AA18-5BD0DDEF6C56}"/>
    <cellStyle name="Normal 8" xfId="19" xr:uid="{323EDE22-8899-43B4-8366-49862C12714A}"/>
    <cellStyle name="Normal 9" xfId="21" xr:uid="{36C31697-6A86-4929-B46A-C867B269C085}"/>
    <cellStyle name="Normal 9 2" xfId="24" xr:uid="{BC3C4652-293A-4C5A-9C29-EDE9059773E7}"/>
    <cellStyle name="Normal_MORCMISD_2" xfId="11" xr:uid="{8DA9CE30-1852-4E8A-B626-250EE74DB922}"/>
    <cellStyle name="Percent" xfId="14" builtinId="5"/>
    <cellStyle name="Percent 2" xfId="13" xr:uid="{81B4FCBB-3C90-4125-BF26-1ED6C8F84ED3}"/>
    <cellStyle name="Percent 2 2" xfId="34" xr:uid="{4437AC16-9014-4D71-BADF-EFF29E3AE403}"/>
  </cellStyles>
  <dxfs count="1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51CF17-8B89-438D-9986-46C9AE12C56E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14029A0-EE30-47AC-993A-A85C6273F3BE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E73DAE-B69E-4D96-BE9A-3516BF957C57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835E24-8956-4D8E-B8D8-00AA41DA60EA}"/>
            </a:ext>
          </a:extLst>
        </xdr:cNvPr>
        <xdr:cNvSpPr txBox="1"/>
      </xdr:nvSpPr>
      <xdr:spPr>
        <a:xfrm>
          <a:off x="14255750" y="789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DD98F5-B8D2-465A-8CC7-73B70739B7A6}"/>
            </a:ext>
          </a:extLst>
        </xdr:cNvPr>
        <xdr:cNvSpPr txBox="1"/>
      </xdr:nvSpPr>
      <xdr:spPr>
        <a:xfrm>
          <a:off x="11620500" y="42886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D079FE-8877-4299-82D7-4DB0A71FC115}"/>
            </a:ext>
          </a:extLst>
        </xdr:cNvPr>
        <xdr:cNvSpPr txBox="1"/>
      </xdr:nvSpPr>
      <xdr:spPr>
        <a:xfrm>
          <a:off x="11620500" y="20363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AC83C28-70DD-4D49-BFF0-F6A05CF15C9C}"/>
            </a:ext>
          </a:extLst>
        </xdr:cNvPr>
        <xdr:cNvSpPr txBox="1"/>
      </xdr:nvSpPr>
      <xdr:spPr>
        <a:xfrm>
          <a:off x="11153775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1481305-7D40-49B6-90CA-34938EBE0602}"/>
            </a:ext>
          </a:extLst>
        </xdr:cNvPr>
        <xdr:cNvSpPr txBox="1"/>
      </xdr:nvSpPr>
      <xdr:spPr>
        <a:xfrm>
          <a:off x="13258800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A11A7A-5E03-4687-B0E4-655F8D8544F6}"/>
            </a:ext>
          </a:extLst>
        </xdr:cNvPr>
        <xdr:cNvSpPr txBox="1"/>
      </xdr:nvSpPr>
      <xdr:spPr>
        <a:xfrm>
          <a:off x="104298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FC7A87-837B-48F4-AA09-C40980D2D8B8}"/>
            </a:ext>
          </a:extLst>
        </xdr:cNvPr>
        <xdr:cNvSpPr txBox="1"/>
      </xdr:nvSpPr>
      <xdr:spPr>
        <a:xfrm>
          <a:off x="10429875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99CEE7-88F0-4A9B-8726-11AD89948FC9}"/>
            </a:ext>
          </a:extLst>
        </xdr:cNvPr>
        <xdr:cNvSpPr txBox="1"/>
      </xdr:nvSpPr>
      <xdr:spPr>
        <a:xfrm>
          <a:off x="10429875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8164C7-B2CF-4DA5-89B2-02E6B89CA82F}"/>
            </a:ext>
          </a:extLst>
        </xdr:cNvPr>
        <xdr:cNvSpPr txBox="1"/>
      </xdr:nvSpPr>
      <xdr:spPr>
        <a:xfrm>
          <a:off x="10429875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8A1139-4BA0-41D9-8C0E-677F768B9BC6}"/>
            </a:ext>
          </a:extLst>
        </xdr:cNvPr>
        <xdr:cNvSpPr txBox="1"/>
      </xdr:nvSpPr>
      <xdr:spPr>
        <a:xfrm>
          <a:off x="10429875" y="806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C04962-183E-4D92-AC52-08628B77E672}"/>
            </a:ext>
          </a:extLst>
        </xdr:cNvPr>
        <xdr:cNvSpPr txBox="1"/>
      </xdr:nvSpPr>
      <xdr:spPr>
        <a:xfrm>
          <a:off x="10429875" y="1993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F480CB-1940-4614-A43D-2255BED82F33}"/>
            </a:ext>
          </a:extLst>
        </xdr:cNvPr>
        <xdr:cNvSpPr txBox="1"/>
      </xdr:nvSpPr>
      <xdr:spPr>
        <a:xfrm>
          <a:off x="10429875" y="277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3E55BD-8A03-40F3-A700-2C54C7C07494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655B1E-0798-4DF8-897B-D4A42A6DAD82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E26EE6-5E71-4DFC-95FD-DA17D8EA88FA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D04F1A1-9F3C-46F2-BE5A-FC0B594C101C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74E9CEB-873E-436E-879D-17709512DD4E}"/>
            </a:ext>
          </a:extLst>
        </xdr:cNvPr>
        <xdr:cNvSpPr txBox="1"/>
      </xdr:nvSpPr>
      <xdr:spPr>
        <a:xfrm>
          <a:off x="104298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F46C6A-C137-46F7-B297-60D67C27BF65}"/>
            </a:ext>
          </a:extLst>
        </xdr:cNvPr>
        <xdr:cNvSpPr txBox="1"/>
      </xdr:nvSpPr>
      <xdr:spPr>
        <a:xfrm>
          <a:off x="10429875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1C5A95-C0E7-4F8C-91F9-F42CF6A02E2F}"/>
            </a:ext>
          </a:extLst>
        </xdr:cNvPr>
        <xdr:cNvSpPr txBox="1"/>
      </xdr:nvSpPr>
      <xdr:spPr>
        <a:xfrm>
          <a:off x="10429875" y="1981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967721-43C1-49A0-A33D-35A8AC7AD15A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D25E04F-E0B0-40CC-8479-62948CEC4FB0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6E36AD-D29F-461F-B25C-3503A0F29399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6C12EC-F3ED-4273-8867-EDF8229BAA15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C6958D-6C7F-4F71-8865-98E01C3E1989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0273C8C-BA5D-4D1E-B6B2-FB850F587240}"/>
            </a:ext>
          </a:extLst>
        </xdr:cNvPr>
        <xdr:cNvSpPr txBox="1"/>
      </xdr:nvSpPr>
      <xdr:spPr>
        <a:xfrm>
          <a:off x="104298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F9BA0D-626D-4C38-A515-E604009AE7E6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5F27E2-BEEB-4DA5-A3B6-ED8D9DCC87C0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898654-7F70-4E52-93AB-FEDA49DEBAB4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EDF5B1-1807-4D1A-9228-363A27B4EE5D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8FDD21-CE38-4663-82DC-6F1CDB6C7853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9947850-FEAD-4661-A784-42C83D9A6CA1}"/>
            </a:ext>
          </a:extLst>
        </xdr:cNvPr>
        <xdr:cNvSpPr txBox="1"/>
      </xdr:nvSpPr>
      <xdr:spPr>
        <a:xfrm>
          <a:off x="1042987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B0F60A8-2F0D-44D4-B71A-08BAF727CEB9}"/>
            </a:ext>
          </a:extLst>
        </xdr:cNvPr>
        <xdr:cNvSpPr txBox="1"/>
      </xdr:nvSpPr>
      <xdr:spPr>
        <a:xfrm>
          <a:off x="10429875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97FD25-B041-4336-9484-68A88CC13D70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1D9374-2E03-42BB-A2F7-EE6A2C1FD4CB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94CDE4-FA2D-4A88-8391-4829CD296465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DA64BE-1632-4566-80E9-B97242064B9E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49FDCB-69B3-41A8-87E9-456FD005A550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22E3A7-98D8-4C55-963F-FFAA3E3B9755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571500</xdr:colOff>
      <xdr:row>0</xdr:row>
      <xdr:rowOff>0</xdr:rowOff>
    </xdr:from>
    <xdr:to>
      <xdr:col>33</xdr:col>
      <xdr:colOff>678180</xdr:colOff>
      <xdr:row>6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798D5E-AC91-476D-AA28-3BAFAA123196}"/>
            </a:ext>
          </a:extLst>
        </xdr:cNvPr>
        <xdr:cNvSpPr txBox="1"/>
      </xdr:nvSpPr>
      <xdr:spPr>
        <a:xfrm>
          <a:off x="9372600" y="0"/>
          <a:ext cx="3535680" cy="11620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Highlighted cells in</a:t>
          </a:r>
          <a:r>
            <a:rPr lang="en-US" sz="1100" baseline="0"/>
            <a:t> </a:t>
          </a:r>
          <a:r>
            <a:rPr lang="en-US" sz="1100"/>
            <a:t>change columns include conditional formatting where explanations are required in MFR C-8.</a:t>
          </a:r>
        </a:p>
        <a:p>
          <a:endParaRPr lang="en-US" sz="1100"/>
        </a:p>
        <a:p>
          <a:r>
            <a:rPr lang="en-US" sz="1100"/>
            <a:t>Criteria for Variance Explanation</a:t>
          </a:r>
        </a:p>
        <a:p>
          <a:r>
            <a:rPr lang="en-US" sz="1100"/>
            <a:t>(1)  year over year change &gt; 10%,</a:t>
          </a:r>
          <a:r>
            <a:rPr lang="en-US" sz="1100" baseline="0"/>
            <a:t> </a:t>
          </a:r>
          <a:r>
            <a:rPr lang="en-US" sz="1100"/>
            <a:t>and </a:t>
          </a:r>
        </a:p>
        <a:p>
          <a:r>
            <a:rPr lang="en-US" sz="1100"/>
            <a:t>(2) the amount is  &gt; .0005 of</a:t>
          </a:r>
          <a:r>
            <a:rPr lang="en-US" sz="1100" baseline="0"/>
            <a:t> total operating expense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113012</xdr:colOff>
      <xdr:row>2</xdr:row>
      <xdr:rowOff>152140</xdr:rowOff>
    </xdr:from>
    <xdr:to>
      <xdr:col>26</xdr:col>
      <xdr:colOff>617323</xdr:colOff>
      <xdr:row>7</xdr:row>
      <xdr:rowOff>131976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5FF6FE-4CCE-4800-9D81-EEDBD65150E2}"/>
            </a:ext>
          </a:extLst>
        </xdr:cNvPr>
        <xdr:cNvSpPr txBox="1"/>
      </xdr:nvSpPr>
      <xdr:spPr>
        <a:xfrm>
          <a:off x="16324562" y="475990"/>
          <a:ext cx="4822311" cy="8085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Highlighted cells in 2017-2023 include conditional formatting where explanations are required in MFR C-8 if year over year change &gt; 10% and amount &gt; .0005 of</a:t>
          </a:r>
          <a:r>
            <a:rPr lang="en-US" sz="1100" baseline="0"/>
            <a:t> total operating expense</a:t>
          </a:r>
          <a:r>
            <a:rPr lang="en-US" sz="1100"/>
            <a:t>.  Only</a:t>
          </a:r>
          <a:r>
            <a:rPr lang="en-US" sz="1100" baseline="0"/>
            <a:t> includes O&amp;M accounts below.</a:t>
          </a:r>
          <a:endParaRPr lang="en-US" sz="1100"/>
        </a:p>
      </xdr:txBody>
    </xdr:sp>
    <xdr:clientData/>
  </xdr:twoCellAnchor>
  <xdr:twoCellAnchor>
    <xdr:from>
      <xdr:col>20</xdr:col>
      <xdr:colOff>113012</xdr:colOff>
      <xdr:row>2</xdr:row>
      <xdr:rowOff>152140</xdr:rowOff>
    </xdr:from>
    <xdr:to>
      <xdr:col>26</xdr:col>
      <xdr:colOff>617323</xdr:colOff>
      <xdr:row>7</xdr:row>
      <xdr:rowOff>131976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11044C-E58B-47F7-9003-A2BF60E810CA}"/>
            </a:ext>
          </a:extLst>
        </xdr:cNvPr>
        <xdr:cNvSpPr txBox="1"/>
      </xdr:nvSpPr>
      <xdr:spPr>
        <a:xfrm>
          <a:off x="17887950" y="475990"/>
          <a:ext cx="0" cy="8085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Highlighted cells in 2017-2023 include conditional formatting where explanations are required in MFR C-8 if year over year change &gt; 10% and amount &gt; .0005 of</a:t>
          </a:r>
          <a:r>
            <a:rPr lang="en-US" sz="1100" baseline="0"/>
            <a:t> total operating expense</a:t>
          </a:r>
          <a:r>
            <a:rPr lang="en-US" sz="1100"/>
            <a:t>.  Only</a:t>
          </a:r>
          <a:r>
            <a:rPr lang="en-US" sz="1100" baseline="0"/>
            <a:t> includes O&amp;M accounts below.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93DEDA-2FD5-41D4-ADB2-D2373CA771B2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17F4E1-961B-4032-B285-3D68711C75D4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A33D3CB-7C76-4E70-A40F-E2F2315E3403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8EDB82-AB5F-4C19-B97A-4A8B542C9CE6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ABB1FE-4D8E-4C97-8891-305A777C43BD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341C60-72E8-473F-9848-AF5AFC513CA3}"/>
            </a:ext>
          </a:extLst>
        </xdr:cNvPr>
        <xdr:cNvSpPr txBox="1"/>
      </xdr:nvSpPr>
      <xdr:spPr>
        <a:xfrm>
          <a:off x="10429875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B82539-4D52-4662-9550-37B8A9F1E81E}"/>
            </a:ext>
          </a:extLst>
        </xdr:cNvPr>
        <xdr:cNvSpPr txBox="1"/>
      </xdr:nvSpPr>
      <xdr:spPr>
        <a:xfrm>
          <a:off x="10429875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6F006E-F688-4645-A261-301E20976465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6E45C7C-6EC2-41FF-B01F-523F1911BE2F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8A08AE-56C7-423E-8E6A-7F16A9B4D4BF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0E7B7C-0387-45FC-B556-927465C18700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B0E00B-1839-4749-A346-777043557C07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7864BEC-B13D-4647-9019-D7913588EC2E}"/>
            </a:ext>
          </a:extLst>
        </xdr:cNvPr>
        <xdr:cNvSpPr txBox="1"/>
      </xdr:nvSpPr>
      <xdr:spPr>
        <a:xfrm>
          <a:off x="10429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AEA190E-1F1E-43E7-9313-6B9387F62BDC}"/>
            </a:ext>
          </a:extLst>
        </xdr:cNvPr>
        <xdr:cNvSpPr txBox="1"/>
      </xdr:nvSpPr>
      <xdr:spPr>
        <a:xfrm>
          <a:off x="10429875" y="437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AE68-C1A1-4F5F-8E1D-413214358BC9}">
  <dimension ref="A1:V76"/>
  <sheetViews>
    <sheetView tabSelected="1" topLeftCell="A22" workbookViewId="0">
      <selection activeCell="AH133" sqref="AH133"/>
    </sheetView>
  </sheetViews>
  <sheetFormatPr defaultColWidth="8.77734375" defaultRowHeight="13.2" x14ac:dyDescent="0.25"/>
  <cols>
    <col min="1" max="1" width="8.77734375" style="366"/>
    <col min="2" max="2" width="9.6640625" style="366" customWidth="1"/>
    <col min="3" max="3" width="8.77734375" style="366" customWidth="1"/>
    <col min="4" max="5" width="8" style="366" customWidth="1"/>
    <col min="6" max="6" width="12.6640625" style="366" bestFit="1" customWidth="1"/>
    <col min="7" max="11" width="12.44140625" style="366" customWidth="1"/>
    <col min="12" max="12" width="10.77734375" style="366" bestFit="1" customWidth="1"/>
    <col min="13" max="16384" width="8.77734375" style="366"/>
  </cols>
  <sheetData>
    <row r="1" spans="1:22" ht="14.4" x14ac:dyDescent="0.3">
      <c r="A1" s="364" t="s">
        <v>0</v>
      </c>
      <c r="B1" s="365"/>
      <c r="C1" s="365"/>
      <c r="D1" s="365"/>
      <c r="E1" s="365"/>
      <c r="F1" s="365"/>
      <c r="G1" s="365" t="str" cm="1">
        <f t="array" aca="1" ref="G1" ca="1">CELL("filename",A1)</f>
        <v>K:\REGULATORY MATTERS 2009 FORWARD\20240025-Petition for Rate Case Increase\Discovery\OPC POD 1 (1-26)\Attachments\Q7\MFR C\[C- 8 Details of Changes in Expenses.xlsx]Inputs &amp; Tie Points</v>
      </c>
      <c r="H1" s="365"/>
      <c r="J1" s="365"/>
      <c r="K1" s="365"/>
    </row>
    <row r="2" spans="1:22" ht="14.4" x14ac:dyDescent="0.3">
      <c r="A2" s="364"/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22" ht="14.4" x14ac:dyDescent="0.3">
      <c r="A3" s="364" t="s">
        <v>1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22" ht="14.4" x14ac:dyDescent="0.3">
      <c r="A4" s="364"/>
      <c r="B4" s="367" t="s">
        <v>2</v>
      </c>
      <c r="C4" s="367"/>
      <c r="D4" s="367"/>
      <c r="E4" s="367"/>
      <c r="F4" s="367"/>
      <c r="G4" s="368" t="s">
        <v>3</v>
      </c>
      <c r="H4" s="365"/>
      <c r="I4" s="365"/>
      <c r="J4" s="365"/>
      <c r="K4" s="365"/>
    </row>
    <row r="5" spans="1:22" ht="14.4" x14ac:dyDescent="0.3">
      <c r="A5" s="364"/>
      <c r="B5" s="369" t="s">
        <v>4</v>
      </c>
      <c r="C5" s="370"/>
      <c r="D5" s="370"/>
      <c r="E5" s="370"/>
      <c r="F5" s="370"/>
      <c r="G5" s="370"/>
      <c r="H5" s="370"/>
      <c r="I5" s="370"/>
      <c r="J5" s="370"/>
      <c r="K5" s="370"/>
      <c r="L5" s="371"/>
      <c r="M5" s="371"/>
    </row>
    <row r="6" spans="1:22" ht="14.4" x14ac:dyDescent="0.3">
      <c r="A6" s="364">
        <v>1</v>
      </c>
      <c r="B6" s="372" t="s">
        <v>5</v>
      </c>
      <c r="C6" s="372"/>
      <c r="D6" s="372"/>
      <c r="E6" s="372"/>
      <c r="F6" s="372"/>
      <c r="G6" s="365"/>
      <c r="H6" s="365"/>
      <c r="I6" s="365"/>
      <c r="J6" s="365"/>
      <c r="K6" s="365"/>
    </row>
    <row r="7" spans="1:22" ht="14.4" x14ac:dyDescent="0.3">
      <c r="A7" s="364"/>
      <c r="B7" s="365"/>
      <c r="C7" s="365"/>
      <c r="D7" s="365"/>
      <c r="E7" s="365"/>
      <c r="F7" s="365"/>
      <c r="G7" s="365"/>
      <c r="H7" s="365"/>
      <c r="I7" s="365"/>
      <c r="J7" s="365"/>
      <c r="K7" s="365"/>
    </row>
    <row r="8" spans="1:22" ht="14.4" x14ac:dyDescent="0.3">
      <c r="A8" s="364">
        <f>+A6+1</f>
        <v>2</v>
      </c>
      <c r="B8" s="373" t="s">
        <v>6</v>
      </c>
      <c r="C8" s="373"/>
      <c r="D8" s="368"/>
      <c r="E8" s="368"/>
      <c r="F8" s="368"/>
      <c r="G8" s="365"/>
      <c r="H8" s="365"/>
      <c r="I8" s="365"/>
      <c r="J8" s="374"/>
      <c r="K8" s="365"/>
      <c r="P8" s="398" t="s">
        <v>7</v>
      </c>
      <c r="Q8" s="398"/>
      <c r="R8" s="398"/>
      <c r="S8" s="398" t="s">
        <v>8</v>
      </c>
      <c r="T8" s="398"/>
    </row>
    <row r="9" spans="1:22" ht="14.4" x14ac:dyDescent="0.3">
      <c r="A9" s="364"/>
      <c r="B9" s="375" t="s">
        <v>9</v>
      </c>
      <c r="C9" s="375"/>
      <c r="D9" s="376"/>
      <c r="E9" s="376"/>
      <c r="F9" s="376"/>
      <c r="G9" s="374" t="s">
        <v>10</v>
      </c>
      <c r="H9" s="377">
        <v>2027</v>
      </c>
      <c r="I9" s="378">
        <v>46752</v>
      </c>
      <c r="J9" s="365" t="s">
        <v>11</v>
      </c>
      <c r="K9" s="346" t="s">
        <v>12</v>
      </c>
      <c r="P9" s="399" t="s">
        <v>13</v>
      </c>
      <c r="Q9" s="399"/>
      <c r="R9" s="399"/>
      <c r="S9" s="399" t="s">
        <v>14</v>
      </c>
      <c r="T9" s="399"/>
      <c r="U9" s="399" t="s">
        <v>15</v>
      </c>
      <c r="V9" s="399"/>
    </row>
    <row r="10" spans="1:22" ht="14.4" x14ac:dyDescent="0.3">
      <c r="A10" s="364"/>
      <c r="B10" s="375" t="s">
        <v>16</v>
      </c>
      <c r="C10" s="375"/>
      <c r="D10" s="376"/>
      <c r="E10" s="376"/>
      <c r="F10" s="376"/>
      <c r="G10" s="374" t="s">
        <v>17</v>
      </c>
      <c r="H10" s="365">
        <f>+H9-1</f>
        <v>2026</v>
      </c>
      <c r="I10" s="378">
        <v>46387</v>
      </c>
      <c r="J10" s="365" t="s">
        <v>18</v>
      </c>
      <c r="K10" s="346" t="s">
        <v>19</v>
      </c>
      <c r="P10" s="399" t="s">
        <v>20</v>
      </c>
      <c r="Q10" s="399"/>
      <c r="R10" s="399"/>
      <c r="S10" s="399" t="s">
        <v>21</v>
      </c>
      <c r="T10" s="399"/>
      <c r="U10" s="399" t="s">
        <v>15</v>
      </c>
      <c r="V10" s="399"/>
    </row>
    <row r="11" spans="1:22" ht="14.4" x14ac:dyDescent="0.3">
      <c r="A11" s="364"/>
      <c r="B11" s="375" t="s">
        <v>22</v>
      </c>
      <c r="C11" s="375"/>
      <c r="D11" s="376"/>
      <c r="E11" s="376"/>
      <c r="F11" s="376"/>
      <c r="G11" s="374" t="s">
        <v>23</v>
      </c>
      <c r="H11" s="365">
        <f t="shared" ref="H11:H13" si="0">+H10-1</f>
        <v>2025</v>
      </c>
      <c r="I11" s="378">
        <v>46022</v>
      </c>
      <c r="J11" s="365" t="s">
        <v>24</v>
      </c>
      <c r="K11" s="346" t="s">
        <v>25</v>
      </c>
      <c r="P11" s="399" t="s">
        <v>26</v>
      </c>
      <c r="Q11" s="399"/>
      <c r="R11" s="399"/>
      <c r="S11" s="399" t="s">
        <v>21</v>
      </c>
      <c r="T11" s="399"/>
      <c r="U11" s="399" t="s">
        <v>15</v>
      </c>
      <c r="V11" s="399"/>
    </row>
    <row r="12" spans="1:22" ht="14.4" x14ac:dyDescent="0.3">
      <c r="A12" s="364"/>
      <c r="B12" s="375" t="s">
        <v>27</v>
      </c>
      <c r="C12" s="375"/>
      <c r="D12" s="375"/>
      <c r="E12" s="375"/>
      <c r="F12" s="375"/>
      <c r="G12" s="374" t="s">
        <v>28</v>
      </c>
      <c r="H12" s="365">
        <f t="shared" si="0"/>
        <v>2024</v>
      </c>
      <c r="I12" s="378">
        <v>45657</v>
      </c>
      <c r="J12" s="365" t="s">
        <v>29</v>
      </c>
      <c r="K12" s="343" t="s">
        <v>30</v>
      </c>
      <c r="P12" s="399" t="s">
        <v>31</v>
      </c>
      <c r="Q12" s="399"/>
      <c r="R12" s="399"/>
      <c r="S12" s="399" t="s">
        <v>32</v>
      </c>
      <c r="T12" s="399"/>
      <c r="U12" s="399" t="s">
        <v>15</v>
      </c>
      <c r="V12" s="399"/>
    </row>
    <row r="13" spans="1:22" ht="14.4" x14ac:dyDescent="0.3">
      <c r="A13" s="364"/>
      <c r="B13" s="375" t="s">
        <v>33</v>
      </c>
      <c r="C13" s="375"/>
      <c r="D13" s="375"/>
      <c r="E13" s="375"/>
      <c r="F13" s="375"/>
      <c r="G13" s="374" t="s">
        <v>34</v>
      </c>
      <c r="H13" s="365">
        <f t="shared" si="0"/>
        <v>2023</v>
      </c>
      <c r="I13" s="378">
        <v>45291</v>
      </c>
      <c r="J13" s="365" t="s">
        <v>35</v>
      </c>
      <c r="K13" s="344" t="s">
        <v>36</v>
      </c>
      <c r="M13"/>
      <c r="P13" s="399" t="s">
        <v>37</v>
      </c>
      <c r="Q13" s="399"/>
      <c r="R13" s="399"/>
      <c r="S13" s="399" t="s">
        <v>32</v>
      </c>
      <c r="T13" s="399"/>
      <c r="U13" s="399" t="s">
        <v>15</v>
      </c>
      <c r="V13" s="399"/>
    </row>
    <row r="14" spans="1:22" ht="14.4" x14ac:dyDescent="0.3">
      <c r="A14" s="364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/>
      <c r="P14" s="399" t="s">
        <v>38</v>
      </c>
      <c r="Q14" s="399"/>
      <c r="R14" s="399"/>
      <c r="S14" s="399" t="s">
        <v>39</v>
      </c>
      <c r="T14" s="399"/>
      <c r="U14" s="399" t="s">
        <v>15</v>
      </c>
      <c r="V14" s="399"/>
    </row>
    <row r="15" spans="1:22" x14ac:dyDescent="0.25">
      <c r="P15" s="399" t="s">
        <v>40</v>
      </c>
      <c r="Q15" s="399"/>
      <c r="R15" s="399"/>
      <c r="S15" s="399" t="s">
        <v>41</v>
      </c>
      <c r="T15" s="399"/>
      <c r="U15" s="399" t="s">
        <v>15</v>
      </c>
      <c r="V15" s="399"/>
    </row>
    <row r="16" spans="1:22" ht="14.4" x14ac:dyDescent="0.3">
      <c r="A16" s="364">
        <f>+A8+1</f>
        <v>3</v>
      </c>
      <c r="B16" s="372" t="s">
        <v>42</v>
      </c>
      <c r="C16" s="372"/>
      <c r="D16" s="372"/>
      <c r="E16" s="372"/>
      <c r="F16" s="372"/>
      <c r="P16" s="399" t="s">
        <v>43</v>
      </c>
      <c r="Q16" s="399"/>
      <c r="R16" s="399"/>
      <c r="S16" s="399" t="s">
        <v>44</v>
      </c>
      <c r="T16" s="399"/>
      <c r="U16" s="399" t="s">
        <v>15</v>
      </c>
      <c r="V16" s="399"/>
    </row>
    <row r="17" spans="1:22" ht="14.4" x14ac:dyDescent="0.3">
      <c r="B17" s="372" t="s">
        <v>45</v>
      </c>
      <c r="P17" s="399" t="s">
        <v>46</v>
      </c>
      <c r="Q17" s="399"/>
      <c r="R17" s="399"/>
      <c r="S17" s="399" t="s">
        <v>47</v>
      </c>
      <c r="T17" s="399"/>
      <c r="U17" s="399" t="s">
        <v>15</v>
      </c>
      <c r="V17" s="399"/>
    </row>
    <row r="18" spans="1:22" x14ac:dyDescent="0.25">
      <c r="P18" s="366" t="s">
        <v>48</v>
      </c>
      <c r="S18" s="366" t="s">
        <v>49</v>
      </c>
    </row>
    <row r="19" spans="1:22" x14ac:dyDescent="0.25">
      <c r="P19" s="366" t="s">
        <v>50</v>
      </c>
      <c r="S19" s="366" t="s">
        <v>51</v>
      </c>
    </row>
    <row r="20" spans="1:22" x14ac:dyDescent="0.25">
      <c r="P20" s="366" t="s">
        <v>52</v>
      </c>
      <c r="S20" s="366" t="s">
        <v>53</v>
      </c>
    </row>
    <row r="21" spans="1:22" ht="14.4" x14ac:dyDescent="0.3">
      <c r="B21" s="369" t="s">
        <v>54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1"/>
      <c r="M21" s="371"/>
      <c r="P21" s="366" t="s">
        <v>52</v>
      </c>
      <c r="S21" s="366" t="s">
        <v>55</v>
      </c>
    </row>
    <row r="22" spans="1:22" x14ac:dyDescent="0.25">
      <c r="P22" s="366" t="s">
        <v>56</v>
      </c>
      <c r="S22" s="366" t="s">
        <v>51</v>
      </c>
    </row>
    <row r="23" spans="1:22" ht="13.8" x14ac:dyDescent="0.3">
      <c r="B23" s="190" t="s">
        <v>57</v>
      </c>
      <c r="H23" s="344" t="str">
        <f>+K12</f>
        <v>2024B</v>
      </c>
      <c r="I23" s="343" t="str">
        <f>+K11</f>
        <v>2025B</v>
      </c>
      <c r="J23" s="345" t="str">
        <f>+K10</f>
        <v>2026B</v>
      </c>
      <c r="K23" s="346" t="str">
        <f>+K9</f>
        <v>2027B</v>
      </c>
      <c r="P23" s="366" t="s">
        <v>58</v>
      </c>
      <c r="S23" s="400"/>
      <c r="T23" s="400"/>
      <c r="U23" s="400"/>
    </row>
    <row r="24" spans="1:22" ht="13.8" x14ac:dyDescent="0.3">
      <c r="A24" s="366" t="s">
        <v>59</v>
      </c>
      <c r="B24" s="366" t="s">
        <v>60</v>
      </c>
      <c r="H24" s="284">
        <f>VLOOKUP($B23,'MFR C-6 Var Calc for MFR C-8'!$D:$K,MATCH(H$23,'MFR C-6 Var Calc for MFR C-8'!$D$11:$K$11,0),FALSE)</f>
        <v>5538548.3124357415</v>
      </c>
      <c r="I24" s="284">
        <f>VLOOKUP($B23,'MFR C-6 Var Calc for MFR C-8'!$D:$K,MATCH(I$23,'MFR C-6 Var Calc for MFR C-8'!$D$11:$K$11,0),FALSE)</f>
        <v>4516956.0538925417</v>
      </c>
      <c r="J24" s="284">
        <f>VLOOKUP($B23,'MFR C-6 Var Calc for MFR C-8'!$D:$K,MATCH(J$23,'MFR C-6 Var Calc for MFR C-8'!$D$11:$K$11,0),FALSE)</f>
        <v>4448981.139973714</v>
      </c>
      <c r="K24" s="284">
        <f>VLOOKUP($B23,'MFR C-6 Var Calc for MFR C-8'!$D:$K,MATCH(K$23,'MFR C-6 Var Calc for MFR C-8'!$D$11:$K$11,0),FALSE)</f>
        <v>4419851.4288657093</v>
      </c>
      <c r="P24" s="366" t="s">
        <v>61</v>
      </c>
      <c r="S24" s="366" t="s">
        <v>62</v>
      </c>
    </row>
    <row r="25" spans="1:22" ht="13.8" x14ac:dyDescent="0.3">
      <c r="B25" s="366" t="s">
        <v>63</v>
      </c>
      <c r="H25" s="284">
        <f>VLOOKUP($B23,'MFR C-6'!$E:$R,MATCH(H$23,'MFR C-6'!$E$15:$R$15,0),FALSE)</f>
        <v>5538548.3124357415</v>
      </c>
      <c r="I25" s="284">
        <f>VLOOKUP($B23,'MFR C-6'!$E:$R,MATCH(I$23,'MFR C-6'!$E$15:$R$15,0),FALSE)</f>
        <v>4516956.0538925417</v>
      </c>
      <c r="J25" s="284">
        <f>VLOOKUP($B23,'MFR C-6'!$E:$T,MATCH(J$23,'MFR C-6'!$E$15:$T$15,0),FALSE)</f>
        <v>4448981.139973714</v>
      </c>
      <c r="K25" s="284">
        <f>VLOOKUP($B23,'MFR C-6'!$E:$T,MATCH(K$23,'MFR C-6'!$E$15:$T$15,0),FALSE)</f>
        <v>4419851.4288657103</v>
      </c>
    </row>
    <row r="26" spans="1:22" x14ac:dyDescent="0.25">
      <c r="B26" s="366" t="s">
        <v>64</v>
      </c>
      <c r="H26" s="383">
        <f t="shared" ref="H26:K26" si="1">+H24-H25</f>
        <v>0</v>
      </c>
      <c r="I26" s="383">
        <f t="shared" si="1"/>
        <v>0</v>
      </c>
      <c r="J26" s="383">
        <f t="shared" si="1"/>
        <v>0</v>
      </c>
      <c r="K26" s="383">
        <f t="shared" si="1"/>
        <v>0</v>
      </c>
    </row>
    <row r="32" spans="1:22" ht="27" x14ac:dyDescent="0.3">
      <c r="C32" s="105"/>
      <c r="D32" s="105"/>
      <c r="G32" s="220" t="s">
        <v>65</v>
      </c>
      <c r="H32" s="220" t="s">
        <v>66</v>
      </c>
      <c r="I32"/>
    </row>
    <row r="33" spans="3:9" ht="13.8" x14ac:dyDescent="0.3">
      <c r="C33" s="292" t="s">
        <v>67</v>
      </c>
      <c r="D33" s="105"/>
      <c r="G33">
        <f>MATCH(C33,'MFR C-6'!E:E,0)</f>
        <v>21</v>
      </c>
      <c r="H33">
        <v>21</v>
      </c>
      <c r="I33">
        <f t="shared" ref="I33:I75" si="2">+G33-H33</f>
        <v>0</v>
      </c>
    </row>
    <row r="34" spans="3:9" ht="13.8" x14ac:dyDescent="0.3">
      <c r="C34" s="133" t="s">
        <v>68</v>
      </c>
      <c r="D34" s="105"/>
      <c r="G34">
        <f>MATCH(C34,'MFR C-6'!E:E,0)</f>
        <v>23</v>
      </c>
      <c r="H34">
        <v>23</v>
      </c>
      <c r="I34">
        <f t="shared" si="2"/>
        <v>0</v>
      </c>
    </row>
    <row r="35" spans="3:9" ht="13.8" x14ac:dyDescent="0.3">
      <c r="C35" s="133" t="s">
        <v>69</v>
      </c>
      <c r="D35" s="105"/>
      <c r="G35">
        <f>MATCH(C35,'MFR C-6'!E:E,0)</f>
        <v>25</v>
      </c>
      <c r="H35">
        <v>25</v>
      </c>
      <c r="I35">
        <f t="shared" si="2"/>
        <v>0</v>
      </c>
    </row>
    <row r="36" spans="3:9" ht="13.8" x14ac:dyDescent="0.3">
      <c r="C36" s="133" t="s">
        <v>70</v>
      </c>
      <c r="D36" s="105"/>
      <c r="G36">
        <f>MATCH(C36,'MFR C-6'!E:E,0)</f>
        <v>26</v>
      </c>
      <c r="H36">
        <v>26</v>
      </c>
      <c r="I36">
        <f t="shared" si="2"/>
        <v>0</v>
      </c>
    </row>
    <row r="37" spans="3:9" ht="13.8" x14ac:dyDescent="0.3">
      <c r="C37" s="133" t="s">
        <v>71</v>
      </c>
      <c r="D37" s="105"/>
      <c r="G37">
        <f>MATCH(C37,'MFR C-6'!E:E,0)</f>
        <v>31</v>
      </c>
      <c r="H37">
        <v>31</v>
      </c>
      <c r="I37">
        <f t="shared" si="2"/>
        <v>0</v>
      </c>
    </row>
    <row r="38" spans="3:9" ht="13.8" x14ac:dyDescent="0.3">
      <c r="C38" s="334" t="s">
        <v>72</v>
      </c>
      <c r="D38" s="105"/>
      <c r="G38">
        <f>MATCH(C38,'MFR C-6'!E:E,0)</f>
        <v>32</v>
      </c>
      <c r="H38">
        <v>32</v>
      </c>
      <c r="I38">
        <f t="shared" si="2"/>
        <v>0</v>
      </c>
    </row>
    <row r="39" spans="3:9" ht="13.8" x14ac:dyDescent="0.3">
      <c r="C39" s="133" t="s">
        <v>73</v>
      </c>
      <c r="D39" s="127"/>
      <c r="G39">
        <f>MATCH(C39,'MFR C-6'!E:E,0)</f>
        <v>35</v>
      </c>
      <c r="H39">
        <v>35</v>
      </c>
      <c r="I39">
        <f t="shared" si="2"/>
        <v>0</v>
      </c>
    </row>
    <row r="40" spans="3:9" ht="13.8" x14ac:dyDescent="0.3">
      <c r="C40" s="133" t="s">
        <v>74</v>
      </c>
      <c r="D40" s="127"/>
      <c r="G40">
        <f>MATCH(C40,'MFR C-6'!E:E,0)</f>
        <v>37</v>
      </c>
      <c r="H40">
        <v>37</v>
      </c>
      <c r="I40">
        <f t="shared" si="2"/>
        <v>0</v>
      </c>
    </row>
    <row r="41" spans="3:9" ht="13.8" x14ac:dyDescent="0.3">
      <c r="C41" s="133" t="s">
        <v>75</v>
      </c>
      <c r="D41" s="127"/>
      <c r="G41">
        <f>MATCH(C41,'MFR C-6'!E:E,0)</f>
        <v>39</v>
      </c>
      <c r="H41">
        <v>39</v>
      </c>
      <c r="I41">
        <f t="shared" si="2"/>
        <v>0</v>
      </c>
    </row>
    <row r="42" spans="3:9" ht="13.8" x14ac:dyDescent="0.3">
      <c r="C42" s="133" t="s">
        <v>76</v>
      </c>
      <c r="D42" s="143"/>
      <c r="G42">
        <f>MATCH(C42,'MFR C-6'!E:E,0)</f>
        <v>40</v>
      </c>
      <c r="H42">
        <v>40</v>
      </c>
      <c r="I42">
        <f t="shared" si="2"/>
        <v>0</v>
      </c>
    </row>
    <row r="43" spans="3:9" ht="13.8" x14ac:dyDescent="0.3">
      <c r="C43" s="133" t="s">
        <v>77</v>
      </c>
      <c r="D43" s="133"/>
      <c r="G43">
        <f>MATCH(C43,'MFR C-6'!E:E,0)</f>
        <v>51</v>
      </c>
      <c r="H43">
        <v>51</v>
      </c>
      <c r="I43">
        <f t="shared" si="2"/>
        <v>0</v>
      </c>
    </row>
    <row r="44" spans="3:9" ht="13.8" x14ac:dyDescent="0.3">
      <c r="C44" s="133" t="s">
        <v>78</v>
      </c>
      <c r="D44" s="104"/>
      <c r="G44">
        <f>MATCH(C44,'MFR C-6'!E:E,0)</f>
        <v>57</v>
      </c>
      <c r="H44">
        <v>57</v>
      </c>
      <c r="I44">
        <f t="shared" si="2"/>
        <v>0</v>
      </c>
    </row>
    <row r="45" spans="3:9" ht="13.8" x14ac:dyDescent="0.3">
      <c r="C45" s="133" t="s">
        <v>79</v>
      </c>
      <c r="D45" s="127"/>
      <c r="G45">
        <f>MATCH(C45,'MFR C-6'!E:E,0)</f>
        <v>72</v>
      </c>
      <c r="H45">
        <v>72</v>
      </c>
      <c r="I45">
        <f t="shared" si="2"/>
        <v>0</v>
      </c>
    </row>
    <row r="46" spans="3:9" ht="13.8" x14ac:dyDescent="0.3">
      <c r="C46" s="133" t="s">
        <v>80</v>
      </c>
      <c r="D46" s="114"/>
      <c r="G46">
        <f>MATCH(C46,'MFR C-6'!E:E,0)</f>
        <v>76</v>
      </c>
      <c r="H46">
        <v>76</v>
      </c>
      <c r="I46">
        <f t="shared" si="2"/>
        <v>0</v>
      </c>
    </row>
    <row r="47" spans="3:9" ht="13.8" x14ac:dyDescent="0.3">
      <c r="C47" s="133" t="s">
        <v>81</v>
      </c>
      <c r="D47" s="127"/>
      <c r="G47">
        <f>MATCH(C47,'MFR C-6'!E:E,0)</f>
        <v>77</v>
      </c>
      <c r="H47">
        <v>77</v>
      </c>
      <c r="I47">
        <f t="shared" si="2"/>
        <v>0</v>
      </c>
    </row>
    <row r="48" spans="3:9" ht="13.8" x14ac:dyDescent="0.3">
      <c r="C48" s="169" t="s">
        <v>82</v>
      </c>
      <c r="D48" s="127"/>
      <c r="G48">
        <f>MATCH(C48,'MFR C-6'!E:E,0)</f>
        <v>86</v>
      </c>
      <c r="H48">
        <v>86</v>
      </c>
      <c r="I48">
        <f t="shared" si="2"/>
        <v>0</v>
      </c>
    </row>
    <row r="49" spans="3:9" ht="13.8" x14ac:dyDescent="0.3">
      <c r="C49" s="170" t="s">
        <v>83</v>
      </c>
      <c r="D49" s="127"/>
      <c r="G49">
        <f>MATCH(C49,'MFR C-6'!E:E,0)</f>
        <v>92</v>
      </c>
      <c r="H49">
        <v>92</v>
      </c>
      <c r="I49">
        <f t="shared" si="2"/>
        <v>0</v>
      </c>
    </row>
    <row r="50" spans="3:9" ht="13.8" x14ac:dyDescent="0.3">
      <c r="C50" s="169" t="s">
        <v>84</v>
      </c>
      <c r="D50" s="127"/>
      <c r="G50">
        <f>MATCH(C50,'MFR C-6'!E:E,0)</f>
        <v>95</v>
      </c>
      <c r="H50">
        <v>95</v>
      </c>
      <c r="I50">
        <f t="shared" si="2"/>
        <v>0</v>
      </c>
    </row>
    <row r="51" spans="3:9" ht="13.8" x14ac:dyDescent="0.3">
      <c r="C51" s="170" t="s">
        <v>85</v>
      </c>
      <c r="D51" s="127"/>
      <c r="G51">
        <f>MATCH(C51,'MFR C-6'!E:E,0)</f>
        <v>102</v>
      </c>
      <c r="H51">
        <v>102</v>
      </c>
      <c r="I51">
        <f t="shared" si="2"/>
        <v>0</v>
      </c>
    </row>
    <row r="52" spans="3:9" ht="13.8" x14ac:dyDescent="0.3">
      <c r="C52" s="169" t="s">
        <v>86</v>
      </c>
      <c r="D52" s="127"/>
      <c r="G52">
        <f>MATCH(C52,'MFR C-6'!E:E,0)</f>
        <v>108</v>
      </c>
      <c r="H52">
        <v>108</v>
      </c>
      <c r="I52">
        <f t="shared" si="2"/>
        <v>0</v>
      </c>
    </row>
    <row r="53" spans="3:9" ht="13.8" x14ac:dyDescent="0.3">
      <c r="C53" s="170" t="s">
        <v>87</v>
      </c>
      <c r="D53" s="127"/>
      <c r="G53">
        <f>MATCH(C53,'MFR C-6'!E:E,0)</f>
        <v>115</v>
      </c>
      <c r="H53">
        <v>115</v>
      </c>
      <c r="I53">
        <f t="shared" si="2"/>
        <v>0</v>
      </c>
    </row>
    <row r="54" spans="3:9" ht="13.8" x14ac:dyDescent="0.3">
      <c r="C54" s="169" t="s">
        <v>88</v>
      </c>
      <c r="D54" s="127"/>
      <c r="G54">
        <f>MATCH(C54,'MFR C-6'!E:E,0)</f>
        <v>121</v>
      </c>
      <c r="H54">
        <v>121</v>
      </c>
      <c r="I54">
        <f t="shared" si="2"/>
        <v>0</v>
      </c>
    </row>
    <row r="55" spans="3:9" ht="13.8" x14ac:dyDescent="0.3">
      <c r="C55" s="169" t="s">
        <v>89</v>
      </c>
      <c r="D55" s="127"/>
      <c r="G55">
        <f>MATCH(C55,'MFR C-6'!E:E,0)</f>
        <v>130</v>
      </c>
      <c r="H55">
        <v>130</v>
      </c>
      <c r="I55">
        <f t="shared" si="2"/>
        <v>0</v>
      </c>
    </row>
    <row r="56" spans="3:9" ht="13.8" x14ac:dyDescent="0.3">
      <c r="C56" s="169" t="s">
        <v>90</v>
      </c>
      <c r="D56" s="127"/>
      <c r="G56">
        <f>MATCH(C56,'MFR C-6'!E:E,0)</f>
        <v>137</v>
      </c>
      <c r="H56">
        <v>137</v>
      </c>
      <c r="I56">
        <f t="shared" si="2"/>
        <v>0</v>
      </c>
    </row>
    <row r="57" spans="3:9" ht="13.8" x14ac:dyDescent="0.3">
      <c r="C57" s="169" t="s">
        <v>91</v>
      </c>
      <c r="D57" s="127"/>
      <c r="G57">
        <f>MATCH(C57,'MFR C-6'!E:E,0)</f>
        <v>151</v>
      </c>
      <c r="H57">
        <v>151</v>
      </c>
      <c r="I57">
        <f t="shared" si="2"/>
        <v>0</v>
      </c>
    </row>
    <row r="58" spans="3:9" ht="13.8" x14ac:dyDescent="0.3">
      <c r="C58" s="169" t="s">
        <v>92</v>
      </c>
      <c r="D58" s="127"/>
      <c r="G58">
        <f>MATCH(C58,'MFR C-6'!E:E,0)</f>
        <v>162</v>
      </c>
      <c r="H58">
        <v>162</v>
      </c>
      <c r="I58">
        <f t="shared" si="2"/>
        <v>0</v>
      </c>
    </row>
    <row r="59" spans="3:9" ht="13.8" x14ac:dyDescent="0.3">
      <c r="C59" s="169" t="s">
        <v>93</v>
      </c>
      <c r="D59" s="127"/>
      <c r="G59">
        <f>MATCH(C59,'MFR C-6'!E:E,0)</f>
        <v>169</v>
      </c>
      <c r="H59">
        <v>169</v>
      </c>
      <c r="I59">
        <f t="shared" si="2"/>
        <v>0</v>
      </c>
    </row>
    <row r="60" spans="3:9" ht="13.8" x14ac:dyDescent="0.3">
      <c r="C60" s="169" t="s">
        <v>94</v>
      </c>
      <c r="D60" s="127"/>
      <c r="G60">
        <f>MATCH(C60,'MFR C-6'!E:E,0)</f>
        <v>173</v>
      </c>
      <c r="H60">
        <v>173</v>
      </c>
      <c r="I60">
        <f t="shared" si="2"/>
        <v>0</v>
      </c>
    </row>
    <row r="61" spans="3:9" ht="13.8" x14ac:dyDescent="0.3">
      <c r="C61" s="169" t="s">
        <v>95</v>
      </c>
      <c r="D61" s="127"/>
      <c r="G61">
        <f>MATCH(C61,'MFR C-6'!E:E,0)</f>
        <v>179</v>
      </c>
      <c r="H61">
        <v>179</v>
      </c>
      <c r="I61">
        <f t="shared" si="2"/>
        <v>0</v>
      </c>
    </row>
    <row r="62" spans="3:9" ht="13.8" x14ac:dyDescent="0.3">
      <c r="C62" s="170" t="s">
        <v>96</v>
      </c>
      <c r="D62" s="127"/>
      <c r="G62">
        <f>MATCH(C62,'MFR C-6'!E:E,0)</f>
        <v>195</v>
      </c>
      <c r="H62">
        <v>195</v>
      </c>
      <c r="I62">
        <f t="shared" si="2"/>
        <v>0</v>
      </c>
    </row>
    <row r="63" spans="3:9" ht="13.8" x14ac:dyDescent="0.3">
      <c r="C63" s="169" t="s">
        <v>97</v>
      </c>
      <c r="D63" s="127"/>
      <c r="G63">
        <f>MATCH(C63,'MFR C-6'!E:E,0)</f>
        <v>200</v>
      </c>
      <c r="H63">
        <v>200</v>
      </c>
      <c r="I63">
        <f t="shared" si="2"/>
        <v>0</v>
      </c>
    </row>
    <row r="64" spans="3:9" ht="13.8" x14ac:dyDescent="0.3">
      <c r="C64" s="169" t="s">
        <v>98</v>
      </c>
      <c r="D64" s="127"/>
      <c r="G64">
        <f>MATCH(C64,'MFR C-6'!E:E,0)</f>
        <v>202</v>
      </c>
      <c r="H64">
        <v>202</v>
      </c>
      <c r="I64">
        <f t="shared" si="2"/>
        <v>0</v>
      </c>
    </row>
    <row r="65" spans="3:9" ht="13.8" x14ac:dyDescent="0.3">
      <c r="C65" s="169" t="s">
        <v>99</v>
      </c>
      <c r="D65" s="127"/>
      <c r="G65">
        <f>MATCH(C65,'MFR C-6'!E:E,0)</f>
        <v>203</v>
      </c>
      <c r="H65">
        <v>203</v>
      </c>
      <c r="I65">
        <f t="shared" si="2"/>
        <v>0</v>
      </c>
    </row>
    <row r="66" spans="3:9" ht="13.8" x14ac:dyDescent="0.3">
      <c r="C66" s="169" t="s">
        <v>100</v>
      </c>
      <c r="D66" s="127"/>
      <c r="G66">
        <f>MATCH(C66,'MFR C-6'!E:E,0)</f>
        <v>204</v>
      </c>
      <c r="H66">
        <v>204</v>
      </c>
      <c r="I66">
        <f t="shared" si="2"/>
        <v>0</v>
      </c>
    </row>
    <row r="67" spans="3:9" ht="13.8" x14ac:dyDescent="0.3">
      <c r="C67" s="169" t="s">
        <v>101</v>
      </c>
      <c r="D67" s="127"/>
      <c r="G67">
        <f>MATCH(C67,'MFR C-6'!E:E,0)</f>
        <v>205</v>
      </c>
      <c r="H67">
        <v>205</v>
      </c>
      <c r="I67">
        <f t="shared" si="2"/>
        <v>0</v>
      </c>
    </row>
    <row r="68" spans="3:9" ht="13.8" x14ac:dyDescent="0.3">
      <c r="C68" s="190" t="s">
        <v>102</v>
      </c>
      <c r="D68" s="191"/>
      <c r="G68">
        <f>MATCH(C68,'MFR C-6'!E:E,0)</f>
        <v>208</v>
      </c>
      <c r="H68">
        <v>208</v>
      </c>
      <c r="I68">
        <f t="shared" si="2"/>
        <v>0</v>
      </c>
    </row>
    <row r="69" spans="3:9" ht="13.8" x14ac:dyDescent="0.3">
      <c r="C69" s="190" t="s">
        <v>103</v>
      </c>
      <c r="D69" s="191"/>
      <c r="G69">
        <f>MATCH(C69,'MFR C-6'!E:E,0)</f>
        <v>235</v>
      </c>
      <c r="H69">
        <v>235</v>
      </c>
      <c r="I69">
        <f t="shared" si="2"/>
        <v>0</v>
      </c>
    </row>
    <row r="70" spans="3:9" ht="13.8" x14ac:dyDescent="0.3">
      <c r="C70" s="190" t="s">
        <v>104</v>
      </c>
      <c r="D70" s="191"/>
      <c r="G70">
        <f>MATCH(C70,'MFR C-6'!E:E,0)</f>
        <v>236</v>
      </c>
      <c r="H70">
        <v>236</v>
      </c>
      <c r="I70">
        <f t="shared" si="2"/>
        <v>0</v>
      </c>
    </row>
    <row r="71" spans="3:9" ht="13.8" x14ac:dyDescent="0.3">
      <c r="C71" s="190" t="s">
        <v>105</v>
      </c>
      <c r="D71" s="158"/>
      <c r="G71">
        <f>MATCH(C71,'MFR C-6'!E:E,0)</f>
        <v>240</v>
      </c>
      <c r="H71">
        <v>240</v>
      </c>
      <c r="I71">
        <f t="shared" si="2"/>
        <v>0</v>
      </c>
    </row>
    <row r="72" spans="3:9" ht="13.8" x14ac:dyDescent="0.3">
      <c r="C72" s="190" t="s">
        <v>106</v>
      </c>
      <c r="D72" s="127"/>
      <c r="G72">
        <f>MATCH(C72,'MFR C-6'!E:E,0)</f>
        <v>243</v>
      </c>
      <c r="H72">
        <v>243</v>
      </c>
      <c r="I72">
        <f t="shared" si="2"/>
        <v>0</v>
      </c>
    </row>
    <row r="73" spans="3:9" ht="13.8" x14ac:dyDescent="0.3">
      <c r="C73" s="190" t="s">
        <v>107</v>
      </c>
      <c r="D73" s="158"/>
      <c r="G73">
        <f>MATCH(C73,'MFR C-6'!E:E,0)</f>
        <v>248</v>
      </c>
      <c r="H73">
        <v>248</v>
      </c>
      <c r="I73">
        <f t="shared" si="2"/>
        <v>0</v>
      </c>
    </row>
    <row r="74" spans="3:9" ht="13.8" x14ac:dyDescent="0.3">
      <c r="C74" s="190" t="s">
        <v>57</v>
      </c>
      <c r="D74" s="158"/>
      <c r="G74">
        <f>MATCH(C74,'MFR C-6'!E:E,0)</f>
        <v>249</v>
      </c>
      <c r="H74">
        <v>249</v>
      </c>
      <c r="I74">
        <f t="shared" si="2"/>
        <v>0</v>
      </c>
    </row>
    <row r="75" spans="3:9" ht="13.8" x14ac:dyDescent="0.3">
      <c r="C75" s="190" t="s">
        <v>108</v>
      </c>
      <c r="D75" s="158"/>
      <c r="G75">
        <f>MATCH(C75,'MFR C-6'!E:E,0)</f>
        <v>250</v>
      </c>
      <c r="H75">
        <v>250</v>
      </c>
      <c r="I75">
        <f t="shared" si="2"/>
        <v>0</v>
      </c>
    </row>
    <row r="76" spans="3:9" ht="13.8" x14ac:dyDescent="0.3">
      <c r="C76" s="114"/>
      <c r="D76" s="114"/>
      <c r="G76"/>
      <c r="H76"/>
      <c r="I76"/>
    </row>
  </sheetData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0C16-85BB-41AF-9796-680C5D62D8A1}">
  <dimension ref="A1:Q49"/>
  <sheetViews>
    <sheetView tabSelected="1" workbookViewId="0">
      <selection activeCell="AH133" sqref="AH133"/>
    </sheetView>
  </sheetViews>
  <sheetFormatPr defaultColWidth="9.109375" defaultRowHeight="13.8" outlineLevelCol="1" x14ac:dyDescent="0.3"/>
  <cols>
    <col min="1" max="1" width="3.6640625" style="3" customWidth="1"/>
    <col min="2" max="2" width="15.44140625" style="3" customWidth="1"/>
    <col min="3" max="3" width="33.109375" style="3" customWidth="1"/>
    <col min="4" max="4" width="33.109375" style="3" hidden="1" customWidth="1" outlineLevel="1"/>
    <col min="5" max="5" width="14.33203125" style="3" customWidth="1" collapsed="1"/>
    <col min="6" max="6" width="5.109375" style="3" customWidth="1"/>
    <col min="7" max="7" width="14" style="3" customWidth="1"/>
    <col min="8" max="8" width="5.109375" style="3" customWidth="1"/>
    <col min="9" max="10" width="13.6640625" style="3" customWidth="1"/>
    <col min="11" max="11" width="5.33203125" style="3" customWidth="1"/>
    <col min="12" max="13" width="11.6640625" style="3" customWidth="1"/>
    <col min="14" max="14" width="14.77734375" style="3" customWidth="1"/>
    <col min="15" max="15" width="12.109375" style="3" bestFit="1" customWidth="1"/>
    <col min="16" max="16" width="14.109375" style="3" customWidth="1"/>
    <col min="17" max="16384" width="9.109375" style="3"/>
  </cols>
  <sheetData>
    <row r="1" spans="1:16" ht="12.75" customHeight="1" x14ac:dyDescent="0.3">
      <c r="A1" s="1" t="s">
        <v>109</v>
      </c>
      <c r="B1" s="412"/>
      <c r="C1" s="412"/>
      <c r="D1" s="412"/>
      <c r="E1" s="1"/>
      <c r="F1" s="469" t="s">
        <v>110</v>
      </c>
      <c r="G1" s="469"/>
      <c r="H1" s="469"/>
      <c r="I1" s="469"/>
      <c r="J1" s="469"/>
      <c r="K1" s="1"/>
      <c r="L1" s="1"/>
      <c r="M1" s="1"/>
      <c r="O1" s="1" t="s">
        <v>111</v>
      </c>
    </row>
    <row r="2" spans="1:16" ht="12.75" customHeight="1" x14ac:dyDescent="0.3">
      <c r="A2" s="4"/>
      <c r="B2" s="4"/>
      <c r="C2" s="4"/>
      <c r="D2" s="4"/>
      <c r="E2" s="4"/>
      <c r="F2" s="4"/>
      <c r="G2" s="409"/>
      <c r="H2" s="409"/>
      <c r="I2" s="409"/>
      <c r="J2" s="409"/>
      <c r="K2" s="409"/>
      <c r="L2" s="409"/>
      <c r="M2" s="409"/>
      <c r="N2" s="409"/>
      <c r="O2" s="409"/>
      <c r="P2" s="7"/>
    </row>
    <row r="3" spans="1:16" ht="12.75" customHeight="1" x14ac:dyDescent="0.3">
      <c r="A3" s="3" t="s">
        <v>112</v>
      </c>
      <c r="B3" s="11"/>
      <c r="C3" s="11"/>
      <c r="D3" s="11"/>
      <c r="E3" s="9" t="s">
        <v>113</v>
      </c>
      <c r="F3" s="470" t="s">
        <v>114</v>
      </c>
      <c r="G3" s="470"/>
      <c r="H3" s="470"/>
      <c r="I3" s="470"/>
      <c r="J3" s="470"/>
      <c r="K3" s="10"/>
      <c r="L3" s="245"/>
      <c r="M3" s="245" t="s">
        <v>115</v>
      </c>
      <c r="N3" s="11"/>
      <c r="O3" s="11"/>
      <c r="P3" s="11"/>
    </row>
    <row r="4" spans="1:16" x14ac:dyDescent="0.3">
      <c r="B4" s="11"/>
      <c r="C4" s="11"/>
      <c r="D4" s="11"/>
      <c r="E4" s="13"/>
      <c r="F4" s="471"/>
      <c r="G4" s="471"/>
      <c r="H4" s="471"/>
      <c r="I4" s="471"/>
      <c r="J4" s="471"/>
      <c r="K4" s="14"/>
      <c r="L4" s="17" t="s">
        <v>116</v>
      </c>
      <c r="M4" s="15" t="str">
        <f>+'Inputs &amp; Tie Points'!B9</f>
        <v>Projected Test Year 3 Ended</v>
      </c>
      <c r="O4" s="18">
        <f>+'Inputs &amp; Tie Points'!I9</f>
        <v>46752</v>
      </c>
      <c r="P4" s="11"/>
    </row>
    <row r="5" spans="1:16" ht="12.75" customHeight="1" x14ac:dyDescent="0.3">
      <c r="A5" s="3" t="s">
        <v>117</v>
      </c>
      <c r="B5" s="413"/>
      <c r="C5" s="413"/>
      <c r="D5" s="413"/>
      <c r="E5" s="413"/>
      <c r="F5" s="471"/>
      <c r="G5" s="471"/>
      <c r="H5" s="471"/>
      <c r="I5" s="471"/>
      <c r="J5" s="471"/>
      <c r="K5" s="14"/>
      <c r="L5" s="17" t="s">
        <v>118</v>
      </c>
      <c r="M5" s="15" t="str">
        <f>+'Inputs &amp; Tie Points'!B10</f>
        <v>Projected Test Year 2 Ended</v>
      </c>
      <c r="O5" s="18">
        <f>+'Inputs &amp; Tie Points'!I10</f>
        <v>46387</v>
      </c>
      <c r="P5" s="18"/>
    </row>
    <row r="6" spans="1:16" x14ac:dyDescent="0.3">
      <c r="A6" s="21"/>
      <c r="F6" s="471"/>
      <c r="G6" s="471"/>
      <c r="H6" s="471"/>
      <c r="I6" s="471"/>
      <c r="J6" s="471"/>
      <c r="K6" s="14"/>
      <c r="L6" s="17" t="s">
        <v>118</v>
      </c>
      <c r="M6" s="15" t="str">
        <f>+'Inputs &amp; Tie Points'!B11</f>
        <v>Projected Test Year 1 Ended</v>
      </c>
      <c r="O6" s="18">
        <f>+'Inputs &amp; Tie Points'!I11</f>
        <v>46022</v>
      </c>
      <c r="P6" s="18"/>
    </row>
    <row r="7" spans="1:16" ht="12.75" customHeight="1" x14ac:dyDescent="0.3">
      <c r="A7" s="18" t="str">
        <f>+'Inputs &amp; Tie Points'!B6</f>
        <v>DOCKET NO.: 20240025-EI</v>
      </c>
      <c r="G7" s="22"/>
      <c r="K7" s="17"/>
      <c r="L7" s="17" t="s">
        <v>118</v>
      </c>
      <c r="M7" s="15" t="str">
        <f>+'Inputs &amp; Tie Points'!B12</f>
        <v>Prior Year Ended</v>
      </c>
      <c r="O7" s="18">
        <f>+'Inputs &amp; Tie Points'!I12</f>
        <v>45657</v>
      </c>
      <c r="P7" s="18"/>
    </row>
    <row r="8" spans="1:16" ht="12.75" customHeight="1" x14ac:dyDescent="0.3">
      <c r="H8" s="22"/>
      <c r="K8" s="23"/>
      <c r="L8" s="17" t="s">
        <v>118</v>
      </c>
      <c r="M8" s="15" t="str">
        <f>+'Inputs &amp; Tie Points'!B13</f>
        <v>Historical Year Ended</v>
      </c>
      <c r="N8" s="18"/>
      <c r="O8" s="18">
        <f>+'Inputs &amp; Tie Points'!I13</f>
        <v>45291</v>
      </c>
      <c r="P8" s="18"/>
    </row>
    <row r="9" spans="1:16" ht="12.75" customHeight="1" x14ac:dyDescent="0.3">
      <c r="G9" s="22"/>
      <c r="H9" s="22"/>
      <c r="K9" s="23"/>
      <c r="L9" s="23"/>
      <c r="M9" s="23"/>
      <c r="N9" s="23"/>
      <c r="O9" s="23"/>
      <c r="P9" s="18"/>
    </row>
    <row r="10" spans="1:16" ht="12.75" customHeight="1" x14ac:dyDescent="0.3">
      <c r="G10" s="22"/>
      <c r="H10" s="22"/>
      <c r="K10" s="23"/>
      <c r="L10" s="17"/>
      <c r="M10" s="15"/>
      <c r="N10" s="18"/>
      <c r="O10" s="18"/>
      <c r="P10" s="18"/>
    </row>
    <row r="11" spans="1:16" ht="12.75" customHeight="1" x14ac:dyDescent="0.3">
      <c r="G11" s="22" t="s">
        <v>119</v>
      </c>
      <c r="H11" s="22"/>
      <c r="K11" s="23"/>
      <c r="L11" s="17"/>
      <c r="M11" s="379" t="str">
        <f>+'Inputs &amp; Tie Points'!B16</f>
        <v>Witness:  Loyd, R. Anderson, Buck, Caldwell</v>
      </c>
      <c r="N11" s="18"/>
      <c r="O11" s="18"/>
      <c r="P11" s="18"/>
    </row>
    <row r="12" spans="1:16" s="254" customForma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7"/>
      <c r="M12" s="379" t="str">
        <f>+'Inputs &amp; Tie Points'!B17</f>
        <v>O'Hara, Panizza, Quick, Scott</v>
      </c>
      <c r="N12" s="69"/>
      <c r="O12" s="69"/>
      <c r="P12" s="321"/>
    </row>
    <row r="13" spans="1:16" s="254" customFormat="1" x14ac:dyDescent="0.25">
      <c r="A13" s="410"/>
      <c r="B13" s="382">
        <v>-1</v>
      </c>
      <c r="C13" s="382">
        <f>+B13-1</f>
        <v>-2</v>
      </c>
      <c r="D13" s="382"/>
      <c r="E13" s="382">
        <f>+C13-1</f>
        <v>-3</v>
      </c>
      <c r="F13" s="25"/>
      <c r="G13" s="382">
        <f>+E13-1</f>
        <v>-4</v>
      </c>
      <c r="H13" s="25"/>
      <c r="I13" s="382">
        <f>+G13-1</f>
        <v>-5</v>
      </c>
      <c r="J13" s="382">
        <f>+I13-1</f>
        <v>-6</v>
      </c>
      <c r="K13" s="411"/>
      <c r="L13" s="382">
        <f>+J13-1</f>
        <v>-7</v>
      </c>
      <c r="M13" s="25"/>
      <c r="N13" s="25"/>
      <c r="O13" s="25"/>
      <c r="P13" s="321"/>
    </row>
    <row r="14" spans="1:16" s="254" customFormat="1" x14ac:dyDescent="0.25">
      <c r="A14" s="410"/>
      <c r="B14" s="322"/>
      <c r="C14" s="322"/>
      <c r="D14" s="343" t="str">
        <f>+'MFR C-6 Var Calc for MFR C-8'!J11</f>
        <v>2026B</v>
      </c>
      <c r="E14" s="45" t="s">
        <v>120</v>
      </c>
      <c r="F14" s="322"/>
      <c r="G14" s="45" t="s">
        <v>121</v>
      </c>
      <c r="H14" s="322"/>
      <c r="I14" s="418" t="s">
        <v>122</v>
      </c>
      <c r="J14" s="418"/>
      <c r="K14" s="45"/>
      <c r="L14" s="45"/>
      <c r="M14" s="322"/>
      <c r="N14" s="322"/>
      <c r="O14" s="322"/>
      <c r="P14" s="321"/>
    </row>
    <row r="15" spans="1:16" s="254" customFormat="1" x14ac:dyDescent="0.25">
      <c r="A15" s="323" t="s">
        <v>123</v>
      </c>
      <c r="B15" s="323" t="s">
        <v>124</v>
      </c>
      <c r="C15" s="323"/>
      <c r="D15" s="343" t="str">
        <f>+'MFR C-6 Var Calc for MFR C-8'!K11</f>
        <v>2027B</v>
      </c>
      <c r="E15" s="323" t="s">
        <v>125</v>
      </c>
      <c r="F15" s="324"/>
      <c r="G15" s="323" t="s">
        <v>125</v>
      </c>
      <c r="H15" s="324"/>
      <c r="I15" s="323" t="s">
        <v>126</v>
      </c>
      <c r="J15" s="323" t="s">
        <v>127</v>
      </c>
      <c r="K15" s="323"/>
      <c r="L15" s="323" t="s">
        <v>128</v>
      </c>
      <c r="M15" s="323"/>
      <c r="N15" s="323"/>
      <c r="O15" s="323"/>
      <c r="P15" s="325"/>
    </row>
    <row r="16" spans="1:16" s="254" customFormat="1" x14ac:dyDescent="0.25">
      <c r="A16" s="326" t="s">
        <v>129</v>
      </c>
      <c r="B16" s="26" t="s">
        <v>129</v>
      </c>
      <c r="C16" s="26" t="s">
        <v>130</v>
      </c>
      <c r="D16" s="26"/>
      <c r="E16" s="44">
        <f>+O4</f>
        <v>46752</v>
      </c>
      <c r="F16" s="26"/>
      <c r="G16" s="44">
        <f>+O5</f>
        <v>46387</v>
      </c>
      <c r="H16" s="26"/>
      <c r="I16" s="327" t="s">
        <v>131</v>
      </c>
      <c r="J16" s="327" t="s">
        <v>132</v>
      </c>
      <c r="K16" s="26"/>
      <c r="L16" s="26" t="s">
        <v>133</v>
      </c>
      <c r="M16" s="26"/>
      <c r="N16" s="26"/>
      <c r="O16" s="26"/>
      <c r="P16" s="325"/>
    </row>
    <row r="17" spans="1:17" s="254" customFormat="1" x14ac:dyDescent="0.3">
      <c r="A17" s="408">
        <v>1</v>
      </c>
      <c r="B17" s="269" t="s">
        <v>134</v>
      </c>
      <c r="C17" s="385" t="str">
        <f>+'MFR C-6 Var Calc for MFR C-8'!D22</f>
        <v>Purchase Power-Recoverable</v>
      </c>
      <c r="D17" s="234" t="s">
        <v>74</v>
      </c>
      <c r="E17" s="385">
        <f>+'MFR C-6 Var Calc for MFR C-8'!K22</f>
        <v>126793.37182</v>
      </c>
      <c r="F17" s="33"/>
      <c r="G17" s="385">
        <f>+'MFR C-6 Var Calc for MFR C-8'!J22</f>
        <v>168238.89089999898</v>
      </c>
      <c r="H17" s="68"/>
      <c r="I17" s="226">
        <f>+E17-G17</f>
        <v>-41445.51907999898</v>
      </c>
      <c r="J17" s="315">
        <f>IF(G17=0,0,+I17/G17)</f>
        <v>-0.24634921722489334</v>
      </c>
      <c r="K17" s="31"/>
      <c r="L17" s="39" t="s">
        <v>135</v>
      </c>
      <c r="M17" s="31"/>
      <c r="N17" s="31"/>
      <c r="O17" s="328"/>
      <c r="P17" s="325" t="s">
        <v>136</v>
      </c>
    </row>
    <row r="18" spans="1:17" s="254" customFormat="1" x14ac:dyDescent="0.3">
      <c r="A18" s="408">
        <f t="shared" ref="A18:A47" si="0">A17+1</f>
        <v>2</v>
      </c>
      <c r="B18" s="253"/>
      <c r="E18" s="255"/>
      <c r="F18" s="255"/>
      <c r="G18" s="255"/>
      <c r="H18" s="255"/>
      <c r="I18" s="255"/>
      <c r="K18" s="38"/>
      <c r="L18" s="68"/>
      <c r="M18" s="38"/>
      <c r="N18" s="38"/>
      <c r="O18" s="260"/>
      <c r="P18" s="3"/>
    </row>
    <row r="19" spans="1:17" s="254" customFormat="1" x14ac:dyDescent="0.3">
      <c r="A19" s="408">
        <f t="shared" si="0"/>
        <v>3</v>
      </c>
      <c r="B19" s="275" t="str">
        <f>+'MFR C-6 Var Calc for MFR C-8'!B72</f>
        <v>0512100</v>
      </c>
      <c r="C19" s="385" t="str">
        <f>VLOOKUP($B19,'MFR C-6 Var Calc for MFR C-8'!$B:$K,4,FALSE)</f>
        <v>Maint Of Boiler Plant</v>
      </c>
      <c r="D19" s="234"/>
      <c r="E19" s="385">
        <f>VLOOKUP($B19,'MFR C-6 Var Calc for MFR C-8'!$B:$K,MATCH($D$15,'MFR C-6 Var Calc for MFR C-8'!$B$11:$K$11,0),FALSE)</f>
        <v>367.39759999999802</v>
      </c>
      <c r="F19" s="33"/>
      <c r="G19" s="385">
        <f>VLOOKUP($B19,'MFR C-6 Var Calc for MFR C-8'!$B:$K,MATCH($D$14,'MFR C-6 Var Calc for MFR C-8'!$B$11:$K$11,0),FALSE)</f>
        <v>4420.6615999999904</v>
      </c>
      <c r="H19" s="255"/>
      <c r="I19" s="259">
        <f>+E19-G19</f>
        <v>-4053.2639999999924</v>
      </c>
      <c r="J19" s="315">
        <f>IF(G19=0,0,+I19/G19)</f>
        <v>-0.91689081109488257</v>
      </c>
      <c r="K19" s="38"/>
      <c r="L19" s="39" t="s">
        <v>137</v>
      </c>
      <c r="M19" s="38"/>
      <c r="N19" s="38"/>
      <c r="O19" s="260"/>
      <c r="P19" s="3" t="s">
        <v>138</v>
      </c>
    </row>
    <row r="20" spans="1:17" s="254" customFormat="1" x14ac:dyDescent="0.3">
      <c r="A20" s="408">
        <f t="shared" si="0"/>
        <v>4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38"/>
      <c r="N20" s="38"/>
      <c r="O20" s="256"/>
      <c r="P20" s="3"/>
      <c r="Q20" s="3"/>
    </row>
    <row r="21" spans="1:17" s="254" customFormat="1" x14ac:dyDescent="0.3">
      <c r="A21" s="408">
        <f t="shared" si="0"/>
        <v>5</v>
      </c>
      <c r="B21" s="275" t="str">
        <f>+'MFR C-6 Var Calc for MFR C-8'!B91</f>
        <v>0549000</v>
      </c>
      <c r="C21" s="385" t="str">
        <f>VLOOKUP($B21,'MFR C-6 Var Calc for MFR C-8'!$B:$K,4,FALSE)</f>
        <v>Misc Oth Power Gen Exps</v>
      </c>
      <c r="D21" s="234"/>
      <c r="E21" s="385">
        <f>VLOOKUP($B21,'MFR C-6 Var Calc for MFR C-8'!$B:$K,MATCH($D$15,'MFR C-6 Var Calc for MFR C-8'!$B$11:$K$11,0),FALSE)</f>
        <v>35847.963932617356</v>
      </c>
      <c r="F21" s="33"/>
      <c r="G21" s="385">
        <f>VLOOKUP($B21,'MFR C-6 Var Calc for MFR C-8'!$B:$K,MATCH($D$14,'MFR C-6 Var Calc for MFR C-8'!$B$11:$K$11,0),FALSE)</f>
        <v>31179.048518955373</v>
      </c>
      <c r="H21" s="255"/>
      <c r="I21" s="259">
        <f>+E21-G21</f>
        <v>4668.9154136619836</v>
      </c>
      <c r="J21" s="315">
        <f>IF(G21=0,0,+I21/G21)</f>
        <v>0.14974528202242945</v>
      </c>
      <c r="K21" s="38"/>
      <c r="L21" s="39" t="s">
        <v>139</v>
      </c>
      <c r="M21" s="38"/>
      <c r="N21" s="38"/>
      <c r="O21" s="260"/>
      <c r="P21" s="3" t="s">
        <v>138</v>
      </c>
      <c r="Q21" s="3"/>
    </row>
    <row r="22" spans="1:17" s="254" customFormat="1" x14ac:dyDescent="0.3">
      <c r="A22" s="408">
        <f t="shared" si="0"/>
        <v>6</v>
      </c>
      <c r="B22" s="253"/>
      <c r="C22" s="253"/>
      <c r="D22" s="253"/>
      <c r="E22" s="253"/>
      <c r="F22" s="253"/>
      <c r="G22" s="253"/>
      <c r="H22" s="253"/>
      <c r="I22" s="253"/>
      <c r="K22" s="253"/>
      <c r="L22" s="253"/>
      <c r="M22" s="258"/>
      <c r="N22" s="258"/>
      <c r="O22" s="258"/>
      <c r="P22" s="258"/>
      <c r="Q22" s="258"/>
    </row>
    <row r="23" spans="1:17" s="254" customFormat="1" x14ac:dyDescent="0.3">
      <c r="A23" s="408">
        <f t="shared" si="0"/>
        <v>7</v>
      </c>
      <c r="B23" s="401" t="str">
        <f>+'MFR C-6 Var Calc for MFR C-8'!B129</f>
        <v>0588100</v>
      </c>
      <c r="C23" s="257" t="str">
        <f>+'MFR C-6 Var Calc for MFR C-8'!E129</f>
        <v>Misc Distribution Exp</v>
      </c>
      <c r="E23" s="385">
        <f>VLOOKUP($B23,'MFR C-6 Var Calc for MFR C-8'!$B:$K,MATCH($D$15,'MFR C-6 Var Calc for MFR C-8'!$B$11:$K$11,0),FALSE)</f>
        <v>28131.988445297633</v>
      </c>
      <c r="F23" s="33"/>
      <c r="G23" s="385">
        <f>VLOOKUP($B23,'MFR C-6 Var Calc for MFR C-8'!$B:$K,MATCH($D$14,'MFR C-6 Var Calc for MFR C-8'!$B$11:$K$11,0),FALSE)</f>
        <v>25190.411455119181</v>
      </c>
      <c r="H23" s="255"/>
      <c r="I23" s="259">
        <f>+E23-G23</f>
        <v>2941.5769901784515</v>
      </c>
      <c r="J23" s="315">
        <f>IF(G23=0,0,+I23/G23)</f>
        <v>0.11677367777097844</v>
      </c>
      <c r="K23" s="38"/>
      <c r="L23" s="39" t="s">
        <v>140</v>
      </c>
      <c r="P23" s="254" t="s">
        <v>141</v>
      </c>
      <c r="Q23" s="258"/>
    </row>
    <row r="24" spans="1:17" s="254" customFormat="1" x14ac:dyDescent="0.3">
      <c r="A24" s="408">
        <f t="shared" si="0"/>
        <v>8</v>
      </c>
      <c r="Q24" s="258"/>
    </row>
    <row r="25" spans="1:17" s="254" customFormat="1" x14ac:dyDescent="0.3">
      <c r="A25" s="408">
        <f t="shared" si="0"/>
        <v>9</v>
      </c>
      <c r="B25" s="275" t="str">
        <f>+'MFR C-6 Var Calc for MFR C-8'!B171</f>
        <v>0926000</v>
      </c>
      <c r="C25" s="385" t="str">
        <f>VLOOKUP($B25,'MFR C-6 Var Calc for MFR C-8'!$B:$K,4,FALSE)</f>
        <v>Pension &amp; Benefits</v>
      </c>
      <c r="D25" s="234"/>
      <c r="E25" s="385">
        <f>VLOOKUP($B25,'MFR C-6 Var Calc for MFR C-8'!$B:$K,MATCH($D$15,'MFR C-6 Var Calc for MFR C-8'!$B$11:$K$11,0),FALSE)</f>
        <v>59613.704887097694</v>
      </c>
      <c r="F25" s="33"/>
      <c r="G25" s="385">
        <f>VLOOKUP($B25,'MFR C-6 Var Calc for MFR C-8'!$B:$K,MATCH($D$14,'MFR C-6 Var Calc for MFR C-8'!$B$11:$K$11,0),FALSE)</f>
        <v>42123.996168276899</v>
      </c>
      <c r="H25" s="255"/>
      <c r="I25" s="259">
        <f>+E25-G25</f>
        <v>17489.708718820795</v>
      </c>
      <c r="J25" s="315">
        <f>IF(G25=0,0,+I25/G25)</f>
        <v>0.41519585769956213</v>
      </c>
      <c r="K25" s="38"/>
      <c r="L25" s="39" t="s">
        <v>142</v>
      </c>
      <c r="M25" s="38"/>
      <c r="N25" s="38"/>
      <c r="O25" s="38"/>
      <c r="P25" s="3" t="s">
        <v>136</v>
      </c>
      <c r="Q25" s="3"/>
    </row>
    <row r="26" spans="1:17" s="254" customFormat="1" x14ac:dyDescent="0.3">
      <c r="A26" s="408">
        <f t="shared" si="0"/>
        <v>10</v>
      </c>
      <c r="B26" s="253"/>
      <c r="C26" s="253"/>
      <c r="D26" s="253"/>
      <c r="E26" s="253"/>
      <c r="F26" s="253"/>
      <c r="G26" s="253"/>
      <c r="H26" s="253"/>
      <c r="I26" s="253"/>
      <c r="K26" s="253"/>
      <c r="L26" s="253"/>
      <c r="M26" s="38"/>
      <c r="N26" s="38"/>
      <c r="O26" s="38"/>
      <c r="P26" s="3"/>
      <c r="Q26" s="3"/>
    </row>
    <row r="27" spans="1:17" s="254" customFormat="1" x14ac:dyDescent="0.3">
      <c r="A27" s="408">
        <f t="shared" si="0"/>
        <v>11</v>
      </c>
      <c r="B27" s="275" t="str">
        <f>+'MFR C-6 Var Calc for MFR C-8'!B194</f>
        <v>0407115</v>
      </c>
      <c r="C27" s="385" t="str">
        <f>VLOOKUP($B27,'MFR C-6 Var Calc for MFR C-8'!$B:$K,4,FALSE)</f>
        <v>Meter Amortization</v>
      </c>
      <c r="D27" s="234"/>
      <c r="E27" s="385">
        <f>VLOOKUP($B27,'MFR C-6 Var Calc for MFR C-8'!$B:$K,MATCH($D$15,'MFR C-6 Var Calc for MFR C-8'!$B$11:$K$11,0),FALSE)</f>
        <v>4002.0436399999899</v>
      </c>
      <c r="F27" s="33"/>
      <c r="G27" s="385">
        <f>VLOOKUP($B27,'MFR C-6 Var Calc for MFR C-8'!$B:$K,MATCH($D$14,'MFR C-6 Var Calc for MFR C-8'!$B$11:$K$11,0),FALSE)</f>
        <v>6281.3552799999898</v>
      </c>
      <c r="H27" s="255"/>
      <c r="I27" s="259">
        <f>+E27-G27</f>
        <v>-2279.3116399999999</v>
      </c>
      <c r="J27" s="315">
        <f>IF(G27=0,0,+I27/G27)</f>
        <v>-0.3628694029228679</v>
      </c>
      <c r="K27" s="38"/>
      <c r="L27" s="39" t="s">
        <v>143</v>
      </c>
      <c r="M27" s="38"/>
      <c r="N27" s="38"/>
      <c r="O27" s="38"/>
      <c r="P27" s="3" t="s">
        <v>136</v>
      </c>
      <c r="Q27" s="3"/>
    </row>
    <row r="28" spans="1:17" s="254" customFormat="1" x14ac:dyDescent="0.3">
      <c r="A28" s="408">
        <f t="shared" si="0"/>
        <v>12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3"/>
    </row>
    <row r="29" spans="1:17" s="254" customFormat="1" x14ac:dyDescent="0.3">
      <c r="A29" s="408">
        <f t="shared" si="0"/>
        <v>13</v>
      </c>
      <c r="B29" s="275" t="s">
        <v>144</v>
      </c>
      <c r="C29" s="385" t="str">
        <f>+'MFR C-6 Var Calc for MFR C-8'!D229</f>
        <v>Income Tax</v>
      </c>
      <c r="D29" s="234"/>
      <c r="E29" s="385">
        <f>+'MFR C-6 Var Calc for MFR C-8'!K229</f>
        <v>84349.239689783164</v>
      </c>
      <c r="F29" s="33"/>
      <c r="G29" s="385">
        <f>+'MFR C-6 Var Calc for MFR C-8'!J229</f>
        <v>120632.91269813516</v>
      </c>
      <c r="H29" s="68"/>
      <c r="I29" s="226">
        <f>+E29-G29</f>
        <v>-36283.673008351994</v>
      </c>
      <c r="J29" s="315">
        <f>IF(G29=0,0,+I29/G29)</f>
        <v>-0.3007775589332421</v>
      </c>
      <c r="K29" s="31"/>
      <c r="L29" s="39" t="s">
        <v>145</v>
      </c>
      <c r="M29" s="38"/>
      <c r="N29" s="38"/>
      <c r="O29" s="38"/>
      <c r="P29" s="37" t="s">
        <v>136</v>
      </c>
      <c r="Q29" s="3"/>
    </row>
    <row r="30" spans="1:17" s="254" customFormat="1" x14ac:dyDescent="0.3">
      <c r="A30" s="408">
        <f t="shared" si="0"/>
        <v>14</v>
      </c>
      <c r="Q30" s="3"/>
    </row>
    <row r="31" spans="1:17" s="254" customFormat="1" x14ac:dyDescent="0.25">
      <c r="A31" s="408">
        <f t="shared" si="0"/>
        <v>15</v>
      </c>
      <c r="E31" s="393"/>
      <c r="Q31" s="37"/>
    </row>
    <row r="32" spans="1:17" x14ac:dyDescent="0.3">
      <c r="A32" s="408">
        <f t="shared" si="0"/>
        <v>16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38"/>
      <c r="N32" s="38"/>
      <c r="O32" s="38"/>
      <c r="P32" s="37"/>
      <c r="Q32" s="37"/>
    </row>
    <row r="33" spans="1:17" x14ac:dyDescent="0.3">
      <c r="A33" s="408">
        <f t="shared" si="0"/>
        <v>17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38"/>
      <c r="N33" s="38"/>
      <c r="O33" s="38"/>
      <c r="P33" s="37"/>
      <c r="Q33" s="37"/>
    </row>
    <row r="34" spans="1:17" x14ac:dyDescent="0.3">
      <c r="A34" s="408">
        <f t="shared" si="0"/>
        <v>18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38"/>
      <c r="N34" s="38"/>
      <c r="O34" s="38"/>
    </row>
    <row r="35" spans="1:17" x14ac:dyDescent="0.3">
      <c r="A35" s="408">
        <f t="shared" si="0"/>
        <v>19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38"/>
      <c r="N35" s="38"/>
      <c r="O35" s="38"/>
    </row>
    <row r="36" spans="1:17" x14ac:dyDescent="0.3">
      <c r="A36" s="408">
        <f t="shared" si="0"/>
        <v>20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38"/>
      <c r="N36" s="38"/>
      <c r="O36" s="38"/>
    </row>
    <row r="37" spans="1:17" x14ac:dyDescent="0.3">
      <c r="A37" s="408">
        <f t="shared" si="0"/>
        <v>21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31"/>
      <c r="N37" s="31"/>
      <c r="O37" s="31"/>
    </row>
    <row r="38" spans="1:17" x14ac:dyDescent="0.3">
      <c r="A38" s="408">
        <f t="shared" si="0"/>
        <v>22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31"/>
      <c r="N38" s="31"/>
      <c r="O38" s="31"/>
    </row>
    <row r="39" spans="1:17" x14ac:dyDescent="0.3">
      <c r="A39" s="27">
        <f t="shared" si="0"/>
        <v>23</v>
      </c>
    </row>
    <row r="40" spans="1:17" x14ac:dyDescent="0.3">
      <c r="A40" s="27">
        <f t="shared" si="0"/>
        <v>24</v>
      </c>
    </row>
    <row r="41" spans="1:17" x14ac:dyDescent="0.3">
      <c r="A41" s="27">
        <f t="shared" si="0"/>
        <v>25</v>
      </c>
      <c r="K41" s="38"/>
      <c r="L41" s="38"/>
      <c r="M41" s="31"/>
      <c r="N41" s="31"/>
      <c r="O41" s="31"/>
    </row>
    <row r="42" spans="1:17" x14ac:dyDescent="0.3">
      <c r="A42" s="27">
        <f t="shared" si="0"/>
        <v>26</v>
      </c>
    </row>
    <row r="43" spans="1:17" x14ac:dyDescent="0.3">
      <c r="A43" s="27">
        <f t="shared" si="0"/>
        <v>27</v>
      </c>
    </row>
    <row r="44" spans="1:17" x14ac:dyDescent="0.3">
      <c r="A44" s="27">
        <f t="shared" si="0"/>
        <v>28</v>
      </c>
      <c r="K44" s="38"/>
      <c r="L44" s="38"/>
      <c r="M44" s="31"/>
      <c r="N44" s="31"/>
      <c r="O44" s="31"/>
    </row>
    <row r="45" spans="1:17" x14ac:dyDescent="0.3">
      <c r="A45" s="27">
        <f t="shared" si="0"/>
        <v>29</v>
      </c>
      <c r="B45" s="27"/>
      <c r="C45" s="35"/>
      <c r="D45" s="35"/>
      <c r="E45" s="36"/>
      <c r="F45" s="36"/>
      <c r="G45" s="31"/>
      <c r="H45" s="31"/>
      <c r="I45" s="31"/>
      <c r="J45" s="31"/>
      <c r="K45" s="31"/>
      <c r="L45" s="31"/>
      <c r="M45" s="31"/>
      <c r="N45" s="31"/>
      <c r="O45" s="31"/>
    </row>
    <row r="46" spans="1:17" x14ac:dyDescent="0.3">
      <c r="A46" s="27">
        <f t="shared" si="0"/>
        <v>30</v>
      </c>
      <c r="B46" s="27"/>
      <c r="C46" s="35"/>
      <c r="D46" s="35"/>
      <c r="E46" s="36"/>
      <c r="F46" s="36"/>
      <c r="G46" s="31"/>
      <c r="H46" s="31"/>
      <c r="I46" s="31"/>
      <c r="J46" s="31"/>
      <c r="K46" s="31"/>
      <c r="L46" s="31"/>
      <c r="M46" s="31"/>
      <c r="N46" s="31"/>
      <c r="O46" s="31"/>
    </row>
    <row r="47" spans="1:17" x14ac:dyDescent="0.3">
      <c r="A47" s="27">
        <f t="shared" si="0"/>
        <v>31</v>
      </c>
      <c r="B47" s="27"/>
      <c r="C47" s="35"/>
      <c r="D47" s="35"/>
      <c r="E47" s="36"/>
      <c r="F47" s="36"/>
      <c r="G47" s="31"/>
      <c r="H47" s="31"/>
      <c r="I47" s="31"/>
      <c r="J47" s="31"/>
      <c r="K47" s="31"/>
      <c r="L47" s="31"/>
      <c r="M47" s="31"/>
      <c r="N47" s="31"/>
      <c r="O47" s="31"/>
    </row>
    <row r="48" spans="1:17" x14ac:dyDescent="0.3">
      <c r="A48" s="27">
        <f>A47+1</f>
        <v>32</v>
      </c>
      <c r="B48" s="27"/>
      <c r="C48" s="35"/>
      <c r="D48" s="35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3">
      <c r="A49" s="407" t="s">
        <v>146</v>
      </c>
      <c r="B49" s="415"/>
      <c r="C49" s="407"/>
      <c r="D49" s="407"/>
      <c r="E49" s="414"/>
      <c r="F49" s="414"/>
      <c r="G49" s="415"/>
      <c r="H49" s="416"/>
      <c r="I49" s="416"/>
      <c r="J49" s="416"/>
      <c r="K49" s="416"/>
      <c r="L49" s="416"/>
      <c r="M49" s="416"/>
      <c r="N49" s="416" t="s">
        <v>147</v>
      </c>
      <c r="O49" s="416"/>
    </row>
  </sheetData>
  <mergeCells count="2">
    <mergeCell ref="F1:J1"/>
    <mergeCell ref="F3:J6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9FA8-142C-444F-A36E-52F5420411B1}">
  <dimension ref="A1:R50"/>
  <sheetViews>
    <sheetView tabSelected="1" topLeftCell="A11" workbookViewId="0">
      <selection activeCell="AH133" sqref="AH133"/>
    </sheetView>
  </sheetViews>
  <sheetFormatPr defaultColWidth="9.109375" defaultRowHeight="13.8" x14ac:dyDescent="0.3"/>
  <cols>
    <col min="1" max="1" width="3.6640625" style="3" customWidth="1"/>
    <col min="2" max="2" width="7.44140625" style="3" customWidth="1"/>
    <col min="3" max="3" width="33.109375" style="3" customWidth="1"/>
    <col min="4" max="4" width="14.33203125" style="3" customWidth="1"/>
    <col min="5" max="5" width="5.109375" style="3" customWidth="1"/>
    <col min="6" max="6" width="14" style="3" customWidth="1"/>
    <col min="7" max="7" width="5.109375" style="3" customWidth="1"/>
    <col min="8" max="8" width="11.6640625" style="3" customWidth="1"/>
    <col min="9" max="9" width="13.6640625" style="3" customWidth="1"/>
    <col min="10" max="10" width="11.44140625" style="3" customWidth="1"/>
    <col min="11" max="11" width="11.6640625" style="3" customWidth="1"/>
    <col min="12" max="12" width="16.77734375" style="3" customWidth="1"/>
    <col min="13" max="13" width="10.109375" style="3" customWidth="1"/>
    <col min="14" max="15" width="13.109375" style="3" customWidth="1"/>
    <col min="16" max="16" width="10.6640625" style="349" bestFit="1" customWidth="1"/>
    <col min="17" max="16384" width="9.109375" style="3"/>
  </cols>
  <sheetData>
    <row r="1" spans="1:16" ht="12.75" customHeight="1" x14ac:dyDescent="0.3">
      <c r="A1" s="1" t="s">
        <v>109</v>
      </c>
      <c r="B1" s="412"/>
      <c r="C1" s="412"/>
      <c r="D1" s="1"/>
      <c r="E1" s="469" t="s">
        <v>110</v>
      </c>
      <c r="F1" s="469"/>
      <c r="G1" s="469"/>
      <c r="H1" s="469"/>
      <c r="I1" s="469"/>
      <c r="J1" s="1"/>
      <c r="K1" s="1"/>
      <c r="L1" s="1"/>
      <c r="N1" s="1" t="s">
        <v>148</v>
      </c>
    </row>
    <row r="2" spans="1:16" ht="12.75" customHeight="1" x14ac:dyDescent="0.3">
      <c r="A2" s="4"/>
      <c r="B2" s="4"/>
      <c r="C2" s="4"/>
      <c r="D2" s="4"/>
      <c r="E2" s="4"/>
      <c r="F2" s="409"/>
      <c r="G2" s="409"/>
      <c r="H2" s="409"/>
      <c r="I2" s="409"/>
      <c r="J2" s="409"/>
      <c r="K2" s="409"/>
      <c r="L2" s="409"/>
      <c r="M2" s="409"/>
      <c r="N2" s="409"/>
      <c r="O2" s="15"/>
    </row>
    <row r="3" spans="1:16" ht="12.75" customHeight="1" x14ac:dyDescent="0.3">
      <c r="A3" s="3" t="s">
        <v>112</v>
      </c>
      <c r="B3" s="11"/>
      <c r="C3" s="11"/>
      <c r="D3" s="9" t="s">
        <v>113</v>
      </c>
      <c r="E3" s="470" t="s">
        <v>114</v>
      </c>
      <c r="F3" s="470"/>
      <c r="G3" s="470"/>
      <c r="H3" s="470"/>
      <c r="I3" s="470"/>
      <c r="J3" s="10"/>
      <c r="L3" s="12" t="s">
        <v>115</v>
      </c>
      <c r="M3" s="11"/>
      <c r="N3" s="11"/>
      <c r="O3" s="11"/>
    </row>
    <row r="4" spans="1:16" x14ac:dyDescent="0.3">
      <c r="B4" s="11"/>
      <c r="C4" s="11"/>
      <c r="D4" s="13"/>
      <c r="E4" s="471"/>
      <c r="F4" s="471"/>
      <c r="G4" s="471"/>
      <c r="H4" s="471"/>
      <c r="I4" s="471"/>
      <c r="J4" s="14"/>
      <c r="K4" s="17" t="s">
        <v>116</v>
      </c>
      <c r="L4" s="15" t="str">
        <f>+'Inputs &amp; Tie Points'!B9</f>
        <v>Projected Test Year 3 Ended</v>
      </c>
      <c r="N4" s="18">
        <f>+'Inputs &amp; Tie Points'!I9</f>
        <v>46752</v>
      </c>
      <c r="O4" s="11"/>
    </row>
    <row r="5" spans="1:16" ht="12.75" customHeight="1" x14ac:dyDescent="0.3">
      <c r="A5" s="3" t="s">
        <v>117</v>
      </c>
      <c r="B5" s="413"/>
      <c r="C5" s="413"/>
      <c r="D5" s="413"/>
      <c r="E5" s="471"/>
      <c r="F5" s="471"/>
      <c r="G5" s="471"/>
      <c r="H5" s="471"/>
      <c r="I5" s="471"/>
      <c r="J5" s="14"/>
      <c r="K5" s="17" t="s">
        <v>118</v>
      </c>
      <c r="L5" s="15" t="str">
        <f>+'Inputs &amp; Tie Points'!B10</f>
        <v>Projected Test Year 2 Ended</v>
      </c>
      <c r="N5" s="18">
        <f>+'Inputs &amp; Tie Points'!I10</f>
        <v>46387</v>
      </c>
      <c r="O5" s="18"/>
    </row>
    <row r="6" spans="1:16" x14ac:dyDescent="0.3">
      <c r="A6" s="21"/>
      <c r="E6" s="471"/>
      <c r="F6" s="471"/>
      <c r="G6" s="471"/>
      <c r="H6" s="471"/>
      <c r="I6" s="471"/>
      <c r="J6" s="14"/>
      <c r="K6" s="17" t="s">
        <v>118</v>
      </c>
      <c r="L6" s="15" t="str">
        <f>+'Inputs &amp; Tie Points'!B11</f>
        <v>Projected Test Year 1 Ended</v>
      </c>
      <c r="N6" s="18">
        <f>+'Inputs &amp; Tie Points'!I11</f>
        <v>46022</v>
      </c>
      <c r="O6" s="18"/>
    </row>
    <row r="7" spans="1:16" ht="12.75" customHeight="1" x14ac:dyDescent="0.3">
      <c r="A7" s="18" t="str">
        <f>+'Test Year 3 Pg 1'!A7</f>
        <v>DOCKET NO.: 20240025-EI</v>
      </c>
      <c r="F7" s="22"/>
      <c r="J7" s="17"/>
      <c r="K7" s="17" t="s">
        <v>118</v>
      </c>
      <c r="L7" s="15" t="str">
        <f>+'Inputs &amp; Tie Points'!B12</f>
        <v>Prior Year Ended</v>
      </c>
      <c r="N7" s="18">
        <f>+'Inputs &amp; Tie Points'!I12</f>
        <v>45657</v>
      </c>
      <c r="O7" s="18"/>
    </row>
    <row r="8" spans="1:16" ht="12.75" customHeight="1" x14ac:dyDescent="0.3">
      <c r="G8" s="22"/>
      <c r="J8" s="23"/>
      <c r="K8" s="17" t="s">
        <v>118</v>
      </c>
      <c r="L8" s="15" t="str">
        <f>+'Inputs &amp; Tie Points'!B13</f>
        <v>Historical Year Ended</v>
      </c>
      <c r="N8" s="18">
        <f>+'Inputs &amp; Tie Points'!I13</f>
        <v>45291</v>
      </c>
      <c r="O8" s="18"/>
    </row>
    <row r="9" spans="1:16" ht="12.75" customHeight="1" x14ac:dyDescent="0.3">
      <c r="F9" s="22"/>
      <c r="G9" s="22"/>
      <c r="J9" s="23"/>
      <c r="K9" s="23"/>
      <c r="L9" s="23"/>
      <c r="M9" s="23"/>
      <c r="N9" s="23"/>
      <c r="O9" s="18"/>
    </row>
    <row r="10" spans="1:16" ht="12.75" customHeight="1" x14ac:dyDescent="0.3">
      <c r="F10" s="22"/>
      <c r="G10" s="22"/>
      <c r="J10" s="23"/>
      <c r="K10" s="17"/>
      <c r="L10" s="15"/>
      <c r="N10" s="18"/>
      <c r="O10" s="18"/>
    </row>
    <row r="11" spans="1:16" ht="12.75" customHeight="1" x14ac:dyDescent="0.3">
      <c r="F11" s="22" t="s">
        <v>119</v>
      </c>
      <c r="G11" s="22"/>
      <c r="J11" s="23"/>
      <c r="K11" s="17"/>
      <c r="L11" s="379" t="str">
        <f>+'Inputs &amp; Tie Points'!B16</f>
        <v>Witness:  Loyd, R. Anderson, Buck, Caldwell</v>
      </c>
      <c r="M11" s="18"/>
      <c r="N11" s="18"/>
      <c r="O11" s="18"/>
    </row>
    <row r="12" spans="1:16" s="254" customForma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46"/>
      <c r="L12" s="379" t="str">
        <f>+'Inputs &amp; Tie Points'!B17</f>
        <v>O'Hara, Panizza, Quick, Scott</v>
      </c>
      <c r="M12" s="69"/>
      <c r="N12" s="69"/>
      <c r="O12" s="410"/>
      <c r="P12" s="255"/>
    </row>
    <row r="13" spans="1:16" s="254" customFormat="1" x14ac:dyDescent="0.25">
      <c r="A13" s="410"/>
      <c r="B13" s="382">
        <v>-1</v>
      </c>
      <c r="C13" s="382">
        <f>+B13-1</f>
        <v>-2</v>
      </c>
      <c r="D13" s="382">
        <f>+B13-1</f>
        <v>-2</v>
      </c>
      <c r="E13" s="25"/>
      <c r="F13" s="382">
        <f>+D13-1</f>
        <v>-3</v>
      </c>
      <c r="G13" s="25"/>
      <c r="H13" s="382">
        <f>+F13-1</f>
        <v>-4</v>
      </c>
      <c r="I13" s="382">
        <f>+H13-1</f>
        <v>-5</v>
      </c>
      <c r="J13" s="411"/>
      <c r="K13" s="382">
        <f>+I13-1</f>
        <v>-6</v>
      </c>
      <c r="L13" s="25"/>
      <c r="M13" s="25"/>
      <c r="N13" s="25"/>
      <c r="O13" s="410"/>
      <c r="P13" s="255"/>
    </row>
    <row r="14" spans="1:16" s="254" customFormat="1" x14ac:dyDescent="0.25">
      <c r="A14" s="410"/>
      <c r="B14" s="322"/>
      <c r="C14" s="322"/>
      <c r="D14" s="45" t="s">
        <v>120</v>
      </c>
      <c r="E14" s="322"/>
      <c r="F14" s="45" t="s">
        <v>121</v>
      </c>
      <c r="G14" s="322"/>
      <c r="H14" s="418" t="s">
        <v>122</v>
      </c>
      <c r="I14" s="418"/>
      <c r="J14" s="45"/>
      <c r="K14" s="45"/>
      <c r="L14" s="322"/>
      <c r="M14" s="322"/>
      <c r="N14" s="322"/>
      <c r="O14" s="410"/>
      <c r="P14" s="255"/>
    </row>
    <row r="15" spans="1:16" s="254" customFormat="1" x14ac:dyDescent="0.25">
      <c r="A15" s="323" t="s">
        <v>123</v>
      </c>
      <c r="B15" s="323" t="s">
        <v>124</v>
      </c>
      <c r="C15" s="323"/>
      <c r="D15" s="323" t="s">
        <v>125</v>
      </c>
      <c r="E15" s="324"/>
      <c r="F15" s="323" t="s">
        <v>125</v>
      </c>
      <c r="G15" s="324"/>
      <c r="H15" s="323" t="s">
        <v>126</v>
      </c>
      <c r="I15" s="323" t="s">
        <v>127</v>
      </c>
      <c r="J15" s="323"/>
      <c r="K15" s="323" t="s">
        <v>128</v>
      </c>
      <c r="L15" s="323"/>
      <c r="M15" s="323"/>
      <c r="N15" s="323"/>
      <c r="O15" s="325"/>
      <c r="P15" s="255"/>
    </row>
    <row r="16" spans="1:16" s="254" customFormat="1" x14ac:dyDescent="0.25">
      <c r="A16" s="326" t="s">
        <v>129</v>
      </c>
      <c r="B16" s="26" t="s">
        <v>129</v>
      </c>
      <c r="C16" s="26" t="s">
        <v>130</v>
      </c>
      <c r="D16" s="44">
        <f>+N4</f>
        <v>46752</v>
      </c>
      <c r="E16" s="26"/>
      <c r="F16" s="44">
        <f>+N5</f>
        <v>46387</v>
      </c>
      <c r="G16" s="26"/>
      <c r="H16" s="327" t="s">
        <v>131</v>
      </c>
      <c r="I16" s="327" t="s">
        <v>132</v>
      </c>
      <c r="J16" s="26"/>
      <c r="K16" s="26" t="s">
        <v>133</v>
      </c>
      <c r="L16" s="26"/>
      <c r="M16" s="26"/>
      <c r="N16" s="26"/>
      <c r="O16" s="323"/>
      <c r="P16" s="255"/>
    </row>
    <row r="17" spans="1:18" s="254" customFormat="1" x14ac:dyDescent="0.25">
      <c r="A17" s="27">
        <v>1</v>
      </c>
      <c r="B17" s="39" t="s">
        <v>135</v>
      </c>
      <c r="C17" s="472" t="s">
        <v>149</v>
      </c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51" t="str">
        <f>+'Test Year 3 Pg 1'!P17</f>
        <v>Penney</v>
      </c>
      <c r="P17" s="405">
        <f>+'Test Year 3 Pg 1'!I17</f>
        <v>-41445.51907999898</v>
      </c>
      <c r="Q17" s="386" t="str">
        <f>+'Test Year 3 Pg 1'!B17</f>
        <v>0555000</v>
      </c>
      <c r="R17" s="393" t="str">
        <f>+'Test Year 3 Pg 1'!C17</f>
        <v>Purchase Power-Recoverable</v>
      </c>
    </row>
    <row r="18" spans="1:18" s="254" customFormat="1" x14ac:dyDescent="0.3">
      <c r="A18" s="27">
        <f t="shared" ref="A18:A48" si="0">A17+1</f>
        <v>2</v>
      </c>
      <c r="B18" s="68"/>
      <c r="C18" s="67"/>
      <c r="D18" s="33"/>
      <c r="E18" s="33"/>
      <c r="F18" s="68"/>
      <c r="G18" s="68"/>
      <c r="H18" s="31"/>
      <c r="I18" s="31"/>
      <c r="J18" s="31"/>
      <c r="K18" s="31"/>
      <c r="L18" s="31"/>
      <c r="M18" s="31"/>
      <c r="N18" s="328"/>
      <c r="O18" s="51" t="s">
        <v>150</v>
      </c>
      <c r="P18" s="228"/>
      <c r="Q18" s="73"/>
    </row>
    <row r="19" spans="1:18" s="254" customFormat="1" x14ac:dyDescent="0.25">
      <c r="A19" s="408">
        <f t="shared" si="0"/>
        <v>3</v>
      </c>
      <c r="B19" s="39" t="s">
        <v>137</v>
      </c>
      <c r="C19" s="473" t="s">
        <v>151</v>
      </c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256"/>
      <c r="O19" s="51" t="str">
        <f>+'Test Year 3 Pg 1'!P19</f>
        <v>Daivd Develle</v>
      </c>
      <c r="P19" s="405">
        <f>+'Test Year 3 Pg 1'!I19</f>
        <v>-4053.2639999999924</v>
      </c>
      <c r="Q19" s="386" t="str">
        <f>+'Test Year 3 Pg 1'!B19</f>
        <v>0512100</v>
      </c>
      <c r="R19" s="393" t="str">
        <f>+'Test Year 3 Pg 1'!C19</f>
        <v>Maint Of Boiler Plant</v>
      </c>
    </row>
    <row r="20" spans="1:18" s="254" customFormat="1" x14ac:dyDescent="0.3">
      <c r="A20" s="408">
        <f t="shared" si="0"/>
        <v>4</v>
      </c>
      <c r="B20" s="68"/>
      <c r="C20" s="67"/>
      <c r="D20" s="261"/>
      <c r="E20" s="261"/>
      <c r="F20" s="68"/>
      <c r="G20" s="68"/>
      <c r="H20" s="38"/>
      <c r="I20" s="38"/>
      <c r="J20" s="38"/>
      <c r="K20" s="38"/>
      <c r="L20" s="38"/>
      <c r="M20" s="38"/>
      <c r="N20" s="256"/>
      <c r="O20" s="51"/>
      <c r="P20" s="228"/>
      <c r="Q20" s="73"/>
    </row>
    <row r="21" spans="1:18" s="254" customFormat="1" x14ac:dyDescent="0.25">
      <c r="A21" s="408">
        <f t="shared" si="0"/>
        <v>5</v>
      </c>
      <c r="B21" s="39" t="s">
        <v>139</v>
      </c>
      <c r="C21" s="473" t="s">
        <v>152</v>
      </c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38"/>
      <c r="O21" s="51" t="str">
        <f>+'Test Year 3 Pg 1'!P21</f>
        <v>Daivd Develle</v>
      </c>
      <c r="P21" s="405">
        <f>+'Test Year 3 Pg 1'!I21</f>
        <v>4668.9154136619836</v>
      </c>
      <c r="Q21" s="386" t="str">
        <f>+'Test Year 3 Pg 1'!B21</f>
        <v>0549000</v>
      </c>
      <c r="R21" s="393" t="str">
        <f>+'Test Year 3 Pg 1'!C21</f>
        <v>Misc Oth Power Gen Exps</v>
      </c>
    </row>
    <row r="22" spans="1:18" s="254" customFormat="1" x14ac:dyDescent="0.3">
      <c r="A22" s="408">
        <f t="shared" si="0"/>
        <v>6</v>
      </c>
      <c r="B22" s="68"/>
      <c r="C22" s="37"/>
      <c r="D22" s="37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51" t="s">
        <v>150</v>
      </c>
      <c r="P22" s="228"/>
      <c r="Q22" s="73"/>
    </row>
    <row r="23" spans="1:18" s="254" customFormat="1" x14ac:dyDescent="0.25">
      <c r="A23" s="408">
        <f t="shared" si="0"/>
        <v>7</v>
      </c>
      <c r="B23" s="39" t="str">
        <f>+'Test Year 3 Pg 1'!L23</f>
        <v>(D)</v>
      </c>
      <c r="C23" s="37" t="s">
        <v>153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51" t="str">
        <f>+'Test Year 3 Pg 1'!P23</f>
        <v>Shelly Ross</v>
      </c>
      <c r="P23" s="405">
        <f>+'Test Year 3 Pg 1'!I23</f>
        <v>2941.5769901784515</v>
      </c>
      <c r="Q23" s="386" t="str">
        <f>+'Test Year 3 Pg 1'!B23</f>
        <v>0588100</v>
      </c>
      <c r="R23" s="393" t="str">
        <f>+'Test Year 3 Pg 1'!C23</f>
        <v>Misc Distribution Exp</v>
      </c>
    </row>
    <row r="24" spans="1:18" s="254" customFormat="1" x14ac:dyDescent="0.3">
      <c r="A24" s="408">
        <f t="shared" si="0"/>
        <v>8</v>
      </c>
      <c r="B24" s="68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38"/>
      <c r="O24" s="51"/>
      <c r="P24" s="228"/>
      <c r="Q24" s="73"/>
    </row>
    <row r="25" spans="1:18" s="254" customFormat="1" x14ac:dyDescent="0.25">
      <c r="A25" s="408">
        <f t="shared" si="0"/>
        <v>9</v>
      </c>
      <c r="B25" s="39" t="str">
        <f>+'Test Year 3 Pg 1'!L25</f>
        <v>(E)</v>
      </c>
      <c r="C25" s="473" t="s">
        <v>154</v>
      </c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38"/>
      <c r="O25" s="51" t="str">
        <f>+'Test Year 3 Pg 1'!P25</f>
        <v>Penney</v>
      </c>
      <c r="P25" s="405">
        <f>+'Test Year 3 Pg 1'!I25</f>
        <v>17489.708718820795</v>
      </c>
      <c r="Q25" s="386" t="str">
        <f>+'Test Year 3 Pg 1'!B25</f>
        <v>0926000</v>
      </c>
      <c r="R25" s="393" t="str">
        <f>+'Test Year 3 Pg 1'!C25</f>
        <v>Pension &amp; Benefits</v>
      </c>
    </row>
    <row r="26" spans="1:18" s="254" customFormat="1" x14ac:dyDescent="0.3">
      <c r="A26" s="408">
        <f t="shared" si="0"/>
        <v>10</v>
      </c>
      <c r="B26" s="68"/>
      <c r="C26" s="67"/>
      <c r="D26" s="261"/>
      <c r="E26" s="261"/>
      <c r="F26" s="68"/>
      <c r="G26" s="68"/>
      <c r="H26" s="38"/>
      <c r="I26" s="38"/>
      <c r="J26" s="38"/>
      <c r="K26" s="38"/>
      <c r="L26" s="38"/>
      <c r="M26" s="38"/>
      <c r="N26" s="38"/>
      <c r="O26" s="51" t="s">
        <v>150</v>
      </c>
      <c r="P26" s="228"/>
      <c r="Q26" s="73"/>
    </row>
    <row r="27" spans="1:18" s="254" customFormat="1" x14ac:dyDescent="0.25">
      <c r="A27" s="408">
        <f t="shared" si="0"/>
        <v>11</v>
      </c>
      <c r="B27" s="39" t="str">
        <f>+'Test Year 3 Pg 1'!L27</f>
        <v>(F)</v>
      </c>
      <c r="C27" s="473" t="s">
        <v>155</v>
      </c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38"/>
      <c r="O27" s="51" t="str">
        <f>+'Test Year 3 Pg 1'!P27</f>
        <v>Penney</v>
      </c>
      <c r="P27" s="405">
        <f>+'Test Year 3 Pg 1'!I27</f>
        <v>-2279.3116399999999</v>
      </c>
      <c r="Q27" s="386" t="str">
        <f>+'Test Year 3 Pg 1'!B27</f>
        <v>0407115</v>
      </c>
      <c r="R27" s="393" t="str">
        <f>+'Test Year 3 Pg 1'!C27</f>
        <v>Meter Amortization</v>
      </c>
    </row>
    <row r="28" spans="1:18" s="254" customFormat="1" x14ac:dyDescent="0.3">
      <c r="A28" s="408">
        <f t="shared" si="0"/>
        <v>12</v>
      </c>
      <c r="B28" s="68"/>
      <c r="C28" s="246"/>
      <c r="D28" s="262"/>
      <c r="E28" s="262"/>
      <c r="F28" s="38"/>
      <c r="G28" s="38"/>
      <c r="H28" s="38"/>
      <c r="I28" s="38"/>
      <c r="J28" s="38"/>
      <c r="K28" s="38"/>
      <c r="L28" s="38"/>
      <c r="M28" s="38"/>
      <c r="N28" s="38"/>
      <c r="O28" s="37"/>
      <c r="P28" s="255"/>
    </row>
    <row r="29" spans="1:18" s="254" customFormat="1" x14ac:dyDescent="0.3">
      <c r="A29" s="27">
        <f t="shared" si="0"/>
        <v>13</v>
      </c>
      <c r="B29" s="39" t="str">
        <f>+'Test Year 3 Pg 1'!L29</f>
        <v>(G)</v>
      </c>
      <c r="C29" s="245" t="s">
        <v>156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31"/>
      <c r="O29" s="51" t="str">
        <f>+'Test Year 3 Pg 1'!P29</f>
        <v>Penney</v>
      </c>
      <c r="P29" s="405">
        <f>+'Test Year 3 Pg 1'!I29</f>
        <v>-36283.673008351994</v>
      </c>
      <c r="Q29" s="386" t="str">
        <f>+'Test Year 3 Pg 1'!B29</f>
        <v>409 + 410 + 411</v>
      </c>
      <c r="R29" t="str">
        <f>+'Test Year 3 Pg 1'!C29</f>
        <v>Income Tax</v>
      </c>
    </row>
    <row r="30" spans="1:18" x14ac:dyDescent="0.3">
      <c r="A30" s="27">
        <f t="shared" si="0"/>
        <v>14</v>
      </c>
      <c r="B30" s="31"/>
      <c r="C30" s="317"/>
      <c r="D30" s="318"/>
      <c r="E30" s="318"/>
      <c r="F30" s="319"/>
      <c r="G30" s="319"/>
      <c r="H30" s="316"/>
      <c r="I30" s="316"/>
      <c r="J30" s="316"/>
      <c r="K30" s="316"/>
      <c r="L30" s="316"/>
      <c r="M30" s="316"/>
      <c r="N30" s="31"/>
      <c r="O30" s="37"/>
      <c r="Q30" s="254"/>
      <c r="R30" s="402"/>
    </row>
    <row r="31" spans="1:18" x14ac:dyDescent="0.3">
      <c r="A31" s="27">
        <f t="shared" si="0"/>
        <v>15</v>
      </c>
      <c r="B31" s="39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31"/>
      <c r="O31" s="51"/>
      <c r="P31" s="405"/>
      <c r="Q31" s="386"/>
      <c r="R31"/>
    </row>
    <row r="32" spans="1:18" x14ac:dyDescent="0.3">
      <c r="A32" s="27">
        <f t="shared" si="0"/>
        <v>16</v>
      </c>
    </row>
    <row r="33" spans="1:17" x14ac:dyDescent="0.3">
      <c r="A33" s="27">
        <f t="shared" si="0"/>
        <v>17</v>
      </c>
    </row>
    <row r="34" spans="1:17" x14ac:dyDescent="0.3">
      <c r="A34" s="27">
        <f t="shared" si="0"/>
        <v>18</v>
      </c>
      <c r="B34" s="31"/>
      <c r="C34" s="317"/>
      <c r="D34" s="318"/>
      <c r="E34" s="318"/>
      <c r="F34" s="319"/>
      <c r="G34" s="319"/>
      <c r="H34" s="316"/>
      <c r="I34" s="316"/>
      <c r="J34" s="316"/>
      <c r="K34" s="316"/>
      <c r="L34" s="316"/>
      <c r="M34" s="316"/>
      <c r="N34" s="31"/>
      <c r="O34" s="37"/>
      <c r="Q34" s="254"/>
    </row>
    <row r="35" spans="1:17" ht="13.2" customHeight="1" x14ac:dyDescent="0.3">
      <c r="A35" s="27">
        <f t="shared" si="0"/>
        <v>19</v>
      </c>
      <c r="B35" s="31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37"/>
    </row>
    <row r="36" spans="1:17" x14ac:dyDescent="0.3">
      <c r="A36" s="27">
        <f t="shared" si="0"/>
        <v>20</v>
      </c>
      <c r="B36" s="31"/>
      <c r="O36" s="37"/>
    </row>
    <row r="37" spans="1:17" x14ac:dyDescent="0.3">
      <c r="A37" s="27">
        <f t="shared" si="0"/>
        <v>21</v>
      </c>
      <c r="B37" s="31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1"/>
      <c r="O37" s="37"/>
      <c r="Q37" s="254"/>
    </row>
    <row r="38" spans="1:17" x14ac:dyDescent="0.3">
      <c r="A38" s="27">
        <f t="shared" si="0"/>
        <v>22</v>
      </c>
      <c r="B38" s="31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1"/>
      <c r="O38" s="37"/>
    </row>
    <row r="39" spans="1:17" x14ac:dyDescent="0.3">
      <c r="A39" s="27">
        <f t="shared" si="0"/>
        <v>23</v>
      </c>
      <c r="B39" s="31"/>
      <c r="O39" s="37"/>
    </row>
    <row r="40" spans="1:17" x14ac:dyDescent="0.3">
      <c r="A40" s="27">
        <f t="shared" si="0"/>
        <v>24</v>
      </c>
      <c r="B40" s="3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1"/>
      <c r="O40" s="37"/>
    </row>
    <row r="41" spans="1:17" x14ac:dyDescent="0.3">
      <c r="A41" s="27">
        <f t="shared" si="0"/>
        <v>25</v>
      </c>
      <c r="B41" s="31"/>
      <c r="O41" s="37"/>
    </row>
    <row r="42" spans="1:17" x14ac:dyDescent="0.3">
      <c r="A42" s="27">
        <f t="shared" si="0"/>
        <v>26</v>
      </c>
      <c r="B42" s="31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31"/>
      <c r="O42" s="37"/>
    </row>
    <row r="43" spans="1:17" x14ac:dyDescent="0.3">
      <c r="A43" s="27">
        <f t="shared" si="0"/>
        <v>27</v>
      </c>
      <c r="B43" s="31"/>
      <c r="C43" s="35"/>
      <c r="D43" s="36"/>
      <c r="E43" s="36"/>
      <c r="F43" s="31"/>
      <c r="G43" s="31"/>
      <c r="H43" s="31"/>
      <c r="I43" s="31"/>
      <c r="J43" s="31"/>
      <c r="K43" s="31"/>
      <c r="L43" s="31"/>
      <c r="M43" s="31"/>
      <c r="N43" s="31"/>
      <c r="O43" s="37"/>
    </row>
    <row r="44" spans="1:17" x14ac:dyDescent="0.3">
      <c r="A44" s="27">
        <f t="shared" si="0"/>
        <v>28</v>
      </c>
      <c r="B44" s="31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37"/>
    </row>
    <row r="45" spans="1:17" x14ac:dyDescent="0.3">
      <c r="A45" s="27">
        <f t="shared" si="0"/>
        <v>29</v>
      </c>
      <c r="B45" s="31"/>
      <c r="C45" s="35"/>
      <c r="D45" s="36"/>
      <c r="E45" s="36"/>
      <c r="F45" s="39"/>
      <c r="G45" s="31"/>
      <c r="H45" s="31"/>
      <c r="I45" s="31"/>
      <c r="J45" s="31"/>
      <c r="K45" s="31"/>
      <c r="L45" s="31"/>
      <c r="M45" s="31"/>
      <c r="N45" s="31"/>
      <c r="O45" s="37"/>
    </row>
    <row r="46" spans="1:17" ht="13.2" customHeight="1" x14ac:dyDescent="0.3">
      <c r="A46" s="27">
        <f t="shared" si="0"/>
        <v>30</v>
      </c>
      <c r="B46" s="31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31"/>
      <c r="O46" s="37"/>
    </row>
    <row r="47" spans="1:17" x14ac:dyDescent="0.3">
      <c r="A47" s="27">
        <f t="shared" si="0"/>
        <v>31</v>
      </c>
      <c r="B47" s="31"/>
      <c r="C47" s="35"/>
      <c r="D47" s="36"/>
      <c r="E47" s="36"/>
      <c r="F47" s="31"/>
      <c r="G47" s="31"/>
      <c r="H47" s="31"/>
      <c r="I47" s="31"/>
      <c r="J47" s="31"/>
      <c r="K47" s="31"/>
      <c r="L47" s="31"/>
      <c r="M47" s="31"/>
      <c r="N47" s="31"/>
      <c r="O47" s="37"/>
    </row>
    <row r="48" spans="1:17" x14ac:dyDescent="0.3">
      <c r="A48" s="27">
        <f t="shared" si="0"/>
        <v>32</v>
      </c>
      <c r="B48" s="39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7"/>
    </row>
    <row r="49" spans="1:15" x14ac:dyDescent="0.3">
      <c r="A49" s="407" t="s">
        <v>146</v>
      </c>
      <c r="B49" s="415"/>
      <c r="C49" s="407"/>
      <c r="D49" s="414"/>
      <c r="E49" s="414"/>
      <c r="F49" s="415"/>
      <c r="G49" s="416"/>
      <c r="H49" s="416"/>
      <c r="I49" s="416"/>
      <c r="J49" s="416"/>
      <c r="K49" s="416"/>
      <c r="L49" s="416"/>
      <c r="M49" s="416" t="s">
        <v>147</v>
      </c>
      <c r="N49" s="416"/>
      <c r="O49" s="37"/>
    </row>
    <row r="50" spans="1:15" x14ac:dyDescent="0.3">
      <c r="O50" s="37"/>
    </row>
  </sheetData>
  <mergeCells count="9">
    <mergeCell ref="E1:I1"/>
    <mergeCell ref="E3:I6"/>
    <mergeCell ref="C17:N17"/>
    <mergeCell ref="C19:M19"/>
    <mergeCell ref="C31:M31"/>
    <mergeCell ref="C21:M21"/>
    <mergeCell ref="C24:M24"/>
    <mergeCell ref="C25:M25"/>
    <mergeCell ref="C27:M27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C12B-855E-4B28-A467-ACE3263C7F19}">
  <dimension ref="A1:Q49"/>
  <sheetViews>
    <sheetView tabSelected="1" workbookViewId="0">
      <selection activeCell="AH133" sqref="AH133"/>
    </sheetView>
  </sheetViews>
  <sheetFormatPr defaultColWidth="9.109375" defaultRowHeight="13.8" outlineLevelCol="1" x14ac:dyDescent="0.3"/>
  <cols>
    <col min="1" max="1" width="3.6640625" style="3" customWidth="1"/>
    <col min="2" max="2" width="15.44140625" style="3" customWidth="1"/>
    <col min="3" max="3" width="33.109375" style="3" customWidth="1"/>
    <col min="4" max="4" width="33.109375" style="3" hidden="1" customWidth="1" outlineLevel="1"/>
    <col min="5" max="5" width="14.33203125" style="3" customWidth="1" collapsed="1"/>
    <col min="6" max="6" width="5.109375" style="3" customWidth="1"/>
    <col min="7" max="7" width="14" style="3" customWidth="1"/>
    <col min="8" max="8" width="5.109375" style="3" customWidth="1"/>
    <col min="9" max="10" width="13.6640625" style="3" customWidth="1"/>
    <col min="11" max="11" width="5.33203125" style="3" customWidth="1"/>
    <col min="12" max="14" width="11.6640625" style="3" customWidth="1"/>
    <col min="15" max="15" width="12.109375" style="3" bestFit="1" customWidth="1"/>
    <col min="16" max="16" width="14.109375" style="3" customWidth="1"/>
    <col min="17" max="16384" width="9.109375" style="3"/>
  </cols>
  <sheetData>
    <row r="1" spans="1:16" ht="12.75" customHeight="1" x14ac:dyDescent="0.3">
      <c r="A1" s="1" t="s">
        <v>109</v>
      </c>
      <c r="B1" s="412"/>
      <c r="C1" s="412"/>
      <c r="D1" s="412"/>
      <c r="E1" s="1"/>
      <c r="F1" s="469" t="s">
        <v>110</v>
      </c>
      <c r="G1" s="469"/>
      <c r="H1" s="469"/>
      <c r="I1" s="469"/>
      <c r="J1" s="469"/>
      <c r="K1" s="1"/>
      <c r="L1" s="1"/>
      <c r="M1" s="1"/>
      <c r="O1" s="1" t="s">
        <v>157</v>
      </c>
    </row>
    <row r="2" spans="1:16" ht="12.75" customHeight="1" x14ac:dyDescent="0.3">
      <c r="A2" s="4"/>
      <c r="B2" s="4"/>
      <c r="C2" s="4"/>
      <c r="D2" s="4"/>
      <c r="E2" s="4"/>
      <c r="F2" s="4"/>
      <c r="G2" s="409"/>
      <c r="H2" s="409"/>
      <c r="I2" s="409"/>
      <c r="J2" s="409"/>
      <c r="K2" s="409"/>
      <c r="L2" s="409"/>
      <c r="M2" s="409"/>
      <c r="N2" s="409"/>
      <c r="O2" s="409"/>
      <c r="P2" s="7"/>
    </row>
    <row r="3" spans="1:16" ht="12.75" customHeight="1" x14ac:dyDescent="0.3">
      <c r="A3" s="3" t="s">
        <v>112</v>
      </c>
      <c r="B3" s="11"/>
      <c r="C3" s="11"/>
      <c r="D3" s="11"/>
      <c r="E3" s="9" t="s">
        <v>113</v>
      </c>
      <c r="F3" s="470" t="s">
        <v>114</v>
      </c>
      <c r="G3" s="470"/>
      <c r="H3" s="470"/>
      <c r="I3" s="470"/>
      <c r="J3" s="470"/>
      <c r="K3" s="10"/>
      <c r="L3" s="245"/>
      <c r="M3" s="245" t="s">
        <v>115</v>
      </c>
      <c r="N3" s="11"/>
      <c r="O3" s="11"/>
      <c r="P3" s="11"/>
    </row>
    <row r="4" spans="1:16" x14ac:dyDescent="0.3">
      <c r="B4" s="11"/>
      <c r="C4" s="11"/>
      <c r="D4" s="11"/>
      <c r="E4" s="13"/>
      <c r="F4" s="471"/>
      <c r="G4" s="471"/>
      <c r="H4" s="471"/>
      <c r="I4" s="471"/>
      <c r="J4" s="471"/>
      <c r="K4" s="14"/>
      <c r="L4" s="17" t="s">
        <v>118</v>
      </c>
      <c r="M4" s="15" t="str">
        <f>+'Inputs &amp; Tie Points'!B9</f>
        <v>Projected Test Year 3 Ended</v>
      </c>
      <c r="O4" s="18">
        <f>+'Inputs &amp; Tie Points'!I9</f>
        <v>46752</v>
      </c>
      <c r="P4" s="11"/>
    </row>
    <row r="5" spans="1:16" ht="12.75" customHeight="1" x14ac:dyDescent="0.3">
      <c r="A5" s="3" t="s">
        <v>117</v>
      </c>
      <c r="B5" s="413"/>
      <c r="C5" s="413"/>
      <c r="D5" s="413"/>
      <c r="E5" s="413"/>
      <c r="F5" s="471"/>
      <c r="G5" s="471"/>
      <c r="H5" s="471"/>
      <c r="I5" s="471"/>
      <c r="J5" s="471"/>
      <c r="K5" s="14"/>
      <c r="L5" s="17" t="s">
        <v>116</v>
      </c>
      <c r="M5" s="15" t="str">
        <f>+'Inputs &amp; Tie Points'!B10</f>
        <v>Projected Test Year 2 Ended</v>
      </c>
      <c r="O5" s="18">
        <f>+'Inputs &amp; Tie Points'!I10</f>
        <v>46387</v>
      </c>
      <c r="P5" s="18"/>
    </row>
    <row r="6" spans="1:16" x14ac:dyDescent="0.3">
      <c r="A6" s="21"/>
      <c r="F6" s="471"/>
      <c r="G6" s="471"/>
      <c r="H6" s="471"/>
      <c r="I6" s="471"/>
      <c r="J6" s="471"/>
      <c r="K6" s="14"/>
      <c r="L6" s="17" t="s">
        <v>118</v>
      </c>
      <c r="M6" s="15" t="str">
        <f>+'Inputs &amp; Tie Points'!B11</f>
        <v>Projected Test Year 1 Ended</v>
      </c>
      <c r="O6" s="18">
        <f>+'Inputs &amp; Tie Points'!I11</f>
        <v>46022</v>
      </c>
      <c r="P6" s="18"/>
    </row>
    <row r="7" spans="1:16" ht="12.75" customHeight="1" x14ac:dyDescent="0.3">
      <c r="A7" s="18" t="str">
        <f>+'Test Year 3 Pg 2'!A7</f>
        <v>DOCKET NO.: 20240025-EI</v>
      </c>
      <c r="G7" s="22"/>
      <c r="K7" s="17"/>
      <c r="L7" s="17" t="s">
        <v>118</v>
      </c>
      <c r="M7" s="15" t="str">
        <f>+'Inputs &amp; Tie Points'!B12</f>
        <v>Prior Year Ended</v>
      </c>
      <c r="O7" s="18">
        <f>+'Inputs &amp; Tie Points'!I12</f>
        <v>45657</v>
      </c>
      <c r="P7" s="18"/>
    </row>
    <row r="8" spans="1:16" ht="12.75" customHeight="1" x14ac:dyDescent="0.3">
      <c r="H8" s="22"/>
      <c r="K8" s="23"/>
      <c r="L8" s="17" t="s">
        <v>118</v>
      </c>
      <c r="M8" s="15" t="str">
        <f>+'Inputs &amp; Tie Points'!B13</f>
        <v>Historical Year Ended</v>
      </c>
      <c r="N8" s="18"/>
      <c r="O8" s="18">
        <f>+'Inputs &amp; Tie Points'!I13</f>
        <v>45291</v>
      </c>
      <c r="P8" s="18"/>
    </row>
    <row r="9" spans="1:16" ht="12.75" customHeight="1" x14ac:dyDescent="0.3">
      <c r="G9" s="22"/>
      <c r="H9" s="22"/>
      <c r="P9" s="18"/>
    </row>
    <row r="10" spans="1:16" ht="12.75" customHeight="1" x14ac:dyDescent="0.3">
      <c r="G10" s="22"/>
      <c r="H10" s="22"/>
      <c r="K10" s="23"/>
      <c r="L10" s="17"/>
      <c r="M10" s="15"/>
      <c r="N10" s="18"/>
      <c r="O10" s="18"/>
      <c r="P10" s="18"/>
    </row>
    <row r="11" spans="1:16" ht="12.75" customHeight="1" x14ac:dyDescent="0.3">
      <c r="G11" s="22" t="s">
        <v>119</v>
      </c>
      <c r="H11" s="22"/>
      <c r="K11" s="23"/>
      <c r="L11" s="17"/>
      <c r="M11" s="379" t="str">
        <f>+'Inputs &amp; Tie Points'!B16</f>
        <v>Witness:  Loyd, R. Anderson, Buck, Caldwell</v>
      </c>
      <c r="N11" s="18"/>
      <c r="O11" s="18"/>
      <c r="P11" s="18"/>
    </row>
    <row r="12" spans="1:16" s="254" customForma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7"/>
      <c r="M12" s="379" t="str">
        <f>+'Inputs &amp; Tie Points'!B17</f>
        <v>O'Hara, Panizza, Quick, Scott</v>
      </c>
      <c r="N12" s="69"/>
      <c r="O12" s="69"/>
      <c r="P12" s="321"/>
    </row>
    <row r="13" spans="1:16" s="254" customFormat="1" x14ac:dyDescent="0.25">
      <c r="A13" s="410"/>
      <c r="B13" s="382">
        <v>-1</v>
      </c>
      <c r="C13" s="382">
        <f>+B13-1</f>
        <v>-2</v>
      </c>
      <c r="D13" s="382"/>
      <c r="E13" s="382">
        <f>+C13-1</f>
        <v>-3</v>
      </c>
      <c r="F13" s="25"/>
      <c r="G13" s="382">
        <f>+E13-1</f>
        <v>-4</v>
      </c>
      <c r="H13" s="25"/>
      <c r="I13" s="382">
        <f>+G13-1</f>
        <v>-5</v>
      </c>
      <c r="J13" s="382">
        <f>+I13-1</f>
        <v>-6</v>
      </c>
      <c r="K13" s="411"/>
      <c r="L13" s="382">
        <f>+J13-1</f>
        <v>-7</v>
      </c>
      <c r="M13" s="25"/>
      <c r="N13" s="25"/>
      <c r="O13" s="25"/>
      <c r="P13" s="321"/>
    </row>
    <row r="14" spans="1:16" s="254" customFormat="1" x14ac:dyDescent="0.25">
      <c r="A14" s="410"/>
      <c r="B14" s="322"/>
      <c r="C14" s="322"/>
      <c r="D14" s="343" t="str">
        <f>+'MFR C-6 Var Calc for MFR C-8'!I11</f>
        <v>2025B</v>
      </c>
      <c r="E14" s="45" t="s">
        <v>120</v>
      </c>
      <c r="F14" s="322"/>
      <c r="G14" s="45" t="s">
        <v>120</v>
      </c>
      <c r="H14" s="322"/>
      <c r="I14" s="418" t="s">
        <v>122</v>
      </c>
      <c r="J14" s="418"/>
      <c r="K14" s="45"/>
      <c r="L14" s="45"/>
      <c r="M14" s="322"/>
      <c r="N14" s="322"/>
      <c r="O14" s="322"/>
      <c r="P14" s="321"/>
    </row>
    <row r="15" spans="1:16" s="254" customFormat="1" x14ac:dyDescent="0.25">
      <c r="A15" s="323" t="s">
        <v>123</v>
      </c>
      <c r="B15" s="323" t="s">
        <v>124</v>
      </c>
      <c r="C15" s="323"/>
      <c r="D15" s="343" t="str">
        <f>+'MFR C-6 Var Calc for MFR C-8'!J11</f>
        <v>2026B</v>
      </c>
      <c r="E15" s="323" t="s">
        <v>125</v>
      </c>
      <c r="F15" s="324"/>
      <c r="G15" s="323" t="s">
        <v>125</v>
      </c>
      <c r="H15" s="324"/>
      <c r="I15" s="323" t="s">
        <v>126</v>
      </c>
      <c r="J15" s="323" t="s">
        <v>127</v>
      </c>
      <c r="K15" s="323"/>
      <c r="L15" s="323" t="s">
        <v>128</v>
      </c>
      <c r="M15" s="323"/>
      <c r="N15" s="323"/>
      <c r="O15" s="323"/>
      <c r="P15" s="325"/>
    </row>
    <row r="16" spans="1:16" s="254" customFormat="1" x14ac:dyDescent="0.25">
      <c r="A16" s="326" t="s">
        <v>129</v>
      </c>
      <c r="B16" s="26" t="s">
        <v>129</v>
      </c>
      <c r="C16" s="26" t="s">
        <v>130</v>
      </c>
      <c r="D16" s="26"/>
      <c r="E16" s="44">
        <f>+O5</f>
        <v>46387</v>
      </c>
      <c r="F16" s="26"/>
      <c r="G16" s="44">
        <f>+O6</f>
        <v>46022</v>
      </c>
      <c r="H16" s="26"/>
      <c r="I16" s="327" t="s">
        <v>131</v>
      </c>
      <c r="J16" s="327" t="s">
        <v>132</v>
      </c>
      <c r="K16" s="26"/>
      <c r="L16" s="26" t="s">
        <v>133</v>
      </c>
      <c r="M16" s="26"/>
      <c r="N16" s="26"/>
      <c r="O16" s="26"/>
      <c r="P16" s="325" t="s">
        <v>150</v>
      </c>
    </row>
    <row r="17" spans="1:17" s="254" customFormat="1" x14ac:dyDescent="0.3">
      <c r="A17" s="408">
        <v>1</v>
      </c>
      <c r="B17" s="269" t="str">
        <f>+'MFR C-6 Var Calc for MFR C-8'!$B$17</f>
        <v>0501000</v>
      </c>
      <c r="C17" s="385" t="str">
        <f>+'MFR C-6 Var Calc for MFR C-8'!$E$17</f>
        <v>Fuel - Recoverable</v>
      </c>
      <c r="D17" s="234"/>
      <c r="E17" s="385">
        <f>VLOOKUP($B17,'MFR C-6 Var Calc for MFR C-8'!$B:$K,MATCH($D$15,'MFR C-6 Var Calc for MFR C-8'!$B$11:$K$11,0),FALSE)</f>
        <v>146877.30141999997</v>
      </c>
      <c r="F17" s="33"/>
      <c r="G17" s="385">
        <f>VLOOKUP($B17,'MFR C-6 Var Calc for MFR C-8'!$B:$K,MATCH($D$14,'MFR C-6 Var Calc for MFR C-8'!$B$11:$K$11,0),FALSE)</f>
        <v>121011.56234999999</v>
      </c>
      <c r="H17" s="68"/>
      <c r="I17" s="226">
        <f>+E17-G17</f>
        <v>25865.739069999981</v>
      </c>
      <c r="J17" s="315">
        <f>IF(G17=0,0,+I17/G17)</f>
        <v>0.21374601375023056</v>
      </c>
      <c r="K17" s="31"/>
      <c r="L17" s="39" t="s">
        <v>135</v>
      </c>
      <c r="M17" s="31"/>
      <c r="N17" s="31"/>
      <c r="O17" s="328"/>
      <c r="P17" s="325" t="s">
        <v>136</v>
      </c>
    </row>
    <row r="18" spans="1:17" s="254" customFormat="1" x14ac:dyDescent="0.3">
      <c r="A18" s="408">
        <f t="shared" ref="A18:A39" si="0">A17+1</f>
        <v>2</v>
      </c>
      <c r="B18" s="253"/>
      <c r="E18" s="255"/>
      <c r="F18" s="255"/>
      <c r="G18" s="255"/>
      <c r="H18" s="255"/>
      <c r="I18" s="255"/>
      <c r="K18" s="38"/>
      <c r="L18" s="68"/>
      <c r="M18" s="38"/>
      <c r="N18" s="38"/>
      <c r="O18" s="260"/>
      <c r="P18" s="3"/>
    </row>
    <row r="19" spans="1:17" s="254" customFormat="1" x14ac:dyDescent="0.3">
      <c r="A19" s="408">
        <f t="shared" si="0"/>
        <v>3</v>
      </c>
      <c r="B19" s="275" t="s">
        <v>134</v>
      </c>
      <c r="C19" s="385" t="str">
        <f>+'MFR C-6 Var Calc for MFR C-8'!D22</f>
        <v>Purchase Power-Recoverable</v>
      </c>
      <c r="D19" s="234" t="s">
        <v>74</v>
      </c>
      <c r="E19" s="385">
        <f>+'MFR C-6 Var Calc for MFR C-8'!J22</f>
        <v>168238.89089999898</v>
      </c>
      <c r="F19" s="33"/>
      <c r="G19" s="385">
        <f>+'MFR C-6 Var Calc for MFR C-8'!I22</f>
        <v>287444.28281</v>
      </c>
      <c r="H19" s="255"/>
      <c r="I19" s="259">
        <f>+E19-G19</f>
        <v>-119205.39191000102</v>
      </c>
      <c r="J19" s="315">
        <f>IF(G19=0,0,+I19/G19)</f>
        <v>-0.4147078200501052</v>
      </c>
      <c r="K19" s="38"/>
      <c r="L19" s="39" t="s">
        <v>137</v>
      </c>
      <c r="M19" s="38"/>
      <c r="N19" s="38"/>
      <c r="O19" s="260"/>
      <c r="P19" s="3" t="s">
        <v>136</v>
      </c>
    </row>
    <row r="20" spans="1:17" s="254" customFormat="1" x14ac:dyDescent="0.3">
      <c r="A20" s="408">
        <f t="shared" si="0"/>
        <v>4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38"/>
      <c r="N20" s="38"/>
      <c r="O20" s="256"/>
      <c r="P20" s="3"/>
      <c r="Q20" s="3"/>
    </row>
    <row r="21" spans="1:17" s="254" customFormat="1" x14ac:dyDescent="0.3">
      <c r="A21" s="408">
        <f t="shared" si="0"/>
        <v>5</v>
      </c>
      <c r="B21" s="275" t="s">
        <v>158</v>
      </c>
      <c r="C21" s="385" t="s">
        <v>159</v>
      </c>
      <c r="D21" s="234"/>
      <c r="E21" s="385">
        <f>+'MFR C-6 Var Calc for MFR C-8'!J24</f>
        <v>1.4896060152519956E-4</v>
      </c>
      <c r="F21" s="33"/>
      <c r="G21" s="385">
        <f>+'MFR C-6 Var Calc for MFR C-8'!I24</f>
        <v>15803.177692273333</v>
      </c>
      <c r="H21" s="255"/>
      <c r="I21" s="259">
        <f>+E21-G21</f>
        <v>-15803.177543312731</v>
      </c>
      <c r="J21" s="315">
        <f>IF(G21=0,0,+I21/G21)</f>
        <v>-0.99999999057400957</v>
      </c>
      <c r="K21" s="38"/>
      <c r="L21" s="39" t="s">
        <v>139</v>
      </c>
      <c r="M21" s="38"/>
      <c r="N21" s="38"/>
      <c r="O21" s="260"/>
      <c r="P21" s="3" t="s">
        <v>136</v>
      </c>
      <c r="Q21" s="3"/>
    </row>
    <row r="22" spans="1:17" s="254" customFormat="1" x14ac:dyDescent="0.3">
      <c r="A22" s="408">
        <f t="shared" si="0"/>
        <v>6</v>
      </c>
      <c r="B22" s="253"/>
      <c r="C22" s="253"/>
      <c r="D22" s="253"/>
      <c r="E22" s="253"/>
      <c r="F22" s="253"/>
      <c r="G22" s="253"/>
      <c r="H22" s="253"/>
      <c r="I22" s="253"/>
      <c r="K22" s="253"/>
      <c r="L22" s="253"/>
      <c r="M22" s="258"/>
      <c r="N22" s="258"/>
      <c r="O22" s="258"/>
      <c r="P22" s="258"/>
      <c r="Q22" s="258"/>
    </row>
    <row r="23" spans="1:17" s="254" customFormat="1" x14ac:dyDescent="0.3">
      <c r="A23" s="408">
        <f t="shared" si="0"/>
        <v>7</v>
      </c>
      <c r="B23" s="401" t="s">
        <v>160</v>
      </c>
      <c r="C23" s="257" t="str">
        <f>VLOOKUP($B23,'MFR C-6 Var Calc for MFR C-8'!$B:$K,4,FALSE)</f>
        <v>Maint Of Boiler Plant</v>
      </c>
      <c r="E23" s="385">
        <f>VLOOKUP($B23,'MFR C-6 Var Calc for MFR C-8'!$B:$K,MATCH($D$15,'MFR C-6 Var Calc for MFR C-8'!$B$11:$K$11,0),FALSE)</f>
        <v>4420.6615999999904</v>
      </c>
      <c r="F23" s="33"/>
      <c r="G23" s="385">
        <f>VLOOKUP($B23,'MFR C-6 Var Calc for MFR C-8'!$B:$K,MATCH($D$14,'MFR C-6 Var Calc for MFR C-8'!$B$11:$K$11,0),FALSE)</f>
        <v>12521.1176</v>
      </c>
      <c r="H23" s="255"/>
      <c r="I23" s="259">
        <f>+E23-G23</f>
        <v>-8100.4560000000092</v>
      </c>
      <c r="J23" s="315">
        <f>IF(G23=0,0,+I23/G23)</f>
        <v>-0.64694352842752711</v>
      </c>
      <c r="K23" s="38"/>
      <c r="L23" s="39" t="s">
        <v>140</v>
      </c>
      <c r="P23" s="254" t="s">
        <v>138</v>
      </c>
      <c r="Q23" s="258"/>
    </row>
    <row r="24" spans="1:17" s="254" customFormat="1" x14ac:dyDescent="0.3">
      <c r="A24" s="408">
        <f t="shared" si="0"/>
        <v>8</v>
      </c>
      <c r="Q24" s="258"/>
    </row>
    <row r="25" spans="1:17" s="254" customFormat="1" x14ac:dyDescent="0.3">
      <c r="A25" s="408">
        <f t="shared" si="0"/>
        <v>9</v>
      </c>
      <c r="B25" s="275" t="str">
        <f>+'MFR C-6 Var Calc for MFR C-8'!B74</f>
        <v>0514000</v>
      </c>
      <c r="C25" s="385" t="str">
        <f>VLOOKUP($B25,'MFR C-6 Var Calc for MFR C-8'!$B:$K,4,FALSE)</f>
        <v>Maint Of Misc Steam Plant</v>
      </c>
      <c r="D25" s="234"/>
      <c r="E25" s="385">
        <f>VLOOKUP($B25,'MFR C-6 Var Calc for MFR C-8'!$B:$K,MATCH($D$15,'MFR C-6 Var Calc for MFR C-8'!$B$11:$K$11,0),FALSE)</f>
        <v>5615.8051422751987</v>
      </c>
      <c r="F25" s="33"/>
      <c r="G25" s="385">
        <f>VLOOKUP($B25,'MFR C-6 Var Calc for MFR C-8'!$B:$K,MATCH($D$14,'MFR C-6 Var Calc for MFR C-8'!$B$11:$K$11,0),FALSE)</f>
        <v>1954.1960863579989</v>
      </c>
      <c r="H25" s="255"/>
      <c r="I25" s="259">
        <f>+E25-G25</f>
        <v>3661.6090559171998</v>
      </c>
      <c r="J25" s="315">
        <f>IF(G25=0,0,+I25/G25)</f>
        <v>1.8737162977034085</v>
      </c>
      <c r="K25" s="38"/>
      <c r="L25" s="39" t="s">
        <v>142</v>
      </c>
      <c r="M25" s="38"/>
      <c r="N25" s="38"/>
      <c r="O25" s="38"/>
      <c r="P25" s="3" t="s">
        <v>138</v>
      </c>
      <c r="Q25" s="3"/>
    </row>
    <row r="26" spans="1:17" s="254" customFormat="1" x14ac:dyDescent="0.3">
      <c r="A26" s="408">
        <f t="shared" si="0"/>
        <v>10</v>
      </c>
      <c r="B26" s="253"/>
      <c r="C26" s="253"/>
      <c r="D26" s="253"/>
      <c r="E26" s="253"/>
      <c r="F26" s="253"/>
      <c r="G26" s="253"/>
      <c r="H26" s="253"/>
      <c r="I26" s="253"/>
      <c r="K26" s="253"/>
      <c r="L26" s="253"/>
      <c r="M26" s="38"/>
      <c r="N26" s="38"/>
      <c r="O26" s="38"/>
      <c r="P26" s="3"/>
      <c r="Q26" s="3"/>
    </row>
    <row r="27" spans="1:17" s="254" customFormat="1" x14ac:dyDescent="0.3">
      <c r="A27" s="408">
        <f>A26+1</f>
        <v>11</v>
      </c>
      <c r="B27" s="275" t="s">
        <v>161</v>
      </c>
      <c r="C27" s="385" t="str">
        <f>VLOOKUP($B27,'MFR C-6 Var Calc for MFR C-8'!$B:$K,4,FALSE)</f>
        <v>Misc Oth Power Gen Exps</v>
      </c>
      <c r="D27" s="234"/>
      <c r="E27" s="385">
        <f>VLOOKUP($B27,'MFR C-6 Var Calc for MFR C-8'!$B:$K,MATCH($D$15,'MFR C-6 Var Calc for MFR C-8'!$B$11:$K$11,0),FALSE)</f>
        <v>31179.048518955373</v>
      </c>
      <c r="F27" s="33"/>
      <c r="G27" s="385">
        <f>VLOOKUP($B27,'MFR C-6 Var Calc for MFR C-8'!$B:$K,MATCH($D$14,'MFR C-6 Var Calc for MFR C-8'!$B$11:$K$11,0),FALSE)</f>
        <v>26529.341030631902</v>
      </c>
      <c r="H27" s="255"/>
      <c r="I27" s="259">
        <f>+E27-G27</f>
        <v>4649.7074883234709</v>
      </c>
      <c r="J27" s="315">
        <f>IF(G27=0,0,+I27/G27)</f>
        <v>0.17526660322827928</v>
      </c>
      <c r="K27" s="38"/>
      <c r="L27" s="39" t="s">
        <v>143</v>
      </c>
      <c r="M27" s="38"/>
      <c r="N27" s="38"/>
      <c r="O27" s="38"/>
      <c r="P27" s="3" t="s">
        <v>138</v>
      </c>
      <c r="Q27" s="3"/>
    </row>
    <row r="28" spans="1:17" s="254" customFormat="1" x14ac:dyDescent="0.3">
      <c r="A28" s="408">
        <f t="shared" si="0"/>
        <v>12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3"/>
    </row>
    <row r="29" spans="1:17" s="254" customFormat="1" x14ac:dyDescent="0.3">
      <c r="A29" s="408">
        <f t="shared" si="0"/>
        <v>13</v>
      </c>
      <c r="B29" s="275" t="str">
        <f>+'MFR C-6 Var Calc for MFR C-8'!B171</f>
        <v>0926000</v>
      </c>
      <c r="C29" s="385" t="str">
        <f>VLOOKUP($B29,'MFR C-6 Var Calc for MFR C-8'!$B:$K,4,FALSE)</f>
        <v>Pension &amp; Benefits</v>
      </c>
      <c r="D29" s="234"/>
      <c r="E29" s="385">
        <f>VLOOKUP($B29,'MFR C-6 Var Calc for MFR C-8'!$B:$K,MATCH($D$15,'MFR C-6 Var Calc for MFR C-8'!$B$11:$K$11,0),FALSE)</f>
        <v>42123.996168276899</v>
      </c>
      <c r="F29" s="33"/>
      <c r="G29" s="385">
        <f>VLOOKUP($B29,'MFR C-6 Var Calc for MFR C-8'!$B:$K,MATCH($D$14,'MFR C-6 Var Calc for MFR C-8'!$B$11:$K$11,0),FALSE)</f>
        <v>26138.03933092839</v>
      </c>
      <c r="H29" s="68"/>
      <c r="I29" s="226">
        <f>+E29-G29</f>
        <v>15985.956837348509</v>
      </c>
      <c r="J29" s="315">
        <f>IF(G29=0,0,+I29/G29)</f>
        <v>0.61159739776015964</v>
      </c>
      <c r="K29" s="31"/>
      <c r="L29" s="39" t="s">
        <v>145</v>
      </c>
      <c r="M29" s="38"/>
      <c r="N29" s="38"/>
      <c r="O29" s="38"/>
      <c r="P29" s="37" t="s">
        <v>136</v>
      </c>
      <c r="Q29" s="3"/>
    </row>
    <row r="30" spans="1:17" s="254" customFormat="1" x14ac:dyDescent="0.3">
      <c r="A30" s="408">
        <f t="shared" si="0"/>
        <v>14</v>
      </c>
      <c r="E30" s="385"/>
      <c r="F30" s="33"/>
      <c r="G30" s="385"/>
      <c r="H30" s="68"/>
      <c r="I30" s="226"/>
      <c r="J30" s="231"/>
      <c r="K30" s="31"/>
      <c r="L30" s="39"/>
      <c r="Q30" s="3"/>
    </row>
    <row r="31" spans="1:17" s="254" customFormat="1" x14ac:dyDescent="0.3">
      <c r="A31" s="408">
        <f t="shared" si="0"/>
        <v>15</v>
      </c>
      <c r="B31" s="254" t="s">
        <v>144</v>
      </c>
      <c r="C31" s="254" t="str">
        <f>+'MFR C-6 Var Calc for MFR C-8'!D229</f>
        <v>Income Tax</v>
      </c>
      <c r="E31" s="385">
        <f>+'MFR C-6 Var Calc for MFR C-8'!J229</f>
        <v>120632.91269813516</v>
      </c>
      <c r="F31" s="33"/>
      <c r="G31" s="385">
        <f>+'MFR C-6 Var Calc for MFR C-8'!I229</f>
        <v>162773.76744436868</v>
      </c>
      <c r="H31" s="68"/>
      <c r="I31" s="226">
        <f>+E31-G31</f>
        <v>-42140.854746233526</v>
      </c>
      <c r="J31" s="315">
        <f>IF(G31=0,0,+I31/G31)</f>
        <v>-0.25889217536625514</v>
      </c>
      <c r="K31" s="31"/>
      <c r="L31" s="39" t="s">
        <v>162</v>
      </c>
      <c r="P31" s="254" t="s">
        <v>136</v>
      </c>
      <c r="Q31" s="37"/>
    </row>
    <row r="32" spans="1:17" x14ac:dyDescent="0.3">
      <c r="A32" s="408">
        <f t="shared" si="0"/>
        <v>16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38"/>
      <c r="N32" s="38"/>
      <c r="O32" s="38"/>
      <c r="P32" s="37"/>
      <c r="Q32" s="37"/>
    </row>
    <row r="33" spans="1:17" x14ac:dyDescent="0.3">
      <c r="A33" s="408">
        <f t="shared" si="0"/>
        <v>17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38"/>
      <c r="N33" s="38"/>
      <c r="O33" s="38"/>
      <c r="P33" s="37"/>
      <c r="Q33" s="37"/>
    </row>
    <row r="34" spans="1:17" x14ac:dyDescent="0.3">
      <c r="A34" s="408">
        <f t="shared" si="0"/>
        <v>18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38"/>
      <c r="N34" s="38"/>
      <c r="O34" s="38"/>
    </row>
    <row r="35" spans="1:17" x14ac:dyDescent="0.3">
      <c r="A35" s="408">
        <f t="shared" si="0"/>
        <v>19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38"/>
      <c r="N35" s="38"/>
      <c r="O35" s="38"/>
    </row>
    <row r="36" spans="1:17" x14ac:dyDescent="0.3">
      <c r="A36" s="408">
        <f t="shared" si="0"/>
        <v>20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38"/>
      <c r="N36" s="38"/>
      <c r="O36" s="38"/>
    </row>
    <row r="37" spans="1:17" x14ac:dyDescent="0.3">
      <c r="A37" s="408">
        <f t="shared" si="0"/>
        <v>21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31"/>
      <c r="N37" s="31"/>
      <c r="O37" s="31"/>
    </row>
    <row r="38" spans="1:17" x14ac:dyDescent="0.3">
      <c r="A38" s="408">
        <f t="shared" si="0"/>
        <v>22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31"/>
      <c r="N38" s="31"/>
      <c r="O38" s="31"/>
    </row>
    <row r="39" spans="1:17" x14ac:dyDescent="0.3">
      <c r="A39" s="27">
        <f t="shared" si="0"/>
        <v>23</v>
      </c>
    </row>
    <row r="40" spans="1:17" x14ac:dyDescent="0.3">
      <c r="A40" s="27">
        <f t="shared" ref="A40:A48" si="1">A39+1</f>
        <v>24</v>
      </c>
    </row>
    <row r="41" spans="1:17" x14ac:dyDescent="0.3">
      <c r="A41" s="27">
        <f t="shared" si="1"/>
        <v>25</v>
      </c>
      <c r="K41" s="38"/>
      <c r="L41" s="38"/>
      <c r="M41" s="31"/>
      <c r="N41" s="31"/>
      <c r="O41" s="31"/>
    </row>
    <row r="42" spans="1:17" x14ac:dyDescent="0.3">
      <c r="A42" s="27">
        <f t="shared" si="1"/>
        <v>26</v>
      </c>
    </row>
    <row r="43" spans="1:17" x14ac:dyDescent="0.3">
      <c r="A43" s="27">
        <f t="shared" si="1"/>
        <v>27</v>
      </c>
    </row>
    <row r="44" spans="1:17" x14ac:dyDescent="0.3">
      <c r="A44" s="27">
        <f t="shared" si="1"/>
        <v>28</v>
      </c>
      <c r="K44" s="38"/>
      <c r="L44" s="38"/>
      <c r="M44" s="31"/>
      <c r="N44" s="31"/>
      <c r="O44" s="31"/>
    </row>
    <row r="45" spans="1:17" x14ac:dyDescent="0.3">
      <c r="A45" s="27">
        <f t="shared" si="1"/>
        <v>29</v>
      </c>
      <c r="B45" s="27"/>
      <c r="C45" s="35"/>
      <c r="D45" s="35"/>
      <c r="E45" s="36"/>
      <c r="F45" s="36"/>
      <c r="G45" s="31"/>
      <c r="H45" s="31"/>
      <c r="I45" s="31"/>
      <c r="J45" s="31"/>
      <c r="K45" s="31"/>
      <c r="L45" s="31"/>
      <c r="M45" s="31"/>
      <c r="N45" s="31"/>
      <c r="O45" s="31"/>
    </row>
    <row r="46" spans="1:17" x14ac:dyDescent="0.3">
      <c r="A46" s="27">
        <f t="shared" si="1"/>
        <v>30</v>
      </c>
      <c r="B46" s="27"/>
      <c r="C46" s="35"/>
      <c r="D46" s="35"/>
      <c r="E46" s="36"/>
      <c r="F46" s="36"/>
      <c r="G46" s="31"/>
      <c r="H46" s="31"/>
      <c r="I46" s="31"/>
      <c r="J46" s="31"/>
      <c r="K46" s="31"/>
      <c r="L46" s="31"/>
      <c r="M46" s="31"/>
      <c r="N46" s="31"/>
      <c r="O46" s="31"/>
    </row>
    <row r="47" spans="1:17" x14ac:dyDescent="0.3">
      <c r="A47" s="27">
        <f t="shared" si="1"/>
        <v>31</v>
      </c>
      <c r="B47" s="27"/>
      <c r="C47" s="35"/>
      <c r="D47" s="35"/>
      <c r="E47" s="36"/>
      <c r="F47" s="36"/>
      <c r="G47" s="31"/>
      <c r="H47" s="31"/>
      <c r="I47" s="31"/>
      <c r="J47" s="31"/>
      <c r="K47" s="31"/>
      <c r="L47" s="31"/>
      <c r="M47" s="31"/>
      <c r="N47" s="31"/>
      <c r="O47" s="31"/>
    </row>
    <row r="48" spans="1:17" x14ac:dyDescent="0.3">
      <c r="A48" s="27">
        <f t="shared" si="1"/>
        <v>32</v>
      </c>
      <c r="B48" s="27"/>
      <c r="C48" s="35"/>
      <c r="D48" s="35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3">
      <c r="A49" s="415" t="s">
        <v>146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 t="s">
        <v>147</v>
      </c>
      <c r="O49" s="415"/>
    </row>
  </sheetData>
  <mergeCells count="2">
    <mergeCell ref="F3:J6"/>
    <mergeCell ref="F1:J1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588E-2FC6-4A96-989B-225903BEA592}">
  <dimension ref="A1:S50"/>
  <sheetViews>
    <sheetView tabSelected="1" topLeftCell="A4" workbookViewId="0">
      <selection activeCell="AH133" sqref="AH133"/>
    </sheetView>
  </sheetViews>
  <sheetFormatPr defaultColWidth="9.109375" defaultRowHeight="13.8" x14ac:dyDescent="0.3"/>
  <cols>
    <col min="1" max="1" width="3.6640625" style="3" customWidth="1"/>
    <col min="2" max="2" width="7.44140625" style="3" customWidth="1"/>
    <col min="3" max="3" width="33.109375" style="3" customWidth="1"/>
    <col min="4" max="4" width="14.33203125" style="3" customWidth="1"/>
    <col min="5" max="5" width="5.109375" style="3" customWidth="1"/>
    <col min="6" max="6" width="14" style="3" customWidth="1"/>
    <col min="7" max="7" width="5.109375" style="3" customWidth="1"/>
    <col min="8" max="8" width="11.6640625" style="3" customWidth="1"/>
    <col min="9" max="10" width="13.6640625" style="3" customWidth="1"/>
    <col min="11" max="12" width="11.6640625" style="3" customWidth="1"/>
    <col min="13" max="13" width="14.6640625" style="3" customWidth="1"/>
    <col min="14" max="15" width="13.109375" style="3" customWidth="1"/>
    <col min="16" max="16" width="10.6640625" style="349" bestFit="1" customWidth="1"/>
    <col min="17" max="16384" width="9.109375" style="3"/>
  </cols>
  <sheetData>
    <row r="1" spans="1:19" ht="12.75" customHeight="1" x14ac:dyDescent="0.3">
      <c r="A1" s="1" t="s">
        <v>109</v>
      </c>
      <c r="B1" s="412"/>
      <c r="C1" s="412"/>
      <c r="D1" s="1"/>
      <c r="E1" s="469" t="s">
        <v>110</v>
      </c>
      <c r="F1" s="469"/>
      <c r="G1" s="469"/>
      <c r="H1" s="469"/>
      <c r="I1" s="469"/>
      <c r="J1" s="1"/>
      <c r="K1" s="1"/>
      <c r="L1" s="1"/>
      <c r="N1" s="1" t="s">
        <v>163</v>
      </c>
    </row>
    <row r="2" spans="1:19" ht="12.75" customHeight="1" x14ac:dyDescent="0.3">
      <c r="A2" s="4"/>
      <c r="B2" s="4"/>
      <c r="C2" s="4"/>
      <c r="D2" s="4"/>
      <c r="E2" s="4"/>
      <c r="F2" s="409"/>
      <c r="G2" s="409"/>
      <c r="H2" s="409"/>
      <c r="I2" s="409"/>
      <c r="J2" s="409"/>
      <c r="K2" s="409"/>
      <c r="L2" s="409"/>
      <c r="M2" s="409"/>
      <c r="N2" s="409"/>
      <c r="O2" s="15"/>
    </row>
    <row r="3" spans="1:19" ht="12.75" customHeight="1" x14ac:dyDescent="0.3">
      <c r="A3" s="3" t="s">
        <v>112</v>
      </c>
      <c r="B3" s="11"/>
      <c r="C3" s="11"/>
      <c r="D3" s="9" t="s">
        <v>113</v>
      </c>
      <c r="E3" s="470" t="s">
        <v>114</v>
      </c>
      <c r="F3" s="470"/>
      <c r="G3" s="470"/>
      <c r="H3" s="470"/>
      <c r="I3" s="470"/>
      <c r="J3" s="10"/>
      <c r="L3" s="12" t="s">
        <v>115</v>
      </c>
      <c r="M3" s="11"/>
      <c r="N3" s="11"/>
      <c r="O3" s="11"/>
    </row>
    <row r="4" spans="1:19" x14ac:dyDescent="0.3">
      <c r="B4" s="11"/>
      <c r="C4" s="11"/>
      <c r="D4" s="13"/>
      <c r="E4" s="471"/>
      <c r="F4" s="471"/>
      <c r="G4" s="471"/>
      <c r="H4" s="471"/>
      <c r="I4" s="471"/>
      <c r="J4" s="14"/>
      <c r="K4" s="17" t="s">
        <v>118</v>
      </c>
      <c r="L4" s="15" t="str">
        <f>+'Inputs &amp; Tie Points'!B9</f>
        <v>Projected Test Year 3 Ended</v>
      </c>
      <c r="N4" s="18">
        <f>+'Inputs &amp; Tie Points'!I9</f>
        <v>46752</v>
      </c>
      <c r="O4" s="11"/>
    </row>
    <row r="5" spans="1:19" ht="12.75" customHeight="1" x14ac:dyDescent="0.3">
      <c r="A5" s="3" t="s">
        <v>117</v>
      </c>
      <c r="B5" s="413"/>
      <c r="C5" s="413"/>
      <c r="D5" s="413"/>
      <c r="E5" s="471"/>
      <c r="F5" s="471"/>
      <c r="G5" s="471"/>
      <c r="H5" s="471"/>
      <c r="I5" s="471"/>
      <c r="J5" s="14"/>
      <c r="K5" s="17" t="s">
        <v>116</v>
      </c>
      <c r="L5" s="15" t="str">
        <f>+'Inputs &amp; Tie Points'!B10</f>
        <v>Projected Test Year 2 Ended</v>
      </c>
      <c r="N5" s="18">
        <f>+'Inputs &amp; Tie Points'!I10</f>
        <v>46387</v>
      </c>
      <c r="O5" s="18"/>
    </row>
    <row r="6" spans="1:19" x14ac:dyDescent="0.3">
      <c r="A6" s="21"/>
      <c r="E6" s="471"/>
      <c r="F6" s="471"/>
      <c r="G6" s="471"/>
      <c r="H6" s="471"/>
      <c r="I6" s="471"/>
      <c r="J6" s="14"/>
      <c r="K6" s="17" t="s">
        <v>118</v>
      </c>
      <c r="L6" s="15" t="str">
        <f>+'Inputs &amp; Tie Points'!B11</f>
        <v>Projected Test Year 1 Ended</v>
      </c>
      <c r="N6" s="18">
        <f>+'Inputs &amp; Tie Points'!I11</f>
        <v>46022</v>
      </c>
      <c r="O6" s="18"/>
    </row>
    <row r="7" spans="1:19" ht="12.75" customHeight="1" x14ac:dyDescent="0.3">
      <c r="A7" s="18" t="str">
        <f>+'Test Year 2 Pg1'!A7</f>
        <v>DOCKET NO.: 20240025-EI</v>
      </c>
      <c r="F7" s="22"/>
      <c r="J7" s="17"/>
      <c r="K7" s="17" t="s">
        <v>118</v>
      </c>
      <c r="L7" s="15" t="str">
        <f>+'Inputs &amp; Tie Points'!B12</f>
        <v>Prior Year Ended</v>
      </c>
      <c r="N7" s="18">
        <f>+'Inputs &amp; Tie Points'!I12</f>
        <v>45657</v>
      </c>
      <c r="O7" s="18"/>
    </row>
    <row r="8" spans="1:19" ht="12.75" customHeight="1" x14ac:dyDescent="0.3">
      <c r="G8" s="22"/>
      <c r="J8" s="23"/>
      <c r="K8" s="17" t="s">
        <v>118</v>
      </c>
      <c r="L8" s="15" t="str">
        <f>+'Inputs &amp; Tie Points'!B13</f>
        <v>Historical Year Ended</v>
      </c>
      <c r="N8" s="18">
        <f>+'Inputs &amp; Tie Points'!I13</f>
        <v>45291</v>
      </c>
      <c r="O8" s="18"/>
    </row>
    <row r="9" spans="1:19" ht="12.75" customHeight="1" x14ac:dyDescent="0.3">
      <c r="F9" s="22"/>
      <c r="G9" s="22"/>
      <c r="J9" s="23"/>
      <c r="K9" s="23"/>
      <c r="L9" s="23"/>
      <c r="M9" s="23"/>
      <c r="N9" s="23"/>
      <c r="O9" s="18"/>
    </row>
    <row r="10" spans="1:19" ht="12.75" customHeight="1" x14ac:dyDescent="0.3">
      <c r="F10" s="22"/>
      <c r="G10" s="22"/>
      <c r="J10" s="23"/>
      <c r="K10" s="17"/>
      <c r="L10" s="15"/>
      <c r="N10" s="18"/>
      <c r="O10" s="18"/>
    </row>
    <row r="11" spans="1:19" ht="12.75" customHeight="1" x14ac:dyDescent="0.3">
      <c r="F11" s="22" t="s">
        <v>119</v>
      </c>
      <c r="G11" s="22"/>
      <c r="J11" s="23"/>
      <c r="K11" s="17"/>
      <c r="L11" s="379" t="str">
        <f>+'Inputs &amp; Tie Points'!B16</f>
        <v>Witness:  Loyd, R. Anderson, Buck, Caldwell</v>
      </c>
      <c r="M11" s="18"/>
      <c r="N11" s="18"/>
      <c r="O11" s="18"/>
    </row>
    <row r="12" spans="1:19" s="254" customForma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46"/>
      <c r="L12" s="379" t="str">
        <f>+'Inputs &amp; Tie Points'!B17</f>
        <v>O'Hara, Panizza, Quick, Scott</v>
      </c>
      <c r="M12" s="69"/>
      <c r="N12" s="69"/>
      <c r="O12" s="410"/>
      <c r="P12" s="255"/>
    </row>
    <row r="13" spans="1:19" s="254" customFormat="1" x14ac:dyDescent="0.25">
      <c r="A13" s="410"/>
      <c r="B13" s="382">
        <v>-1</v>
      </c>
      <c r="C13" s="382">
        <f>+B13-1</f>
        <v>-2</v>
      </c>
      <c r="D13" s="382">
        <f>+B13-1</f>
        <v>-2</v>
      </c>
      <c r="E13" s="25"/>
      <c r="F13" s="382">
        <f>+D13-1</f>
        <v>-3</v>
      </c>
      <c r="G13" s="25"/>
      <c r="H13" s="382">
        <f>+F13-1</f>
        <v>-4</v>
      </c>
      <c r="I13" s="382">
        <f>+H13-1</f>
        <v>-5</v>
      </c>
      <c r="J13" s="411"/>
      <c r="K13" s="382">
        <f>+I13-1</f>
        <v>-6</v>
      </c>
      <c r="L13" s="25"/>
      <c r="M13" s="25"/>
      <c r="N13" s="25"/>
      <c r="O13" s="410"/>
      <c r="P13" s="255"/>
    </row>
    <row r="14" spans="1:19" s="254" customFormat="1" x14ac:dyDescent="0.25">
      <c r="A14" s="410"/>
      <c r="B14" s="322"/>
      <c r="C14" s="322"/>
      <c r="D14" s="45" t="s">
        <v>120</v>
      </c>
      <c r="E14" s="322"/>
      <c r="F14" s="45" t="s">
        <v>121</v>
      </c>
      <c r="G14" s="322"/>
      <c r="H14" s="418" t="s">
        <v>122</v>
      </c>
      <c r="I14" s="418"/>
      <c r="J14" s="45"/>
      <c r="K14" s="45"/>
      <c r="L14" s="322"/>
      <c r="M14" s="322"/>
      <c r="N14" s="322"/>
      <c r="O14" s="410"/>
      <c r="P14" s="255"/>
    </row>
    <row r="15" spans="1:19" s="254" customFormat="1" x14ac:dyDescent="0.25">
      <c r="A15" s="323" t="s">
        <v>123</v>
      </c>
      <c r="B15" s="323" t="s">
        <v>124</v>
      </c>
      <c r="C15" s="323"/>
      <c r="D15" s="323" t="s">
        <v>125</v>
      </c>
      <c r="E15" s="324"/>
      <c r="F15" s="323" t="s">
        <v>125</v>
      </c>
      <c r="G15" s="324"/>
      <c r="H15" s="323" t="s">
        <v>126</v>
      </c>
      <c r="I15" s="323" t="s">
        <v>127</v>
      </c>
      <c r="J15" s="323"/>
      <c r="K15" s="323" t="s">
        <v>128</v>
      </c>
      <c r="L15" s="323"/>
      <c r="M15" s="323"/>
      <c r="N15" s="323"/>
      <c r="O15" s="325"/>
      <c r="P15" s="255"/>
      <c r="S15" s="254" t="s">
        <v>164</v>
      </c>
    </row>
    <row r="16" spans="1:19" s="254" customFormat="1" x14ac:dyDescent="0.25">
      <c r="A16" s="326" t="s">
        <v>129</v>
      </c>
      <c r="B16" s="26" t="s">
        <v>129</v>
      </c>
      <c r="C16" s="26" t="s">
        <v>130</v>
      </c>
      <c r="D16" s="44">
        <f>+N4</f>
        <v>46752</v>
      </c>
      <c r="E16" s="26"/>
      <c r="F16" s="44">
        <f>+N5</f>
        <v>46387</v>
      </c>
      <c r="G16" s="26"/>
      <c r="H16" s="327" t="s">
        <v>131</v>
      </c>
      <c r="I16" s="327" t="s">
        <v>132</v>
      </c>
      <c r="J16" s="26"/>
      <c r="K16" s="26" t="s">
        <v>133</v>
      </c>
      <c r="L16" s="26"/>
      <c r="M16" s="26"/>
      <c r="N16" s="26"/>
      <c r="O16" s="323" t="s">
        <v>150</v>
      </c>
      <c r="P16" s="255"/>
    </row>
    <row r="17" spans="1:18" s="254" customFormat="1" x14ac:dyDescent="0.25">
      <c r="A17" s="27">
        <v>1</v>
      </c>
      <c r="B17" s="39" t="s">
        <v>135</v>
      </c>
      <c r="C17" s="472" t="s">
        <v>165</v>
      </c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51" t="str">
        <f>+'Test Year 2 Pg1'!P17</f>
        <v>Penney</v>
      </c>
      <c r="P17" s="405">
        <f>+'Test Year 2 Pg1'!I17</f>
        <v>25865.739069999981</v>
      </c>
      <c r="Q17" s="386" t="str">
        <f>+'Test Year 2 Pg1'!B17</f>
        <v>0501000</v>
      </c>
      <c r="R17" s="393" t="str">
        <f>+'Test Year 2 Pg1'!C17</f>
        <v>Fuel - Recoverable</v>
      </c>
    </row>
    <row r="18" spans="1:18" s="254" customFormat="1" x14ac:dyDescent="0.3">
      <c r="A18" s="27">
        <f t="shared" ref="A18:A37" si="0">A17+1</f>
        <v>2</v>
      </c>
      <c r="B18" s="68"/>
      <c r="C18" s="67"/>
      <c r="D18" s="33"/>
      <c r="E18" s="33"/>
      <c r="F18" s="68"/>
      <c r="G18" s="68"/>
      <c r="H18" s="31"/>
      <c r="I18" s="31"/>
      <c r="J18" s="31"/>
      <c r="K18" s="31"/>
      <c r="L18" s="31"/>
      <c r="M18" s="31"/>
      <c r="N18" s="328"/>
      <c r="O18" s="51" t="s">
        <v>150</v>
      </c>
      <c r="P18" s="228"/>
      <c r="Q18" s="73"/>
    </row>
    <row r="19" spans="1:18" s="254" customFormat="1" x14ac:dyDescent="0.25">
      <c r="A19" s="408">
        <f t="shared" si="0"/>
        <v>3</v>
      </c>
      <c r="B19" s="39" t="s">
        <v>137</v>
      </c>
      <c r="C19" s="473" t="s">
        <v>166</v>
      </c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256"/>
      <c r="O19" s="51" t="str">
        <f>+'Test Year 2 Pg1'!P19</f>
        <v>Penney</v>
      </c>
      <c r="P19" s="405">
        <f>+'Test Year 2 Pg1'!I19</f>
        <v>-119205.39191000102</v>
      </c>
      <c r="Q19" s="386" t="str">
        <f>+'Test Year 2 Pg1'!B19</f>
        <v>0555000</v>
      </c>
      <c r="R19" s="393" t="str">
        <f>+'Test Year 2 Pg1'!C19</f>
        <v>Purchase Power-Recoverable</v>
      </c>
    </row>
    <row r="20" spans="1:18" s="254" customFormat="1" x14ac:dyDescent="0.3">
      <c r="A20" s="408">
        <f t="shared" si="0"/>
        <v>4</v>
      </c>
      <c r="B20" s="68"/>
      <c r="C20" s="67"/>
      <c r="D20" s="261"/>
      <c r="E20" s="261"/>
      <c r="F20" s="68"/>
      <c r="G20" s="68"/>
      <c r="H20" s="38"/>
      <c r="I20" s="38"/>
      <c r="J20" s="38"/>
      <c r="K20" s="38"/>
      <c r="L20" s="38"/>
      <c r="M20" s="38"/>
      <c r="N20" s="256"/>
      <c r="O20" s="51" t="s">
        <v>150</v>
      </c>
      <c r="P20" s="228"/>
      <c r="Q20" s="73"/>
    </row>
    <row r="21" spans="1:18" s="254" customFormat="1" x14ac:dyDescent="0.25">
      <c r="A21" s="408">
        <f t="shared" si="0"/>
        <v>5</v>
      </c>
      <c r="B21" s="39" t="s">
        <v>167</v>
      </c>
      <c r="C21" s="473" t="s">
        <v>168</v>
      </c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38"/>
      <c r="O21" s="51" t="str">
        <f>+'Test Year 2 Pg1'!P21</f>
        <v>Penney</v>
      </c>
      <c r="P21" s="405">
        <f>+'Test Year 2 Pg1'!I21</f>
        <v>-15803.177543312731</v>
      </c>
      <c r="Q21" s="386" t="str">
        <f>+'Test Year 2 Pg1'!B21</f>
        <v>0557000</v>
      </c>
      <c r="R21" s="393" t="str">
        <f>+'Test Year 2 Pg1'!C21</f>
        <v>Deferred Fuel/Capacity Expense</v>
      </c>
    </row>
    <row r="22" spans="1:18" s="254" customFormat="1" x14ac:dyDescent="0.3">
      <c r="A22" s="408">
        <f t="shared" si="0"/>
        <v>6</v>
      </c>
      <c r="B22" s="68"/>
      <c r="C22" s="37"/>
      <c r="D22" s="37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51" t="s">
        <v>150</v>
      </c>
      <c r="P22" s="228"/>
      <c r="Q22" s="73"/>
    </row>
    <row r="23" spans="1:18" s="254" customFormat="1" x14ac:dyDescent="0.25">
      <c r="A23" s="408">
        <f t="shared" si="0"/>
        <v>7</v>
      </c>
      <c r="B23" s="39" t="s">
        <v>140</v>
      </c>
      <c r="C23" s="473" t="s">
        <v>169</v>
      </c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38"/>
      <c r="O23" s="51" t="str">
        <f>+'Test Year 2 Pg1'!P23</f>
        <v>Daivd Develle</v>
      </c>
      <c r="P23" s="405">
        <f>+'Test Year 2 Pg1'!I23</f>
        <v>-8100.4560000000092</v>
      </c>
      <c r="Q23" s="386" t="str">
        <f>+'Test Year 2 Pg1'!B23</f>
        <v>0512100</v>
      </c>
      <c r="R23" s="393" t="str">
        <f>+'Test Year 2 Pg1'!C23</f>
        <v>Maint Of Boiler Plant</v>
      </c>
    </row>
    <row r="24" spans="1:18" s="254" customFormat="1" x14ac:dyDescent="0.3">
      <c r="A24" s="408">
        <f t="shared" si="0"/>
        <v>8</v>
      </c>
      <c r="B24" s="68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38"/>
      <c r="O24" s="51" t="s">
        <v>150</v>
      </c>
      <c r="P24" s="228"/>
      <c r="Q24" s="73"/>
    </row>
    <row r="25" spans="1:18" s="254" customFormat="1" x14ac:dyDescent="0.25">
      <c r="A25" s="408">
        <f t="shared" si="0"/>
        <v>9</v>
      </c>
      <c r="B25" s="39" t="s">
        <v>142</v>
      </c>
      <c r="C25" s="473" t="s">
        <v>170</v>
      </c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38"/>
      <c r="O25" s="51" t="str">
        <f>+'Test Year 2 Pg1'!P25</f>
        <v>Daivd Develle</v>
      </c>
      <c r="P25" s="405">
        <f>+'Test Year 2 Pg1'!I25</f>
        <v>3661.6090559171998</v>
      </c>
      <c r="Q25" s="386" t="str">
        <f>+'Test Year 2 Pg1'!B25</f>
        <v>0514000</v>
      </c>
      <c r="R25" s="393" t="str">
        <f>+'Test Year 2 Pg1'!C25</f>
        <v>Maint Of Misc Steam Plant</v>
      </c>
    </row>
    <row r="26" spans="1:18" s="254" customFormat="1" x14ac:dyDescent="0.3">
      <c r="A26" s="408">
        <f t="shared" si="0"/>
        <v>10</v>
      </c>
      <c r="B26" s="68"/>
      <c r="C26" s="67"/>
      <c r="D26" s="261"/>
      <c r="E26" s="261"/>
      <c r="F26" s="68"/>
      <c r="G26" s="68"/>
      <c r="H26" s="38"/>
      <c r="I26" s="38"/>
      <c r="J26" s="38"/>
      <c r="K26" s="38"/>
      <c r="L26" s="38"/>
      <c r="M26" s="38"/>
      <c r="N26" s="38"/>
      <c r="O26" s="51" t="s">
        <v>150</v>
      </c>
      <c r="P26" s="228"/>
      <c r="Q26" s="73"/>
    </row>
    <row r="27" spans="1:18" s="254" customFormat="1" x14ac:dyDescent="0.25">
      <c r="A27" s="408">
        <f t="shared" si="0"/>
        <v>11</v>
      </c>
      <c r="B27" s="39" t="s">
        <v>143</v>
      </c>
      <c r="C27" s="473" t="s">
        <v>152</v>
      </c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38"/>
      <c r="O27" s="51" t="str">
        <f>+'Test Year 2 Pg1'!P27</f>
        <v>Daivd Develle</v>
      </c>
      <c r="P27" s="405">
        <f>+'Test Year 2 Pg1'!I27</f>
        <v>4649.7074883234709</v>
      </c>
      <c r="Q27" s="386" t="str">
        <f>+'Test Year 2 Pg1'!B27</f>
        <v>0549000</v>
      </c>
      <c r="R27" s="393" t="str">
        <f>+'Test Year 2 Pg1'!C27</f>
        <v>Misc Oth Power Gen Exps</v>
      </c>
    </row>
    <row r="28" spans="1:18" s="254" customFormat="1" x14ac:dyDescent="0.3">
      <c r="A28" s="408">
        <f t="shared" si="0"/>
        <v>12</v>
      </c>
      <c r="B28" s="68"/>
      <c r="C28" s="246"/>
      <c r="D28" s="262"/>
      <c r="E28" s="262"/>
      <c r="F28" s="38"/>
      <c r="G28" s="38"/>
      <c r="H28" s="38"/>
      <c r="I28" s="38"/>
      <c r="J28" s="38"/>
      <c r="K28" s="38"/>
      <c r="L28" s="38"/>
      <c r="M28" s="38"/>
      <c r="N28" s="38"/>
      <c r="O28" s="37"/>
      <c r="P28" s="255"/>
    </row>
    <row r="29" spans="1:18" s="254" customFormat="1" x14ac:dyDescent="0.3">
      <c r="A29" s="27">
        <f t="shared" si="0"/>
        <v>13</v>
      </c>
      <c r="B29" s="39" t="s">
        <v>145</v>
      </c>
      <c r="C29" s="245" t="s">
        <v>171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31"/>
      <c r="O29" s="51" t="str">
        <f>+'Test Year 2 Pg1'!P31</f>
        <v>Penney</v>
      </c>
      <c r="P29" s="405">
        <f>+'Test Year 2 Pg1'!I29</f>
        <v>15985.956837348509</v>
      </c>
      <c r="Q29" s="386" t="str">
        <f>+'Test Year 2 Pg1'!B29</f>
        <v>0926000</v>
      </c>
      <c r="R29" t="str">
        <f>+'Test Year 2 Pg1'!C29</f>
        <v>Pension &amp; Benefits</v>
      </c>
    </row>
    <row r="30" spans="1:18" x14ac:dyDescent="0.3">
      <c r="A30" s="27">
        <f t="shared" si="0"/>
        <v>14</v>
      </c>
      <c r="B30" s="31"/>
      <c r="C30" s="317"/>
      <c r="D30" s="318"/>
      <c r="E30" s="318"/>
      <c r="F30" s="319"/>
      <c r="G30" s="319"/>
      <c r="H30" s="316"/>
      <c r="I30" s="316"/>
      <c r="J30" s="316"/>
      <c r="K30" s="316"/>
      <c r="L30" s="316"/>
      <c r="M30" s="316"/>
      <c r="N30" s="31"/>
      <c r="O30" s="37"/>
      <c r="Q30" s="254"/>
      <c r="R30" s="402"/>
    </row>
    <row r="31" spans="1:18" x14ac:dyDescent="0.3">
      <c r="A31" s="27">
        <f t="shared" si="0"/>
        <v>15</v>
      </c>
      <c r="B31" s="39" t="s">
        <v>162</v>
      </c>
      <c r="C31" s="474" t="s">
        <v>172</v>
      </c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31"/>
      <c r="O31" s="51" t="str">
        <f>+'Test Year 2 Pg1'!P31</f>
        <v>Penney</v>
      </c>
      <c r="P31" s="405">
        <f>+'Test Year 2 Pg1'!I31</f>
        <v>-42140.854746233526</v>
      </c>
      <c r="Q31" s="386" t="str">
        <f>+'Test Year 2 Pg1'!B31</f>
        <v>409 + 410 + 411</v>
      </c>
      <c r="R31" t="s">
        <v>173</v>
      </c>
    </row>
    <row r="32" spans="1:18" x14ac:dyDescent="0.3">
      <c r="A32" s="27">
        <f t="shared" si="0"/>
        <v>16</v>
      </c>
    </row>
    <row r="33" spans="1:17" x14ac:dyDescent="0.3">
      <c r="A33" s="27">
        <f t="shared" si="0"/>
        <v>17</v>
      </c>
    </row>
    <row r="34" spans="1:17" x14ac:dyDescent="0.3">
      <c r="A34" s="27">
        <f t="shared" si="0"/>
        <v>18</v>
      </c>
      <c r="B34" s="31"/>
      <c r="C34" s="317"/>
      <c r="D34" s="318"/>
      <c r="E34" s="318"/>
      <c r="F34" s="319"/>
      <c r="G34" s="319"/>
      <c r="H34" s="316"/>
      <c r="I34" s="316"/>
      <c r="J34" s="316"/>
      <c r="K34" s="316"/>
      <c r="L34" s="316"/>
      <c r="M34" s="316"/>
      <c r="N34" s="31"/>
      <c r="O34" s="37"/>
      <c r="Q34" s="254"/>
    </row>
    <row r="35" spans="1:17" ht="13.2" customHeight="1" x14ac:dyDescent="0.3">
      <c r="A35" s="27">
        <f t="shared" si="0"/>
        <v>19</v>
      </c>
      <c r="B35" s="31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37"/>
    </row>
    <row r="36" spans="1:17" x14ac:dyDescent="0.3">
      <c r="A36" s="27">
        <f t="shared" si="0"/>
        <v>20</v>
      </c>
      <c r="B36" s="31"/>
      <c r="O36" s="37"/>
    </row>
    <row r="37" spans="1:17" x14ac:dyDescent="0.3">
      <c r="A37" s="27">
        <f t="shared" si="0"/>
        <v>21</v>
      </c>
      <c r="B37" s="31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1"/>
      <c r="O37" s="37"/>
      <c r="Q37" s="254"/>
    </row>
    <row r="38" spans="1:17" x14ac:dyDescent="0.3">
      <c r="A38" s="27">
        <f t="shared" ref="A38:A48" si="1">A37+1</f>
        <v>22</v>
      </c>
      <c r="B38" s="31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1"/>
      <c r="O38" s="37"/>
    </row>
    <row r="39" spans="1:17" x14ac:dyDescent="0.3">
      <c r="A39" s="27">
        <f t="shared" si="1"/>
        <v>23</v>
      </c>
      <c r="B39" s="31"/>
      <c r="O39" s="37"/>
    </row>
    <row r="40" spans="1:17" x14ac:dyDescent="0.3">
      <c r="A40" s="27">
        <f t="shared" si="1"/>
        <v>24</v>
      </c>
      <c r="B40" s="3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1"/>
      <c r="O40" s="37"/>
    </row>
    <row r="41" spans="1:17" x14ac:dyDescent="0.3">
      <c r="A41" s="27">
        <f t="shared" si="1"/>
        <v>25</v>
      </c>
      <c r="B41" s="31"/>
      <c r="O41" s="37"/>
    </row>
    <row r="42" spans="1:17" x14ac:dyDescent="0.3">
      <c r="A42" s="27">
        <f t="shared" si="1"/>
        <v>26</v>
      </c>
      <c r="B42" s="31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31"/>
      <c r="O42" s="37"/>
    </row>
    <row r="43" spans="1:17" x14ac:dyDescent="0.3">
      <c r="A43" s="27">
        <f t="shared" si="1"/>
        <v>27</v>
      </c>
      <c r="B43" s="31"/>
      <c r="C43" s="35"/>
      <c r="D43" s="36"/>
      <c r="E43" s="36"/>
      <c r="F43" s="31"/>
      <c r="G43" s="31"/>
      <c r="H43" s="31"/>
      <c r="I43" s="31"/>
      <c r="J43" s="31"/>
      <c r="K43" s="31"/>
      <c r="L43" s="31"/>
      <c r="M43" s="31"/>
      <c r="N43" s="31"/>
      <c r="O43" s="37"/>
    </row>
    <row r="44" spans="1:17" x14ac:dyDescent="0.3">
      <c r="A44" s="27">
        <f t="shared" si="1"/>
        <v>28</v>
      </c>
      <c r="B44" s="31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37"/>
    </row>
    <row r="45" spans="1:17" x14ac:dyDescent="0.3">
      <c r="A45" s="27">
        <f t="shared" si="1"/>
        <v>29</v>
      </c>
      <c r="B45" s="31"/>
      <c r="C45" s="35"/>
      <c r="D45" s="36"/>
      <c r="E45" s="36"/>
      <c r="F45" s="39"/>
      <c r="G45" s="31"/>
      <c r="H45" s="31"/>
      <c r="I45" s="31"/>
      <c r="J45" s="31"/>
      <c r="K45" s="31"/>
      <c r="L45" s="31"/>
      <c r="M45" s="31"/>
      <c r="N45" s="31"/>
      <c r="O45" s="37"/>
    </row>
    <row r="46" spans="1:17" ht="13.2" customHeight="1" x14ac:dyDescent="0.3">
      <c r="A46" s="27">
        <f t="shared" si="1"/>
        <v>30</v>
      </c>
      <c r="B46" s="31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31"/>
      <c r="O46" s="37"/>
    </row>
    <row r="47" spans="1:17" x14ac:dyDescent="0.3">
      <c r="A47" s="27">
        <f t="shared" si="1"/>
        <v>31</v>
      </c>
      <c r="B47" s="31"/>
      <c r="C47" s="35"/>
      <c r="D47" s="36"/>
      <c r="E47" s="36"/>
      <c r="F47" s="31"/>
      <c r="G47" s="31"/>
      <c r="H47" s="31"/>
      <c r="I47" s="31"/>
      <c r="J47" s="31"/>
      <c r="K47" s="31"/>
      <c r="L47" s="31"/>
      <c r="M47" s="31"/>
      <c r="N47" s="31"/>
      <c r="O47" s="37"/>
    </row>
    <row r="48" spans="1:17" x14ac:dyDescent="0.3">
      <c r="A48" s="27">
        <f t="shared" si="1"/>
        <v>32</v>
      </c>
      <c r="B48" s="39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7"/>
    </row>
    <row r="49" spans="1:15" x14ac:dyDescent="0.3">
      <c r="A49" s="407" t="s">
        <v>146</v>
      </c>
      <c r="B49" s="415"/>
      <c r="C49" s="407"/>
      <c r="D49" s="414"/>
      <c r="E49" s="414"/>
      <c r="F49" s="415"/>
      <c r="G49" s="416"/>
      <c r="H49" s="416"/>
      <c r="I49" s="416"/>
      <c r="J49" s="416"/>
      <c r="K49" s="416"/>
      <c r="L49" s="416"/>
      <c r="M49" s="416" t="s">
        <v>147</v>
      </c>
      <c r="N49" s="416"/>
      <c r="O49" s="37"/>
    </row>
    <row r="50" spans="1:15" x14ac:dyDescent="0.3">
      <c r="O50" s="37"/>
    </row>
  </sheetData>
  <mergeCells count="10">
    <mergeCell ref="E1:I1"/>
    <mergeCell ref="C19:M19"/>
    <mergeCell ref="C21:M21"/>
    <mergeCell ref="E3:I6"/>
    <mergeCell ref="C23:M23"/>
    <mergeCell ref="C25:M25"/>
    <mergeCell ref="C27:M27"/>
    <mergeCell ref="C31:M31"/>
    <mergeCell ref="C17:N17"/>
    <mergeCell ref="C24:M24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01AA-E42B-432C-917E-5EF43E685D8B}">
  <dimension ref="A1:Q49"/>
  <sheetViews>
    <sheetView tabSelected="1" topLeftCell="A4" workbookViewId="0">
      <selection activeCell="AH133" sqref="AH133"/>
    </sheetView>
  </sheetViews>
  <sheetFormatPr defaultColWidth="9.109375" defaultRowHeight="13.8" outlineLevelCol="1" x14ac:dyDescent="0.3"/>
  <cols>
    <col min="1" max="1" width="3.6640625" style="3" customWidth="1"/>
    <col min="2" max="2" width="15.44140625" style="3" customWidth="1"/>
    <col min="3" max="3" width="33.109375" style="3" customWidth="1"/>
    <col min="4" max="4" width="33.109375" style="3" hidden="1" customWidth="1" outlineLevel="1"/>
    <col min="5" max="5" width="14.33203125" style="3" customWidth="1" collapsed="1"/>
    <col min="6" max="6" width="5.109375" style="3" customWidth="1"/>
    <col min="7" max="7" width="14" style="3" customWidth="1"/>
    <col min="8" max="8" width="5.109375" style="3" customWidth="1"/>
    <col min="9" max="10" width="13.6640625" style="3" customWidth="1"/>
    <col min="11" max="11" width="5.33203125" style="3" customWidth="1"/>
    <col min="12" max="14" width="11.6640625" style="3" customWidth="1"/>
    <col min="15" max="15" width="12.109375" style="3" bestFit="1" customWidth="1"/>
    <col min="16" max="16" width="14.109375" style="3" customWidth="1"/>
    <col min="17" max="16384" width="9.109375" style="3"/>
  </cols>
  <sheetData>
    <row r="1" spans="1:16" ht="12.75" customHeight="1" x14ac:dyDescent="0.3">
      <c r="A1" s="1" t="s">
        <v>109</v>
      </c>
      <c r="B1" s="412"/>
      <c r="C1" s="412"/>
      <c r="D1" s="412"/>
      <c r="E1" s="1"/>
      <c r="F1" s="469" t="s">
        <v>110</v>
      </c>
      <c r="G1" s="469"/>
      <c r="H1" s="469"/>
      <c r="I1" s="469"/>
      <c r="J1" s="469"/>
      <c r="K1" s="1"/>
      <c r="L1" s="1"/>
      <c r="M1" s="1"/>
      <c r="O1" s="1" t="s">
        <v>174</v>
      </c>
    </row>
    <row r="2" spans="1:16" ht="12.75" customHeight="1" x14ac:dyDescent="0.3">
      <c r="A2" s="4"/>
      <c r="B2" s="4"/>
      <c r="C2" s="4"/>
      <c r="D2" s="4"/>
      <c r="E2" s="4"/>
      <c r="F2" s="4"/>
      <c r="G2" s="409"/>
      <c r="H2" s="409"/>
      <c r="I2" s="409"/>
      <c r="J2" s="409"/>
      <c r="K2" s="409"/>
      <c r="L2" s="409"/>
      <c r="M2" s="409"/>
      <c r="N2" s="409"/>
      <c r="O2" s="409"/>
      <c r="P2" s="7"/>
    </row>
    <row r="3" spans="1:16" ht="12.75" customHeight="1" x14ac:dyDescent="0.3">
      <c r="A3" s="3" t="s">
        <v>112</v>
      </c>
      <c r="B3" s="11"/>
      <c r="C3" s="11"/>
      <c r="D3" s="11"/>
      <c r="E3" s="9" t="s">
        <v>113</v>
      </c>
      <c r="F3" s="470" t="s">
        <v>114</v>
      </c>
      <c r="G3" s="470"/>
      <c r="H3" s="470"/>
      <c r="I3" s="470"/>
      <c r="J3" s="470"/>
      <c r="K3" s="10"/>
      <c r="L3" s="245"/>
      <c r="M3" s="245" t="s">
        <v>115</v>
      </c>
      <c r="N3" s="11"/>
      <c r="O3" s="11"/>
      <c r="P3" s="11"/>
    </row>
    <row r="4" spans="1:16" x14ac:dyDescent="0.3">
      <c r="B4" s="11"/>
      <c r="C4" s="11"/>
      <c r="D4" s="11"/>
      <c r="E4" s="13"/>
      <c r="F4" s="471"/>
      <c r="G4" s="471"/>
      <c r="H4" s="471"/>
      <c r="I4" s="471"/>
      <c r="J4" s="471"/>
      <c r="K4" s="14"/>
      <c r="L4" s="17" t="s">
        <v>118</v>
      </c>
      <c r="M4" s="15" t="str">
        <f>+'Inputs &amp; Tie Points'!B9</f>
        <v>Projected Test Year 3 Ended</v>
      </c>
      <c r="O4" s="18">
        <f>+'Inputs &amp; Tie Points'!I9</f>
        <v>46752</v>
      </c>
      <c r="P4" s="11"/>
    </row>
    <row r="5" spans="1:16" ht="12.75" customHeight="1" x14ac:dyDescent="0.3">
      <c r="A5" s="3" t="s">
        <v>117</v>
      </c>
      <c r="B5" s="413"/>
      <c r="C5" s="413"/>
      <c r="D5" s="413"/>
      <c r="E5" s="413"/>
      <c r="F5" s="471"/>
      <c r="G5" s="471"/>
      <c r="H5" s="471"/>
      <c r="I5" s="471"/>
      <c r="J5" s="471"/>
      <c r="K5" s="14"/>
      <c r="L5" s="17" t="s">
        <v>118</v>
      </c>
      <c r="M5" s="15" t="str">
        <f>+'Inputs &amp; Tie Points'!B10</f>
        <v>Projected Test Year 2 Ended</v>
      </c>
      <c r="O5" s="18">
        <f>+'Inputs &amp; Tie Points'!I10</f>
        <v>46387</v>
      </c>
      <c r="P5" s="18"/>
    </row>
    <row r="6" spans="1:16" x14ac:dyDescent="0.3">
      <c r="A6" s="21"/>
      <c r="F6" s="471"/>
      <c r="G6" s="471"/>
      <c r="H6" s="471"/>
      <c r="I6" s="471"/>
      <c r="J6" s="471"/>
      <c r="K6" s="14"/>
      <c r="L6" s="17" t="s">
        <v>116</v>
      </c>
      <c r="M6" s="15" t="str">
        <f>+'Inputs &amp; Tie Points'!B11</f>
        <v>Projected Test Year 1 Ended</v>
      </c>
      <c r="O6" s="18">
        <f>+'Inputs &amp; Tie Points'!I11</f>
        <v>46022</v>
      </c>
      <c r="P6" s="18"/>
    </row>
    <row r="7" spans="1:16" ht="12.75" customHeight="1" x14ac:dyDescent="0.3">
      <c r="A7" s="18" t="str">
        <f>+'Test Year 2 Pg 2'!A7</f>
        <v>DOCKET NO.: 20240025-EI</v>
      </c>
      <c r="G7" s="22"/>
      <c r="K7" s="17"/>
      <c r="L7" s="17" t="s">
        <v>118</v>
      </c>
      <c r="M7" s="15" t="str">
        <f>+'Inputs &amp; Tie Points'!B12</f>
        <v>Prior Year Ended</v>
      </c>
      <c r="O7" s="18">
        <f>+'Inputs &amp; Tie Points'!I12</f>
        <v>45657</v>
      </c>
      <c r="P7" s="18"/>
    </row>
    <row r="8" spans="1:16" ht="12.75" customHeight="1" x14ac:dyDescent="0.3">
      <c r="H8" s="22"/>
      <c r="K8" s="23"/>
      <c r="L8" s="17" t="s">
        <v>118</v>
      </c>
      <c r="M8" s="15" t="str">
        <f>+'Inputs &amp; Tie Points'!B13</f>
        <v>Historical Year Ended</v>
      </c>
      <c r="N8" s="18"/>
      <c r="O8" s="18">
        <f>+'Inputs &amp; Tie Points'!I13</f>
        <v>45291</v>
      </c>
      <c r="P8" s="18"/>
    </row>
    <row r="9" spans="1:16" ht="12.75" customHeight="1" x14ac:dyDescent="0.3">
      <c r="G9" s="22"/>
      <c r="H9" s="22"/>
      <c r="K9" s="23"/>
      <c r="L9" s="23"/>
      <c r="M9" s="23"/>
      <c r="N9" s="23"/>
      <c r="O9" s="23"/>
      <c r="P9" s="18"/>
    </row>
    <row r="10" spans="1:16" ht="12.75" customHeight="1" x14ac:dyDescent="0.3">
      <c r="G10" s="22"/>
      <c r="H10" s="22"/>
      <c r="K10" s="23"/>
      <c r="L10" s="17"/>
      <c r="M10" s="15"/>
      <c r="N10" s="18"/>
      <c r="O10" s="18"/>
      <c r="P10" s="18"/>
    </row>
    <row r="11" spans="1:16" ht="12.75" customHeight="1" x14ac:dyDescent="0.3">
      <c r="G11" s="22" t="s">
        <v>119</v>
      </c>
      <c r="H11" s="22"/>
      <c r="K11" s="23"/>
      <c r="L11" s="17"/>
      <c r="M11" s="379" t="str">
        <f>+'Inputs &amp; Tie Points'!B16</f>
        <v>Witness:  Loyd, R. Anderson, Buck, Caldwell</v>
      </c>
      <c r="N11" s="18"/>
      <c r="O11" s="18"/>
      <c r="P11" s="18"/>
    </row>
    <row r="12" spans="1:16" s="254" customForma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7"/>
      <c r="M12" s="379" t="str">
        <f>+'Inputs &amp; Tie Points'!B17</f>
        <v>O'Hara, Panizza, Quick, Scott</v>
      </c>
      <c r="N12" s="69"/>
      <c r="O12" s="69"/>
      <c r="P12" s="321"/>
    </row>
    <row r="13" spans="1:16" s="254" customFormat="1" x14ac:dyDescent="0.25">
      <c r="A13" s="410"/>
      <c r="B13" s="382">
        <v>-1</v>
      </c>
      <c r="C13" s="382">
        <f>+B13-1</f>
        <v>-2</v>
      </c>
      <c r="D13" s="382"/>
      <c r="E13" s="382">
        <f>+C13-1</f>
        <v>-3</v>
      </c>
      <c r="F13" s="25"/>
      <c r="G13" s="382">
        <f>+E13-1</f>
        <v>-4</v>
      </c>
      <c r="H13" s="25"/>
      <c r="I13" s="382">
        <f>+G13-1</f>
        <v>-5</v>
      </c>
      <c r="J13" s="382">
        <f>+I13-1</f>
        <v>-6</v>
      </c>
      <c r="K13" s="411"/>
      <c r="L13" s="382">
        <f>+J13-1</f>
        <v>-7</v>
      </c>
      <c r="M13" s="25"/>
      <c r="N13" s="25"/>
      <c r="O13" s="25"/>
      <c r="P13" s="321"/>
    </row>
    <row r="14" spans="1:16" s="254" customFormat="1" x14ac:dyDescent="0.25">
      <c r="A14" s="410"/>
      <c r="B14" s="322"/>
      <c r="C14" s="322"/>
      <c r="D14" s="343" t="str">
        <f>+'MFR C-6 Var Calc for MFR C-8'!H11</f>
        <v>2024B</v>
      </c>
      <c r="E14" s="45" t="s">
        <v>120</v>
      </c>
      <c r="F14" s="322"/>
      <c r="G14" s="45" t="s">
        <v>121</v>
      </c>
      <c r="H14" s="322"/>
      <c r="I14" s="418" t="s">
        <v>122</v>
      </c>
      <c r="J14" s="418"/>
      <c r="K14" s="45"/>
      <c r="L14" s="45"/>
      <c r="M14" s="322"/>
      <c r="N14" s="322"/>
      <c r="O14" s="322"/>
      <c r="P14" s="321"/>
    </row>
    <row r="15" spans="1:16" s="254" customFormat="1" x14ac:dyDescent="0.25">
      <c r="A15" s="323" t="s">
        <v>123</v>
      </c>
      <c r="B15" s="323" t="s">
        <v>124</v>
      </c>
      <c r="C15" s="323"/>
      <c r="D15" s="343" t="str">
        <f>+'MFR C-6 Var Calc for MFR C-8'!I11</f>
        <v>2025B</v>
      </c>
      <c r="E15" s="323" t="s">
        <v>125</v>
      </c>
      <c r="F15" s="324"/>
      <c r="G15" s="323" t="s">
        <v>125</v>
      </c>
      <c r="H15" s="324"/>
      <c r="I15" s="323" t="s">
        <v>126</v>
      </c>
      <c r="J15" s="323" t="s">
        <v>127</v>
      </c>
      <c r="K15" s="323"/>
      <c r="L15" s="323" t="s">
        <v>128</v>
      </c>
      <c r="M15" s="323"/>
      <c r="N15" s="323"/>
      <c r="O15" s="323"/>
      <c r="P15" s="325"/>
    </row>
    <row r="16" spans="1:16" s="254" customFormat="1" x14ac:dyDescent="0.25">
      <c r="A16" s="326" t="s">
        <v>129</v>
      </c>
      <c r="B16" s="26" t="s">
        <v>129</v>
      </c>
      <c r="C16" s="26" t="s">
        <v>130</v>
      </c>
      <c r="D16" s="26"/>
      <c r="E16" s="44">
        <f>+O6</f>
        <v>46022</v>
      </c>
      <c r="F16" s="26"/>
      <c r="G16" s="44">
        <f>+O7</f>
        <v>45657</v>
      </c>
      <c r="H16" s="26"/>
      <c r="I16" s="327" t="s">
        <v>131</v>
      </c>
      <c r="J16" s="327" t="s">
        <v>132</v>
      </c>
      <c r="K16" s="26"/>
      <c r="L16" s="26" t="s">
        <v>133</v>
      </c>
      <c r="M16" s="26"/>
      <c r="N16" s="26"/>
      <c r="O16" s="26"/>
      <c r="P16" s="325" t="s">
        <v>150</v>
      </c>
    </row>
    <row r="17" spans="1:17" s="254" customFormat="1" x14ac:dyDescent="0.3">
      <c r="A17" s="408">
        <v>1</v>
      </c>
      <c r="B17" s="269" t="str">
        <f>+'MFR C-6 Var Calc for MFR C-8'!B17</f>
        <v>0501000</v>
      </c>
      <c r="C17" s="385" t="str">
        <f>VLOOKUP($B17,'MFR C-6 Var Calc for MFR C-8'!$B:$K,4,FALSE)</f>
        <v>Fuel - Recoverable</v>
      </c>
      <c r="D17" s="234"/>
      <c r="E17" s="385">
        <f>VLOOKUP($B17,'MFR C-6 Var Calc for MFR C-8'!$B:$K,MATCH($D$15,'MFR C-6 Var Calc for MFR C-8'!$B$11:$K$11,0),FALSE)</f>
        <v>121011.56234999999</v>
      </c>
      <c r="F17" s="33"/>
      <c r="G17" s="385">
        <f>VLOOKUP($B17,'MFR C-6 Var Calc for MFR C-8'!$B:$K,MATCH($D$14,'MFR C-6 Var Calc for MFR C-8'!$B$11:$K$11,0),FALSE)</f>
        <v>162446.54598</v>
      </c>
      <c r="H17" s="68"/>
      <c r="I17" s="226">
        <f>+E17-G17</f>
        <v>-41434.983630000002</v>
      </c>
      <c r="J17" s="315">
        <f>IF(G17=0,0,+I17/G17)</f>
        <v>-0.25506841884530662</v>
      </c>
      <c r="K17" s="31"/>
      <c r="L17" s="39" t="s">
        <v>135</v>
      </c>
      <c r="M17" s="31"/>
      <c r="N17" s="31"/>
      <c r="O17" s="328"/>
      <c r="P17" s="325" t="s">
        <v>175</v>
      </c>
    </row>
    <row r="18" spans="1:17" s="254" customFormat="1" x14ac:dyDescent="0.3">
      <c r="A18" s="408">
        <f t="shared" ref="A18:A48" si="0">A17+1</f>
        <v>2</v>
      </c>
      <c r="B18" s="253"/>
      <c r="E18" s="255"/>
      <c r="F18" s="255"/>
      <c r="G18" s="255"/>
      <c r="H18" s="255"/>
      <c r="I18" s="255"/>
      <c r="K18" s="38"/>
      <c r="L18" s="68"/>
      <c r="M18" s="38"/>
      <c r="N18" s="38"/>
      <c r="O18" s="260"/>
      <c r="P18" s="3"/>
    </row>
    <row r="19" spans="1:17" s="254" customFormat="1" x14ac:dyDescent="0.3">
      <c r="A19" s="408">
        <f t="shared" si="0"/>
        <v>3</v>
      </c>
      <c r="B19" s="275" t="s">
        <v>134</v>
      </c>
      <c r="C19" s="385" t="str">
        <f>+'MFR C-6 Var Calc for MFR C-8'!D22</f>
        <v>Purchase Power-Recoverable</v>
      </c>
      <c r="D19" s="234"/>
      <c r="E19" s="385">
        <f>+'MFR C-6 Var Calc for MFR C-8'!I22</f>
        <v>287444.28281</v>
      </c>
      <c r="F19" s="33"/>
      <c r="G19" s="385">
        <f>+'MFR C-6 Var Calc for MFR C-8'!H22</f>
        <v>488561.99161000003</v>
      </c>
      <c r="H19" s="255"/>
      <c r="I19" s="259">
        <f>+E19-G19</f>
        <v>-201117.70880000002</v>
      </c>
      <c r="J19" s="315">
        <f>IF(G19=0,0,+I19/G19)</f>
        <v>-0.41165238445430369</v>
      </c>
      <c r="K19" s="38"/>
      <c r="L19" s="39" t="s">
        <v>137</v>
      </c>
      <c r="M19" s="38"/>
      <c r="N19" s="38"/>
      <c r="O19" s="260"/>
      <c r="P19" s="3" t="s">
        <v>175</v>
      </c>
    </row>
    <row r="20" spans="1:17" s="254" customFormat="1" x14ac:dyDescent="0.3">
      <c r="A20" s="408">
        <f t="shared" si="0"/>
        <v>4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38"/>
      <c r="N20" s="38"/>
      <c r="O20" s="256"/>
      <c r="P20" s="3"/>
      <c r="Q20" s="3"/>
    </row>
    <row r="21" spans="1:17" s="254" customFormat="1" x14ac:dyDescent="0.3">
      <c r="A21" s="408">
        <f t="shared" si="0"/>
        <v>5</v>
      </c>
      <c r="B21" s="275" t="s">
        <v>158</v>
      </c>
      <c r="C21" s="385" t="s">
        <v>159</v>
      </c>
      <c r="D21" s="234"/>
      <c r="E21" s="385">
        <f>+'MFR C-6 Var Calc for MFR C-8'!I24</f>
        <v>15803.177692273333</v>
      </c>
      <c r="F21" s="33"/>
      <c r="G21" s="385">
        <f>+'MFR C-6 Var Calc for MFR C-8'!H24</f>
        <v>751427.06141760095</v>
      </c>
      <c r="H21" s="255"/>
      <c r="I21" s="259">
        <f>+E21-G21</f>
        <v>-735623.88372532767</v>
      </c>
      <c r="J21" s="315">
        <f>IF(G21=0,0,+I21/G21)</f>
        <v>-0.97896911290037936</v>
      </c>
      <c r="K21" s="38"/>
      <c r="L21" s="39" t="s">
        <v>167</v>
      </c>
      <c r="M21" s="38"/>
      <c r="N21" s="38"/>
      <c r="O21" s="260"/>
      <c r="P21" s="3" t="s">
        <v>175</v>
      </c>
      <c r="Q21" s="3"/>
    </row>
    <row r="22" spans="1:17" s="254" customFormat="1" x14ac:dyDescent="0.3">
      <c r="A22" s="408">
        <f t="shared" si="0"/>
        <v>6</v>
      </c>
      <c r="B22" s="253"/>
      <c r="C22" s="253"/>
      <c r="D22" s="253"/>
      <c r="E22" s="253"/>
      <c r="F22" s="253"/>
      <c r="G22" s="253"/>
      <c r="H22" s="253"/>
      <c r="I22" s="253"/>
      <c r="K22" s="253"/>
      <c r="L22" s="253"/>
      <c r="M22" s="258"/>
      <c r="N22" s="258"/>
      <c r="O22" s="258"/>
      <c r="P22" s="258"/>
      <c r="Q22" s="258"/>
    </row>
    <row r="23" spans="1:17" s="254" customFormat="1" x14ac:dyDescent="0.3">
      <c r="A23" s="408">
        <f t="shared" si="0"/>
        <v>7</v>
      </c>
      <c r="B23" s="401" t="s">
        <v>160</v>
      </c>
      <c r="C23" s="257" t="str">
        <f>VLOOKUP($B23,'MFR C-6 Var Calc for MFR C-8'!$B:$K,4,FALSE)</f>
        <v>Maint Of Boiler Plant</v>
      </c>
      <c r="E23" s="385">
        <f>VLOOKUP($B23,'MFR C-6 Var Calc for MFR C-8'!$B:$K,MATCH($D$15,'MFR C-6 Var Calc for MFR C-8'!$B$11:$K$11,0),FALSE)</f>
        <v>12521.1176</v>
      </c>
      <c r="F23" s="33"/>
      <c r="G23" s="385">
        <f>VLOOKUP($B23,'MFR C-6 Var Calc for MFR C-8'!$B:$K,MATCH($D$14,'MFR C-6 Var Calc for MFR C-8'!$B$11:$K$11,0),FALSE)</f>
        <v>2714.1725999999999</v>
      </c>
      <c r="H23" s="255"/>
      <c r="I23" s="259">
        <f>+E23-G23</f>
        <v>9806.9449999999997</v>
      </c>
      <c r="J23" s="315">
        <f>IF(G23=0,0,+I23/G23)</f>
        <v>3.6132355768384077</v>
      </c>
      <c r="K23" s="38"/>
      <c r="L23" s="39" t="s">
        <v>140</v>
      </c>
      <c r="P23" s="254" t="s">
        <v>176</v>
      </c>
      <c r="Q23" s="258"/>
    </row>
    <row r="24" spans="1:17" s="254" customFormat="1" x14ac:dyDescent="0.3">
      <c r="A24" s="408">
        <f t="shared" si="0"/>
        <v>8</v>
      </c>
      <c r="Q24" s="258"/>
    </row>
    <row r="25" spans="1:17" s="254" customFormat="1" x14ac:dyDescent="0.3">
      <c r="A25" s="408">
        <f t="shared" si="0"/>
        <v>9</v>
      </c>
      <c r="B25" s="275" t="str">
        <f>+'MFR C-6 Var Calc for MFR C-8'!B91</f>
        <v>0549000</v>
      </c>
      <c r="C25" s="385" t="str">
        <f>VLOOKUP($B25,'MFR C-6 Var Calc for MFR C-8'!$B:$K,4,FALSE)</f>
        <v>Misc Oth Power Gen Exps</v>
      </c>
      <c r="D25" s="234"/>
      <c r="E25" s="385">
        <f>VLOOKUP($B25,'MFR C-6 Var Calc for MFR C-8'!$B:$K,MATCH($D$15,'MFR C-6 Var Calc for MFR C-8'!$B$11:$K$11,0),FALSE)</f>
        <v>26529.341030631902</v>
      </c>
      <c r="F25" s="33"/>
      <c r="G25" s="385">
        <f>VLOOKUP($B25,'MFR C-6 Var Calc for MFR C-8'!$B:$K,MATCH($D$14,'MFR C-6 Var Calc for MFR C-8'!$B$11:$K$11,0),FALSE)</f>
        <v>20185.213353553987</v>
      </c>
      <c r="H25" s="255"/>
      <c r="I25" s="259">
        <f>+E25-G25</f>
        <v>6344.127677077915</v>
      </c>
      <c r="J25" s="315">
        <f>IF(G25=0,0,+I25/G25)</f>
        <v>0.31429579494441717</v>
      </c>
      <c r="K25" s="38"/>
      <c r="L25" s="39" t="s">
        <v>142</v>
      </c>
      <c r="M25" s="38"/>
      <c r="N25" s="38"/>
      <c r="O25" s="38"/>
      <c r="P25" s="3" t="s">
        <v>176</v>
      </c>
      <c r="Q25" s="3"/>
    </row>
    <row r="26" spans="1:17" s="254" customFormat="1" x14ac:dyDescent="0.3">
      <c r="A26" s="408">
        <f t="shared" si="0"/>
        <v>10</v>
      </c>
      <c r="B26" s="253"/>
      <c r="C26" s="253"/>
      <c r="D26" s="253"/>
      <c r="E26" s="253"/>
      <c r="F26" s="253"/>
      <c r="G26" s="253"/>
      <c r="H26" s="253"/>
      <c r="I26" s="253"/>
      <c r="K26" s="253"/>
      <c r="L26" s="253"/>
      <c r="M26" s="38"/>
      <c r="N26" s="38"/>
      <c r="O26" s="38"/>
      <c r="P26" s="3"/>
      <c r="Q26" s="3"/>
    </row>
    <row r="27" spans="1:17" s="254" customFormat="1" x14ac:dyDescent="0.3">
      <c r="A27" s="408">
        <f t="shared" si="0"/>
        <v>11</v>
      </c>
      <c r="B27" s="275" t="str">
        <f>+'MFR C-6 Var Calc for MFR C-8'!B108</f>
        <v>0565000</v>
      </c>
      <c r="C27" s="385" t="str">
        <f>VLOOKUP($B27,'MFR C-6 Var Calc for MFR C-8'!$B:$K,4,FALSE)</f>
        <v>Transm of Elec By Others</v>
      </c>
      <c r="D27" s="234"/>
      <c r="E27" s="385">
        <f>VLOOKUP($B27,'MFR C-6 Var Calc for MFR C-8'!$B:$K,MATCH($D$15,'MFR C-6 Var Calc for MFR C-8'!$B$11:$K$11,0),FALSE)</f>
        <v>-5.0400000009176403E-3</v>
      </c>
      <c r="F27" s="33"/>
      <c r="G27" s="385">
        <f>VLOOKUP($B27,'MFR C-6 Var Calc for MFR C-8'!$B:$K,MATCH($D$14,'MFR C-6 Var Calc for MFR C-8'!$B$11:$K$11,0),FALSE)</f>
        <v>8277.7869599999995</v>
      </c>
      <c r="H27" s="255"/>
      <c r="I27" s="259">
        <f>+E27-G27</f>
        <v>-8277.7920000000013</v>
      </c>
      <c r="J27" s="315">
        <f>IF(G27=0,0,+I27/G27)</f>
        <v>-1.0000006088583853</v>
      </c>
      <c r="K27" s="38"/>
      <c r="L27" s="39" t="s">
        <v>143</v>
      </c>
      <c r="M27" s="38"/>
      <c r="N27" s="38"/>
      <c r="O27" s="38"/>
      <c r="P27" s="3" t="s">
        <v>177</v>
      </c>
      <c r="Q27" s="3"/>
    </row>
    <row r="28" spans="1:17" s="254" customFormat="1" x14ac:dyDescent="0.3">
      <c r="A28" s="408">
        <f t="shared" si="0"/>
        <v>12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3"/>
    </row>
    <row r="29" spans="1:17" s="254" customFormat="1" x14ac:dyDescent="0.3">
      <c r="A29" s="408">
        <f t="shared" si="0"/>
        <v>13</v>
      </c>
      <c r="B29" s="275" t="str">
        <f>+'MFR C-6 Var Calc for MFR C-8'!B167</f>
        <v>0923000</v>
      </c>
      <c r="C29" s="385" t="str">
        <f>VLOOKUP($B29,'MFR C-6 Var Calc for MFR C-8'!$B:$K,4,FALSE)</f>
        <v>Outside Services</v>
      </c>
      <c r="D29" s="234"/>
      <c r="E29" s="385">
        <f>VLOOKUP($B29,'MFR C-6 Var Calc for MFR C-8'!$B:$K,MATCH($D$15,'MFR C-6 Var Calc for MFR C-8'!$B$11:$K$11,0),FALSE)</f>
        <v>28980.21357190999</v>
      </c>
      <c r="F29" s="33"/>
      <c r="G29" s="385">
        <f>VLOOKUP($B29,'MFR C-6 Var Calc for MFR C-8'!$B:$K,MATCH($D$14,'MFR C-6 Var Calc for MFR C-8'!$B$11:$K$11,0),FALSE)</f>
        <v>23435.982907524995</v>
      </c>
      <c r="H29" s="68"/>
      <c r="I29" s="226">
        <f>+E29-G29</f>
        <v>5544.2306643849952</v>
      </c>
      <c r="J29" s="315">
        <f>IF(G29=0,0,+I29/G29)</f>
        <v>0.23656915463122366</v>
      </c>
      <c r="K29" s="31"/>
      <c r="L29" s="39" t="s">
        <v>145</v>
      </c>
      <c r="M29" s="38"/>
      <c r="N29" s="38"/>
      <c r="O29" s="38"/>
      <c r="P29" s="37" t="s">
        <v>175</v>
      </c>
      <c r="Q29" s="3"/>
    </row>
    <row r="30" spans="1:17" s="254" customFormat="1" x14ac:dyDescent="0.3">
      <c r="A30" s="408">
        <f t="shared" si="0"/>
        <v>14</v>
      </c>
      <c r="B30" s="275"/>
      <c r="C30" s="385"/>
      <c r="D30" s="234"/>
      <c r="E30" s="385"/>
      <c r="F30" s="33"/>
      <c r="G30" s="385"/>
      <c r="H30" s="68"/>
      <c r="I30" s="226"/>
      <c r="J30" s="231"/>
      <c r="K30" s="31"/>
      <c r="L30" s="39"/>
      <c r="Q30" s="3"/>
    </row>
    <row r="31" spans="1:17" s="254" customFormat="1" x14ac:dyDescent="0.3">
      <c r="A31" s="408">
        <f t="shared" si="0"/>
        <v>15</v>
      </c>
      <c r="B31" s="275" t="str">
        <f>+'MFR C-6 Var Calc for MFR C-8'!B169</f>
        <v>0924200</v>
      </c>
      <c r="C31" s="385" t="str">
        <f>VLOOKUP($B31,'MFR C-6 Var Calc for MFR C-8'!$B:$K,4,FALSE)</f>
        <v>Storm Restoration Expense</v>
      </c>
      <c r="D31" s="234"/>
      <c r="E31" s="385">
        <f>VLOOKUP($B31,'MFR C-6 Var Calc for MFR C-8'!$B:$K,MATCH($D$15,'MFR C-6 Var Calc for MFR C-8'!$B$11:$K$11,0),FALSE)</f>
        <v>0</v>
      </c>
      <c r="F31" s="33"/>
      <c r="G31" s="385">
        <f>VLOOKUP($B31,'MFR C-6 Var Calc for MFR C-8'!$B:$K,MATCH($D$14,'MFR C-6 Var Calc for MFR C-8'!$B$11:$K$11,0),FALSE)</f>
        <v>113133.497999999</v>
      </c>
      <c r="H31" s="68"/>
      <c r="I31" s="226">
        <f>+E31-G31</f>
        <v>-113133.497999999</v>
      </c>
      <c r="J31" s="315">
        <f>IF(G31=0,0,+I31/G31)</f>
        <v>-1</v>
      </c>
      <c r="K31" s="31"/>
      <c r="L31" s="39" t="s">
        <v>162</v>
      </c>
      <c r="P31" s="254" t="s">
        <v>175</v>
      </c>
      <c r="Q31" s="37"/>
    </row>
    <row r="32" spans="1:17" x14ac:dyDescent="0.3">
      <c r="A32" s="408">
        <f t="shared" si="0"/>
        <v>16</v>
      </c>
      <c r="B32" s="275"/>
      <c r="C32" s="385"/>
      <c r="D32" s="234"/>
      <c r="E32" s="385"/>
      <c r="F32" s="33"/>
      <c r="G32" s="385"/>
      <c r="H32" s="68"/>
      <c r="I32" s="226"/>
      <c r="J32" s="231"/>
      <c r="K32" s="31"/>
      <c r="L32" s="39"/>
      <c r="M32" s="38"/>
      <c r="N32" s="38"/>
      <c r="O32" s="38"/>
      <c r="P32" s="37"/>
      <c r="Q32" s="37"/>
    </row>
    <row r="33" spans="1:17" x14ac:dyDescent="0.3">
      <c r="A33" s="408">
        <f t="shared" si="0"/>
        <v>17</v>
      </c>
      <c r="B33" s="275" t="str">
        <f>+'MFR C-6 Var Calc for MFR C-8'!B171</f>
        <v>0926000</v>
      </c>
      <c r="C33" s="385" t="str">
        <f>VLOOKUP($B33,'MFR C-6 Var Calc for MFR C-8'!$B:$K,4,FALSE)</f>
        <v>Pension &amp; Benefits</v>
      </c>
      <c r="D33" s="234"/>
      <c r="E33" s="385">
        <f>VLOOKUP($B33,'MFR C-6 Var Calc for MFR C-8'!$B:$K,MATCH($D$15,'MFR C-6 Var Calc for MFR C-8'!$B$11:$K$11,0),FALSE)</f>
        <v>26138.03933092839</v>
      </c>
      <c r="F33" s="33"/>
      <c r="G33" s="385">
        <f>VLOOKUP($B33,'MFR C-6 Var Calc for MFR C-8'!$B:$K,MATCH($D$14,'MFR C-6 Var Calc for MFR C-8'!$B$11:$K$11,0),FALSE)</f>
        <v>14974.296490000095</v>
      </c>
      <c r="H33" s="68"/>
      <c r="I33" s="226">
        <f>+E33-G33</f>
        <v>11163.742840928295</v>
      </c>
      <c r="J33" s="315">
        <f>IF(G33=0,0,+I33/G33)</f>
        <v>0.74552703349926952</v>
      </c>
      <c r="K33" s="31"/>
      <c r="L33" s="39" t="s">
        <v>178</v>
      </c>
      <c r="M33" s="38"/>
      <c r="N33" s="38"/>
      <c r="O33" s="38"/>
      <c r="P33" s="37" t="s">
        <v>175</v>
      </c>
      <c r="Q33" s="37"/>
    </row>
    <row r="34" spans="1:17" x14ac:dyDescent="0.3">
      <c r="A34" s="408">
        <f t="shared" si="0"/>
        <v>18</v>
      </c>
      <c r="B34" s="275"/>
      <c r="C34" s="385"/>
      <c r="D34" s="234"/>
      <c r="E34" s="385"/>
      <c r="F34" s="33"/>
      <c r="G34" s="385"/>
      <c r="H34" s="68"/>
      <c r="I34" s="226"/>
      <c r="J34" s="254"/>
      <c r="K34" s="31"/>
      <c r="L34" s="39"/>
      <c r="M34" s="38"/>
      <c r="N34" s="38"/>
      <c r="O34" s="38"/>
    </row>
    <row r="35" spans="1:17" x14ac:dyDescent="0.3">
      <c r="A35" s="408">
        <f t="shared" si="0"/>
        <v>19</v>
      </c>
      <c r="B35" s="275" t="str">
        <f>+'MFR C-6 Var Calc for MFR C-8'!B195</f>
        <v>0407318</v>
      </c>
      <c r="C35" s="385" t="str">
        <f>VLOOKUP($B35,'MFR C-6 Var Calc for MFR C-8'!$B:$K,4,FALSE)</f>
        <v>Reg Debit - SPP DEF</v>
      </c>
      <c r="D35" s="234"/>
      <c r="E35" s="385">
        <f>VLOOKUP($B35,'MFR C-6 Var Calc for MFR C-8'!$B:$K,MATCH($D$15,'MFR C-6 Var Calc for MFR C-8'!$B$11:$K$11,0),FALSE)</f>
        <v>-3.6379788070917104E-11</v>
      </c>
      <c r="F35" s="33"/>
      <c r="G35" s="385">
        <f>VLOOKUP($B35,'MFR C-6 Var Calc for MFR C-8'!$B:$K,MATCH($D$14,'MFR C-6 Var Calc for MFR C-8'!$B$11:$K$11,0),FALSE)</f>
        <v>-38761.196339874936</v>
      </c>
      <c r="H35" s="68"/>
      <c r="I35" s="226">
        <f>+E35-G35</f>
        <v>38761.196339874899</v>
      </c>
      <c r="J35" s="315">
        <f>IF(G35=0,0,+I35/G35)</f>
        <v>-0.99999999999999911</v>
      </c>
      <c r="K35" s="31"/>
      <c r="L35" s="39" t="s">
        <v>179</v>
      </c>
      <c r="M35" s="38"/>
      <c r="N35" s="38"/>
      <c r="O35" s="38"/>
      <c r="P35" s="3" t="s">
        <v>175</v>
      </c>
    </row>
    <row r="36" spans="1:17" x14ac:dyDescent="0.3">
      <c r="A36" s="408">
        <f t="shared" si="0"/>
        <v>20</v>
      </c>
      <c r="B36" s="275"/>
      <c r="C36" s="385"/>
      <c r="D36" s="234"/>
      <c r="E36" s="385"/>
      <c r="F36" s="33"/>
      <c r="G36" s="385"/>
      <c r="H36" s="68"/>
      <c r="I36" s="226"/>
      <c r="J36" s="253"/>
      <c r="K36" s="31"/>
      <c r="L36" s="39"/>
      <c r="M36" s="38"/>
      <c r="N36" s="38"/>
      <c r="O36" s="38"/>
    </row>
    <row r="37" spans="1:17" x14ac:dyDescent="0.3">
      <c r="A37" s="408">
        <f t="shared" si="0"/>
        <v>21</v>
      </c>
      <c r="B37" s="275" t="s">
        <v>180</v>
      </c>
      <c r="C37" s="385" t="str">
        <f>VLOOKUP($B37,'MFR C-6 Var Calc for MFR C-8'!$B:$K,4,FALSE)</f>
        <v>DOE Reimbursement - Amortization</v>
      </c>
      <c r="D37" s="234"/>
      <c r="E37" s="385">
        <f>VLOOKUP($B37,'MFR C-6 Var Calc for MFR C-8'!$B:$K,MATCH($D$15,'MFR C-6 Var Calc for MFR C-8'!$B$11:$K$11,0),FALSE)</f>
        <v>0</v>
      </c>
      <c r="F37" s="33"/>
      <c r="G37" s="385">
        <f>VLOOKUP($B37,'MFR C-6 Var Calc for MFR C-8'!$B:$K,MATCH($D$14,'MFR C-6 Var Calc for MFR C-8'!$B$11:$K$11,0),FALSE)</f>
        <v>-47943.364405057502</v>
      </c>
      <c r="H37" s="68"/>
      <c r="I37" s="226">
        <f>+E37-G37</f>
        <v>47943.364405057502</v>
      </c>
      <c r="J37" s="315">
        <f>IF(G37=0,0,+I37/G37)</f>
        <v>-1</v>
      </c>
      <c r="K37" s="31"/>
      <c r="L37" s="39" t="s">
        <v>181</v>
      </c>
      <c r="M37" s="31"/>
      <c r="N37" s="31"/>
      <c r="O37" s="31"/>
      <c r="P37" s="3" t="s">
        <v>175</v>
      </c>
    </row>
    <row r="38" spans="1:17" x14ac:dyDescent="0.3">
      <c r="A38" s="408">
        <f t="shared" si="0"/>
        <v>22</v>
      </c>
      <c r="B38" s="275"/>
      <c r="C38" s="385"/>
      <c r="D38" s="234"/>
      <c r="E38" s="385"/>
      <c r="F38" s="33"/>
      <c r="G38" s="385"/>
      <c r="H38" s="68"/>
      <c r="I38" s="226"/>
      <c r="J38" s="254"/>
      <c r="K38" s="31"/>
      <c r="L38" s="39"/>
      <c r="M38" s="31"/>
      <c r="N38" s="31"/>
      <c r="O38" s="31"/>
    </row>
    <row r="39" spans="1:17" x14ac:dyDescent="0.3">
      <c r="A39" s="27">
        <f t="shared" si="0"/>
        <v>23</v>
      </c>
      <c r="B39" s="275" t="s">
        <v>182</v>
      </c>
      <c r="C39" s="385" t="str">
        <f>VLOOKUP($B39,'MFR C-6 Var Calc for MFR C-8'!$B:$K,4,FALSE)</f>
        <v>ISFSI Amortization</v>
      </c>
      <c r="D39" s="234"/>
      <c r="E39" s="385">
        <f>VLOOKUP($B39,'MFR C-6 Var Calc for MFR C-8'!$B:$K,MATCH($D$15,'MFR C-6 Var Calc for MFR C-8'!$B$11:$K$11,0),FALSE)</f>
        <v>4821.12</v>
      </c>
      <c r="F39" s="33"/>
      <c r="G39" s="385">
        <f>VLOOKUP($B39,'MFR C-6 Var Calc for MFR C-8'!$B:$K,MATCH($D$14,'MFR C-6 Var Calc for MFR C-8'!$B$11:$K$11,0),FALSE)</f>
        <v>0</v>
      </c>
      <c r="H39" s="68"/>
      <c r="I39" s="226">
        <f>+E39-G39</f>
        <v>4821.12</v>
      </c>
      <c r="J39" s="315">
        <f>IF(G39=0,0,+I39/G39)</f>
        <v>0</v>
      </c>
      <c r="K39" s="31"/>
      <c r="L39" s="39" t="s">
        <v>183</v>
      </c>
      <c r="P39" s="3" t="s">
        <v>175</v>
      </c>
    </row>
    <row r="40" spans="1:17" x14ac:dyDescent="0.3">
      <c r="A40" s="27">
        <f t="shared" si="0"/>
        <v>24</v>
      </c>
      <c r="B40" s="275"/>
      <c r="C40" s="385"/>
      <c r="D40" s="234"/>
      <c r="E40" s="385"/>
      <c r="F40" s="33"/>
      <c r="G40" s="385"/>
      <c r="H40" s="68"/>
      <c r="I40" s="226"/>
      <c r="J40" s="254"/>
      <c r="K40" s="31"/>
      <c r="L40" s="39"/>
    </row>
    <row r="41" spans="1:17" x14ac:dyDescent="0.3">
      <c r="A41" s="27">
        <f t="shared" si="0"/>
        <v>25</v>
      </c>
      <c r="B41" s="275" t="s">
        <v>184</v>
      </c>
      <c r="C41" s="385" t="str">
        <f>VLOOKUP($B41,'MFR C-6 Var Calc for MFR C-8'!$B:$K,4,FALSE)</f>
        <v>Fossil Dismantlement Deferral\Amort</v>
      </c>
      <c r="D41" s="234"/>
      <c r="E41" s="385">
        <f>VLOOKUP($B41,'MFR C-6 Var Calc for MFR C-8'!$B:$K,MATCH($D$15,'MFR C-6 Var Calc for MFR C-8'!$B$11:$K$11,0),FALSE)</f>
        <v>3815.7947999999997</v>
      </c>
      <c r="F41" s="33"/>
      <c r="G41" s="385">
        <f>VLOOKUP($B41,'MFR C-6 Var Calc for MFR C-8'!$B:$K,MATCH($D$14,'MFR C-6 Var Calc for MFR C-8'!$B$11:$K$11,0),FALSE)</f>
        <v>-16279.153199999999</v>
      </c>
      <c r="H41" s="68"/>
      <c r="I41" s="226">
        <f>+E41-G41</f>
        <v>20094.947999999997</v>
      </c>
      <c r="J41" s="315">
        <f>IF(G41=0,0,+I41/G41)</f>
        <v>-1.2343976221072726</v>
      </c>
      <c r="K41" s="31"/>
      <c r="L41" s="39" t="s">
        <v>185</v>
      </c>
      <c r="M41" s="31"/>
      <c r="N41" s="31"/>
      <c r="O41" s="31"/>
      <c r="P41" s="3" t="s">
        <v>175</v>
      </c>
    </row>
    <row r="42" spans="1:17" x14ac:dyDescent="0.3">
      <c r="A42" s="27">
        <f t="shared" si="0"/>
        <v>26</v>
      </c>
      <c r="B42" s="275"/>
      <c r="C42" s="385"/>
      <c r="D42" s="234"/>
      <c r="E42" s="385"/>
      <c r="F42" s="33"/>
      <c r="G42" s="385"/>
      <c r="H42" s="68"/>
      <c r="I42" s="226"/>
      <c r="J42" s="254"/>
      <c r="K42" s="31"/>
      <c r="L42" s="39"/>
    </row>
    <row r="43" spans="1:17" x14ac:dyDescent="0.3">
      <c r="A43" s="27">
        <f t="shared" si="0"/>
        <v>27</v>
      </c>
      <c r="B43" s="275" t="s">
        <v>144</v>
      </c>
      <c r="C43" s="385" t="str">
        <f>+'MFR C-6 Var Calc for MFR C-8'!D229</f>
        <v>Income Tax</v>
      </c>
      <c r="D43" s="234"/>
      <c r="E43" s="385">
        <f>+'MFR C-6 Var Calc for MFR C-8'!I229</f>
        <v>162773.76744436868</v>
      </c>
      <c r="F43" s="33"/>
      <c r="G43" s="385">
        <f>+'MFR C-6 Var Calc for MFR C-8'!H229</f>
        <v>208003.81256650563</v>
      </c>
      <c r="H43" s="68"/>
      <c r="I43" s="226">
        <f>+E43-G43</f>
        <v>-45230.045122136944</v>
      </c>
      <c r="J43" s="315">
        <f>IF(G43=0,0,+I43/G43)</f>
        <v>-0.21744815426243891</v>
      </c>
      <c r="K43" s="31"/>
      <c r="L43" s="39" t="s">
        <v>186</v>
      </c>
      <c r="P43" s="3" t="str">
        <f>+P41</f>
        <v>Penney Develle</v>
      </c>
    </row>
    <row r="44" spans="1:17" x14ac:dyDescent="0.3">
      <c r="A44" s="27">
        <f t="shared" si="0"/>
        <v>28</v>
      </c>
      <c r="B44" s="275"/>
      <c r="C44" s="385"/>
      <c r="D44" s="234"/>
      <c r="E44" s="385"/>
      <c r="F44" s="33"/>
      <c r="G44" s="385"/>
      <c r="H44" s="68"/>
      <c r="I44" s="226"/>
      <c r="J44" s="226"/>
      <c r="K44" s="226"/>
      <c r="L44" s="39"/>
      <c r="M44" s="31"/>
      <c r="N44" s="31"/>
      <c r="O44" s="31"/>
    </row>
    <row r="45" spans="1:17" x14ac:dyDescent="0.3">
      <c r="A45" s="27">
        <f t="shared" si="0"/>
        <v>29</v>
      </c>
      <c r="B45" s="275"/>
      <c r="C45" s="385"/>
      <c r="D45" s="234"/>
      <c r="E45" s="385"/>
      <c r="F45" s="33"/>
      <c r="G45" s="385"/>
      <c r="H45" s="68"/>
      <c r="I45" s="226"/>
      <c r="J45" s="226"/>
      <c r="K45" s="226"/>
      <c r="L45" s="39"/>
      <c r="M45" s="31"/>
      <c r="N45" s="31"/>
      <c r="O45" s="31"/>
    </row>
    <row r="46" spans="1:17" x14ac:dyDescent="0.3">
      <c r="A46" s="27">
        <f t="shared" si="0"/>
        <v>30</v>
      </c>
      <c r="B46" s="275"/>
      <c r="C46" s="385"/>
      <c r="D46" s="234"/>
      <c r="E46" s="385"/>
      <c r="F46" s="33"/>
      <c r="G46" s="385"/>
      <c r="H46" s="68"/>
      <c r="I46" s="226"/>
      <c r="J46" s="226"/>
      <c r="K46" s="226"/>
      <c r="L46" s="39"/>
      <c r="M46" s="31"/>
      <c r="N46" s="31"/>
      <c r="O46" s="31"/>
    </row>
    <row r="47" spans="1:17" x14ac:dyDescent="0.3">
      <c r="A47" s="27">
        <f t="shared" si="0"/>
        <v>31</v>
      </c>
      <c r="B47" s="275"/>
      <c r="C47" s="385"/>
      <c r="D47" s="234"/>
      <c r="E47" s="385"/>
      <c r="F47" s="33"/>
      <c r="G47" s="385"/>
      <c r="H47" s="68"/>
      <c r="I47" s="226"/>
      <c r="J47" s="226"/>
      <c r="K47" s="226"/>
      <c r="L47" s="39"/>
      <c r="M47" s="31"/>
      <c r="N47" s="31"/>
      <c r="O47" s="31"/>
    </row>
    <row r="48" spans="1:17" x14ac:dyDescent="0.3">
      <c r="A48" s="27">
        <f t="shared" si="0"/>
        <v>32</v>
      </c>
      <c r="B48" s="27"/>
      <c r="C48" s="35"/>
      <c r="D48" s="35"/>
      <c r="E48" s="36"/>
      <c r="F48" s="36"/>
      <c r="G48" s="31"/>
      <c r="H48" s="31"/>
      <c r="I48" s="31"/>
      <c r="J48" s="31"/>
      <c r="K48" s="31"/>
      <c r="L48" s="31"/>
      <c r="M48" s="31"/>
      <c r="N48" s="31"/>
      <c r="O48" s="31"/>
    </row>
    <row r="49" spans="1:15" x14ac:dyDescent="0.3">
      <c r="A49" s="415" t="s">
        <v>146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 t="s">
        <v>147</v>
      </c>
      <c r="O49" s="415"/>
    </row>
  </sheetData>
  <mergeCells count="2">
    <mergeCell ref="F1:J1"/>
    <mergeCell ref="F3:J6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5E20-5713-493A-A1EF-E187C5113ED1}">
  <dimension ref="A1:R49"/>
  <sheetViews>
    <sheetView tabSelected="1" topLeftCell="A10" workbookViewId="0">
      <selection activeCell="AH133" sqref="AH133"/>
    </sheetView>
  </sheetViews>
  <sheetFormatPr defaultColWidth="9.109375" defaultRowHeight="13.8" x14ac:dyDescent="0.3"/>
  <cols>
    <col min="1" max="1" width="3.6640625" style="3" customWidth="1"/>
    <col min="2" max="2" width="7.44140625" style="3" customWidth="1"/>
    <col min="3" max="3" width="33.109375" style="3" customWidth="1"/>
    <col min="4" max="4" width="14.33203125" style="3" customWidth="1"/>
    <col min="5" max="5" width="5.109375" style="3" customWidth="1"/>
    <col min="6" max="6" width="14" style="3" customWidth="1"/>
    <col min="7" max="7" width="5.109375" style="3" customWidth="1"/>
    <col min="8" max="8" width="11.6640625" style="3" customWidth="1"/>
    <col min="9" max="10" width="13.6640625" style="3" customWidth="1"/>
    <col min="11" max="12" width="11.6640625" style="3" customWidth="1"/>
    <col min="13" max="13" width="14.6640625" style="3" customWidth="1"/>
    <col min="14" max="15" width="13.109375" style="3" customWidth="1"/>
    <col min="16" max="16" width="10.6640625" style="349" bestFit="1" customWidth="1"/>
    <col min="17" max="16384" width="9.109375" style="3"/>
  </cols>
  <sheetData>
    <row r="1" spans="1:16" ht="12.75" customHeight="1" x14ac:dyDescent="0.3">
      <c r="A1" s="1" t="s">
        <v>109</v>
      </c>
      <c r="B1" s="412"/>
      <c r="C1" s="412"/>
      <c r="D1" s="1"/>
      <c r="E1" s="469" t="s">
        <v>110</v>
      </c>
      <c r="F1" s="469"/>
      <c r="G1" s="469"/>
      <c r="H1" s="469"/>
      <c r="I1" s="469"/>
      <c r="J1" s="1"/>
      <c r="K1" s="1"/>
      <c r="L1" s="1"/>
      <c r="N1" s="1" t="s">
        <v>187</v>
      </c>
    </row>
    <row r="2" spans="1:16" ht="12.75" customHeight="1" x14ac:dyDescent="0.3">
      <c r="A2" s="4"/>
      <c r="B2" s="4"/>
      <c r="C2" s="4"/>
      <c r="D2" s="4"/>
      <c r="E2" s="4"/>
      <c r="F2" s="409"/>
      <c r="G2" s="409"/>
      <c r="H2" s="409"/>
      <c r="I2" s="409"/>
      <c r="J2" s="409"/>
      <c r="K2" s="409"/>
      <c r="L2" s="409"/>
      <c r="M2" s="409"/>
      <c r="N2" s="409"/>
      <c r="O2" s="15"/>
    </row>
    <row r="3" spans="1:16" ht="12.75" customHeight="1" x14ac:dyDescent="0.3">
      <c r="A3" s="3" t="s">
        <v>112</v>
      </c>
      <c r="B3" s="11"/>
      <c r="C3" s="11"/>
      <c r="D3" s="9" t="s">
        <v>113</v>
      </c>
      <c r="E3" s="470" t="s">
        <v>114</v>
      </c>
      <c r="F3" s="470"/>
      <c r="G3" s="470"/>
      <c r="H3" s="470"/>
      <c r="I3" s="470"/>
      <c r="J3" s="10"/>
      <c r="L3" s="12" t="s">
        <v>115</v>
      </c>
      <c r="M3" s="11"/>
      <c r="N3" s="11"/>
      <c r="O3" s="11"/>
    </row>
    <row r="4" spans="1:16" x14ac:dyDescent="0.3">
      <c r="B4" s="11"/>
      <c r="C4" s="11"/>
      <c r="D4" s="13"/>
      <c r="E4" s="471"/>
      <c r="F4" s="471"/>
      <c r="G4" s="471"/>
      <c r="H4" s="471"/>
      <c r="I4" s="471"/>
      <c r="J4" s="14"/>
      <c r="K4" s="17" t="s">
        <v>118</v>
      </c>
      <c r="L4" s="15" t="str">
        <f>+'Inputs &amp; Tie Points'!B9</f>
        <v>Projected Test Year 3 Ended</v>
      </c>
      <c r="N4" s="18">
        <f>+'Inputs &amp; Tie Points'!I9</f>
        <v>46752</v>
      </c>
      <c r="O4" s="11"/>
    </row>
    <row r="5" spans="1:16" ht="12.75" customHeight="1" x14ac:dyDescent="0.3">
      <c r="A5" s="3" t="s">
        <v>117</v>
      </c>
      <c r="B5" s="413"/>
      <c r="C5" s="413"/>
      <c r="D5" s="413"/>
      <c r="E5" s="471"/>
      <c r="F5" s="471"/>
      <c r="G5" s="471"/>
      <c r="H5" s="471"/>
      <c r="I5" s="471"/>
      <c r="J5" s="14"/>
      <c r="K5" s="17" t="s">
        <v>118</v>
      </c>
      <c r="L5" s="15" t="str">
        <f>+'Inputs &amp; Tie Points'!B10</f>
        <v>Projected Test Year 2 Ended</v>
      </c>
      <c r="N5" s="18">
        <f>+'Inputs &amp; Tie Points'!I10</f>
        <v>46387</v>
      </c>
      <c r="O5" s="18"/>
    </row>
    <row r="6" spans="1:16" x14ac:dyDescent="0.3">
      <c r="A6" s="21"/>
      <c r="E6" s="471"/>
      <c r="F6" s="471"/>
      <c r="G6" s="471"/>
      <c r="H6" s="471"/>
      <c r="I6" s="471"/>
      <c r="J6" s="14"/>
      <c r="K6" s="17" t="s">
        <v>116</v>
      </c>
      <c r="L6" s="15" t="str">
        <f>+'Inputs &amp; Tie Points'!B11</f>
        <v>Projected Test Year 1 Ended</v>
      </c>
      <c r="N6" s="18">
        <f>+'Inputs &amp; Tie Points'!I11</f>
        <v>46022</v>
      </c>
      <c r="O6" s="18"/>
    </row>
    <row r="7" spans="1:16" ht="12.75" customHeight="1" x14ac:dyDescent="0.3">
      <c r="A7" s="18" t="str">
        <f>+'Test Year 1 Pg 1'!A7</f>
        <v>DOCKET NO.: 20240025-EI</v>
      </c>
      <c r="F7" s="22"/>
      <c r="J7" s="17"/>
      <c r="K7" s="17" t="s">
        <v>118</v>
      </c>
      <c r="L7" s="15" t="str">
        <f>+'Inputs &amp; Tie Points'!B12</f>
        <v>Prior Year Ended</v>
      </c>
      <c r="N7" s="18">
        <f>+'Inputs &amp; Tie Points'!I12</f>
        <v>45657</v>
      </c>
      <c r="O7" s="18"/>
    </row>
    <row r="8" spans="1:16" ht="12.75" customHeight="1" x14ac:dyDescent="0.3">
      <c r="G8" s="22"/>
      <c r="J8" s="23"/>
      <c r="K8" s="17" t="s">
        <v>118</v>
      </c>
      <c r="L8" s="15" t="str">
        <f>+'Inputs &amp; Tie Points'!B13</f>
        <v>Historical Year Ended</v>
      </c>
      <c r="N8" s="18">
        <f>+'Inputs &amp; Tie Points'!I13</f>
        <v>45291</v>
      </c>
      <c r="O8" s="18"/>
    </row>
    <row r="9" spans="1:16" ht="12.75" customHeight="1" x14ac:dyDescent="0.3">
      <c r="F9" s="22"/>
      <c r="G9" s="22"/>
      <c r="J9" s="23"/>
      <c r="K9" s="23"/>
      <c r="L9" s="23"/>
      <c r="M9" s="23"/>
      <c r="N9" s="23"/>
      <c r="O9" s="18"/>
    </row>
    <row r="10" spans="1:16" ht="12.75" customHeight="1" x14ac:dyDescent="0.3">
      <c r="F10" s="22"/>
      <c r="G10" s="22"/>
      <c r="J10" s="23"/>
      <c r="K10" s="17"/>
      <c r="L10" s="15"/>
      <c r="N10" s="18"/>
      <c r="O10" s="18"/>
    </row>
    <row r="11" spans="1:16" ht="12.75" customHeight="1" x14ac:dyDescent="0.3">
      <c r="F11" s="22" t="s">
        <v>119</v>
      </c>
      <c r="G11" s="22"/>
      <c r="J11" s="23"/>
      <c r="K11" s="17"/>
      <c r="L11" s="379" t="str">
        <f>+'Inputs &amp; Tie Points'!B16</f>
        <v>Witness:  Loyd, R. Anderson, Buck, Caldwell</v>
      </c>
      <c r="M11" s="18"/>
      <c r="N11" s="18"/>
      <c r="O11" s="18"/>
    </row>
    <row r="12" spans="1:16" s="254" customForma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46"/>
      <c r="L12" s="379" t="str">
        <f>+'Inputs &amp; Tie Points'!B17</f>
        <v>O'Hara, Panizza, Quick, Scott</v>
      </c>
      <c r="M12" s="69"/>
      <c r="N12" s="69"/>
      <c r="O12" s="410"/>
      <c r="P12" s="255"/>
    </row>
    <row r="13" spans="1:16" s="254" customFormat="1" x14ac:dyDescent="0.25">
      <c r="A13" s="410"/>
      <c r="B13" s="382">
        <v>-1</v>
      </c>
      <c r="C13" s="382">
        <f>+B13-1</f>
        <v>-2</v>
      </c>
      <c r="D13" s="382">
        <f>+B13-1</f>
        <v>-2</v>
      </c>
      <c r="E13" s="25"/>
      <c r="F13" s="382">
        <f>+D13-1</f>
        <v>-3</v>
      </c>
      <c r="G13" s="25"/>
      <c r="H13" s="382">
        <f>+F13-1</f>
        <v>-4</v>
      </c>
      <c r="I13" s="382">
        <f>+H13-1</f>
        <v>-5</v>
      </c>
      <c r="J13" s="411"/>
      <c r="K13" s="382">
        <f>+I13-1</f>
        <v>-6</v>
      </c>
      <c r="L13" s="25"/>
      <c r="M13" s="25"/>
      <c r="N13" s="25"/>
      <c r="O13" s="410"/>
      <c r="P13" s="255"/>
    </row>
    <row r="14" spans="1:16" s="254" customFormat="1" x14ac:dyDescent="0.25">
      <c r="A14" s="410"/>
      <c r="B14" s="322"/>
      <c r="C14" s="322"/>
      <c r="D14" s="45" t="s">
        <v>120</v>
      </c>
      <c r="E14" s="322"/>
      <c r="F14" s="45" t="s">
        <v>121</v>
      </c>
      <c r="G14" s="322"/>
      <c r="H14" s="418" t="s">
        <v>122</v>
      </c>
      <c r="I14" s="418"/>
      <c r="J14" s="45"/>
      <c r="K14" s="45"/>
      <c r="L14" s="322"/>
      <c r="M14" s="322"/>
      <c r="N14" s="322"/>
      <c r="O14" s="410"/>
      <c r="P14" s="255"/>
    </row>
    <row r="15" spans="1:16" s="254" customFormat="1" x14ac:dyDescent="0.25">
      <c r="A15" s="323" t="s">
        <v>123</v>
      </c>
      <c r="B15" s="323" t="s">
        <v>124</v>
      </c>
      <c r="C15" s="323"/>
      <c r="D15" s="323" t="s">
        <v>125</v>
      </c>
      <c r="E15" s="324"/>
      <c r="F15" s="323" t="s">
        <v>125</v>
      </c>
      <c r="G15" s="324"/>
      <c r="H15" s="323" t="s">
        <v>126</v>
      </c>
      <c r="I15" s="323" t="s">
        <v>127</v>
      </c>
      <c r="J15" s="323"/>
      <c r="K15" s="323" t="s">
        <v>128</v>
      </c>
      <c r="L15" s="323"/>
      <c r="M15" s="323"/>
      <c r="N15" s="323"/>
      <c r="O15" s="325"/>
      <c r="P15" s="255"/>
    </row>
    <row r="16" spans="1:16" s="254" customFormat="1" x14ac:dyDescent="0.25">
      <c r="A16" s="326" t="s">
        <v>129</v>
      </c>
      <c r="B16" s="26" t="s">
        <v>129</v>
      </c>
      <c r="C16" s="26" t="s">
        <v>130</v>
      </c>
      <c r="D16" s="44">
        <f>+N4</f>
        <v>46752</v>
      </c>
      <c r="E16" s="26"/>
      <c r="F16" s="44">
        <f>+N5</f>
        <v>46387</v>
      </c>
      <c r="G16" s="26"/>
      <c r="H16" s="327" t="s">
        <v>131</v>
      </c>
      <c r="I16" s="327" t="s">
        <v>132</v>
      </c>
      <c r="J16" s="26"/>
      <c r="K16" s="26" t="s">
        <v>133</v>
      </c>
      <c r="L16" s="26"/>
      <c r="M16" s="26"/>
      <c r="N16" s="26"/>
      <c r="O16" s="323" t="s">
        <v>150</v>
      </c>
      <c r="P16" s="255"/>
    </row>
    <row r="17" spans="1:18" s="254" customFormat="1" x14ac:dyDescent="0.25">
      <c r="A17" s="27">
        <v>1</v>
      </c>
      <c r="B17" s="39" t="s">
        <v>135</v>
      </c>
      <c r="C17" s="472" t="s">
        <v>188</v>
      </c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51" t="str">
        <f>+'Test Year 1 Pg 1'!P17</f>
        <v>Penney Develle</v>
      </c>
      <c r="P17" s="405">
        <f>+'Test Year 1 Pg 1'!I17</f>
        <v>-41434.983630000002</v>
      </c>
      <c r="Q17" s="386" t="str">
        <f>+'Test Year 1 Pg 1'!B17</f>
        <v>0501000</v>
      </c>
      <c r="R17" s="393" t="str">
        <f>+'Test Year 1 Pg 1'!C17</f>
        <v>Fuel - Recoverable</v>
      </c>
    </row>
    <row r="18" spans="1:18" s="254" customFormat="1" x14ac:dyDescent="0.3">
      <c r="A18" s="27">
        <f t="shared" ref="A18:A48" si="0">A17+1</f>
        <v>2</v>
      </c>
      <c r="B18" s="68"/>
      <c r="C18" s="67"/>
      <c r="D18" s="33"/>
      <c r="E18" s="33"/>
      <c r="F18" s="68"/>
      <c r="G18" s="68"/>
      <c r="H18" s="31"/>
      <c r="I18" s="31"/>
      <c r="J18" s="31"/>
      <c r="K18" s="31"/>
      <c r="L18" s="31"/>
      <c r="M18" s="31"/>
      <c r="N18" s="328"/>
      <c r="O18" s="51" t="s">
        <v>150</v>
      </c>
      <c r="P18" s="228"/>
      <c r="Q18" s="73"/>
    </row>
    <row r="19" spans="1:18" s="254" customFormat="1" x14ac:dyDescent="0.25">
      <c r="A19" s="408">
        <f t="shared" si="0"/>
        <v>3</v>
      </c>
      <c r="B19" s="39" t="s">
        <v>137</v>
      </c>
      <c r="C19" s="473" t="s">
        <v>189</v>
      </c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256"/>
      <c r="O19" s="51" t="str">
        <f>+'Test Year 1 Pg 1'!P19</f>
        <v>Penney Develle</v>
      </c>
      <c r="P19" s="405">
        <f>+'Test Year 1 Pg 1'!I19</f>
        <v>-201117.70880000002</v>
      </c>
      <c r="Q19" s="386" t="str">
        <f>+'Test Year 1 Pg 1'!B19</f>
        <v>0555000</v>
      </c>
      <c r="R19" s="393" t="str">
        <f>+'Test Year 1 Pg 1'!C19</f>
        <v>Purchase Power-Recoverable</v>
      </c>
    </row>
    <row r="20" spans="1:18" s="254" customFormat="1" x14ac:dyDescent="0.3">
      <c r="A20" s="408">
        <f t="shared" si="0"/>
        <v>4</v>
      </c>
      <c r="B20" s="68"/>
      <c r="C20" s="67"/>
      <c r="D20" s="261"/>
      <c r="E20" s="261"/>
      <c r="F20" s="68"/>
      <c r="G20" s="68"/>
      <c r="H20" s="38"/>
      <c r="I20" s="38"/>
      <c r="J20" s="38"/>
      <c r="K20" s="38"/>
      <c r="L20" s="38"/>
      <c r="M20" s="38"/>
      <c r="N20" s="256"/>
      <c r="O20" s="51" t="s">
        <v>150</v>
      </c>
      <c r="P20" s="228"/>
      <c r="Q20" s="73"/>
    </row>
    <row r="21" spans="1:18" s="254" customFormat="1" x14ac:dyDescent="0.25">
      <c r="A21" s="408">
        <f t="shared" si="0"/>
        <v>5</v>
      </c>
      <c r="B21" s="39" t="s">
        <v>167</v>
      </c>
      <c r="C21" s="473" t="s">
        <v>190</v>
      </c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38"/>
      <c r="O21" s="51" t="str">
        <f>+'Test Year 1 Pg 1'!P21</f>
        <v>Penney Develle</v>
      </c>
      <c r="P21" s="405">
        <f>+'Test Year 1 Pg 1'!I21</f>
        <v>-735623.88372532767</v>
      </c>
      <c r="Q21" s="386" t="str">
        <f>+'Test Year 1 Pg 1'!B21</f>
        <v>0557000</v>
      </c>
      <c r="R21" s="393" t="str">
        <f>+'Test Year 1 Pg 1'!C21</f>
        <v>Deferred Fuel/Capacity Expense</v>
      </c>
    </row>
    <row r="22" spans="1:18" s="254" customFormat="1" x14ac:dyDescent="0.3">
      <c r="A22" s="408">
        <f t="shared" si="0"/>
        <v>6</v>
      </c>
      <c r="B22" s="68"/>
      <c r="C22" s="37"/>
      <c r="D22" s="37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51" t="s">
        <v>150</v>
      </c>
      <c r="P22" s="228"/>
      <c r="Q22" s="73"/>
    </row>
    <row r="23" spans="1:18" s="254" customFormat="1" x14ac:dyDescent="0.25">
      <c r="A23" s="408">
        <f t="shared" si="0"/>
        <v>7</v>
      </c>
      <c r="B23" s="39" t="s">
        <v>140</v>
      </c>
      <c r="C23" s="473" t="s">
        <v>191</v>
      </c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38"/>
      <c r="O23" s="51" t="str">
        <f>+'Test Year 1 Pg 1'!P23</f>
        <v>David Develle</v>
      </c>
      <c r="P23" s="405">
        <f>+'Test Year 1 Pg 1'!I23</f>
        <v>9806.9449999999997</v>
      </c>
      <c r="Q23" s="386" t="str">
        <f>+'Test Year 1 Pg 1'!B23</f>
        <v>0512100</v>
      </c>
      <c r="R23" s="393" t="str">
        <f>+'Test Year 1 Pg 1'!C23</f>
        <v>Maint Of Boiler Plant</v>
      </c>
    </row>
    <row r="24" spans="1:18" s="254" customFormat="1" x14ac:dyDescent="0.3">
      <c r="A24" s="408">
        <f t="shared" si="0"/>
        <v>8</v>
      </c>
      <c r="B24" s="68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38"/>
      <c r="O24" s="51"/>
      <c r="P24" s="228"/>
      <c r="Q24" s="73"/>
    </row>
    <row r="25" spans="1:18" s="254" customFormat="1" x14ac:dyDescent="0.25">
      <c r="A25" s="408">
        <f t="shared" si="0"/>
        <v>9</v>
      </c>
      <c r="B25" s="39" t="s">
        <v>142</v>
      </c>
      <c r="C25" s="473" t="s">
        <v>192</v>
      </c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38"/>
      <c r="O25" s="51" t="str">
        <f>+'Test Year 1 Pg 1'!P25</f>
        <v>David Develle</v>
      </c>
      <c r="P25" s="405">
        <f>+'Test Year 1 Pg 1'!I25</f>
        <v>6344.127677077915</v>
      </c>
      <c r="Q25" s="386" t="str">
        <f>+'Test Year 1 Pg 1'!B25</f>
        <v>0549000</v>
      </c>
      <c r="R25" s="393" t="str">
        <f>+'Test Year 1 Pg 1'!C25</f>
        <v>Misc Oth Power Gen Exps</v>
      </c>
    </row>
    <row r="26" spans="1:18" s="254" customFormat="1" x14ac:dyDescent="0.3">
      <c r="A26" s="408">
        <f t="shared" si="0"/>
        <v>10</v>
      </c>
      <c r="B26" s="68"/>
      <c r="C26" s="67"/>
      <c r="D26" s="261"/>
      <c r="E26" s="261"/>
      <c r="F26" s="68"/>
      <c r="G26" s="68"/>
      <c r="H26" s="38"/>
      <c r="I26" s="38"/>
      <c r="J26" s="38"/>
      <c r="K26" s="38"/>
      <c r="L26" s="38"/>
      <c r="M26" s="38"/>
      <c r="N26" s="38"/>
      <c r="O26" s="51" t="s">
        <v>150</v>
      </c>
      <c r="P26" s="228"/>
      <c r="Q26" s="73"/>
    </row>
    <row r="27" spans="1:18" s="254" customFormat="1" x14ac:dyDescent="0.25">
      <c r="A27" s="408">
        <f t="shared" si="0"/>
        <v>11</v>
      </c>
      <c r="B27" s="39" t="s">
        <v>143</v>
      </c>
      <c r="C27" s="473" t="s">
        <v>193</v>
      </c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38"/>
      <c r="O27" s="51" t="str">
        <f>+'Test Year 1 Pg 1'!P27</f>
        <v>Amy Futrell</v>
      </c>
      <c r="P27" s="405">
        <f>+'Test Year 1 Pg 1'!I27</f>
        <v>-8277.7920000000013</v>
      </c>
      <c r="Q27" s="386" t="str">
        <f>+'Test Year 1 Pg 1'!B27</f>
        <v>0565000</v>
      </c>
      <c r="R27" s="393" t="str">
        <f>+'Test Year 1 Pg 1'!C27</f>
        <v>Transm of Elec By Others</v>
      </c>
    </row>
    <row r="28" spans="1:18" s="254" customFormat="1" x14ac:dyDescent="0.3">
      <c r="A28" s="408">
        <f t="shared" si="0"/>
        <v>12</v>
      </c>
      <c r="B28" s="68"/>
      <c r="C28" s="246"/>
      <c r="D28" s="262"/>
      <c r="E28" s="262"/>
      <c r="F28" s="38"/>
      <c r="G28" s="38"/>
      <c r="H28" s="38"/>
      <c r="I28" s="38"/>
      <c r="J28" s="38"/>
      <c r="K28" s="38"/>
      <c r="L28" s="38"/>
      <c r="M28" s="38"/>
      <c r="N28" s="38"/>
      <c r="O28" s="37" t="s">
        <v>150</v>
      </c>
      <c r="P28" s="255"/>
    </row>
    <row r="29" spans="1:18" s="254" customFormat="1" x14ac:dyDescent="0.3">
      <c r="A29" s="27">
        <f t="shared" si="0"/>
        <v>13</v>
      </c>
      <c r="B29" s="39" t="s">
        <v>145</v>
      </c>
      <c r="C29" s="245" t="s">
        <v>194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31"/>
      <c r="O29" s="51" t="str">
        <f>+'Test Year 1 Pg 1'!P29</f>
        <v>Penney Develle</v>
      </c>
      <c r="P29" s="405">
        <f>+'Test Year 1 Pg 1'!I29</f>
        <v>5544.2306643849952</v>
      </c>
      <c r="Q29" s="386" t="str">
        <f>+'Test Year 1 Pg 1'!B29</f>
        <v>0923000</v>
      </c>
      <c r="R29" t="str">
        <f>+'Test Year 1 Pg 1'!C29</f>
        <v>Outside Services</v>
      </c>
    </row>
    <row r="30" spans="1:18" x14ac:dyDescent="0.3">
      <c r="A30" s="27">
        <f t="shared" si="0"/>
        <v>14</v>
      </c>
      <c r="B30" s="31"/>
      <c r="C30" s="317"/>
      <c r="D30" s="318"/>
      <c r="E30" s="318"/>
      <c r="F30" s="319"/>
      <c r="G30" s="319"/>
      <c r="H30" s="316"/>
      <c r="I30" s="316"/>
      <c r="J30" s="316"/>
      <c r="K30" s="316"/>
      <c r="L30" s="316"/>
      <c r="M30" s="316"/>
      <c r="N30" s="31"/>
      <c r="O30" s="37"/>
      <c r="Q30" s="254"/>
      <c r="R30" s="402"/>
    </row>
    <row r="31" spans="1:18" x14ac:dyDescent="0.3">
      <c r="A31" s="27">
        <f t="shared" si="0"/>
        <v>15</v>
      </c>
      <c r="B31" s="39" t="s">
        <v>162</v>
      </c>
      <c r="C31" s="474" t="s">
        <v>195</v>
      </c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31"/>
      <c r="O31" s="51" t="str">
        <f>+'Test Year 1 Pg 1'!P31</f>
        <v>Penney Develle</v>
      </c>
      <c r="P31" s="405">
        <f>+'Test Year 1 Pg 1'!I31</f>
        <v>-113133.497999999</v>
      </c>
      <c r="Q31" s="386" t="str">
        <f>+'Test Year 1 Pg 1'!B31</f>
        <v>0924200</v>
      </c>
      <c r="R31" t="str">
        <f>+'Test Year 1 Pg 1'!C31</f>
        <v>Storm Restoration Expense</v>
      </c>
    </row>
    <row r="32" spans="1:18" x14ac:dyDescent="0.3">
      <c r="A32" s="27">
        <f t="shared" si="0"/>
        <v>16</v>
      </c>
      <c r="B32" s="39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O32" s="3" t="s">
        <v>150</v>
      </c>
    </row>
    <row r="33" spans="1:18" x14ac:dyDescent="0.3">
      <c r="A33" s="27">
        <f t="shared" si="0"/>
        <v>17</v>
      </c>
      <c r="B33" s="39" t="s">
        <v>178</v>
      </c>
      <c r="C33" s="474" t="s">
        <v>196</v>
      </c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O33" s="3" t="str">
        <f>+'Test Year 1 Pg 1'!P33</f>
        <v>Penney Develle</v>
      </c>
      <c r="P33" s="349">
        <f>+'Test Year 1 Pg 1'!I33</f>
        <v>11163.742840928295</v>
      </c>
      <c r="Q33" s="3" t="str">
        <f>+'Test Year 1 Pg 1'!B33</f>
        <v>0926000</v>
      </c>
      <c r="R33" s="3" t="str">
        <f>+'Test Year 1 Pg 1'!C33</f>
        <v>Pension &amp; Benefits</v>
      </c>
    </row>
    <row r="34" spans="1:18" x14ac:dyDescent="0.3">
      <c r="A34" s="27">
        <f t="shared" si="0"/>
        <v>18</v>
      </c>
      <c r="B34" s="39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31"/>
      <c r="O34" s="37" t="s">
        <v>150</v>
      </c>
      <c r="Q34" s="254"/>
    </row>
    <row r="35" spans="1:18" ht="13.2" customHeight="1" x14ac:dyDescent="0.3">
      <c r="A35" s="27">
        <f t="shared" si="0"/>
        <v>19</v>
      </c>
      <c r="B35" s="39" t="s">
        <v>179</v>
      </c>
      <c r="C35" s="474" t="s">
        <v>197</v>
      </c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O35" s="37" t="str">
        <f>+'Test Year 1 Pg 1'!P35</f>
        <v>Penney Develle</v>
      </c>
      <c r="P35" s="349">
        <f>+'Test Year 1 Pg 1'!I35</f>
        <v>38761.196339874899</v>
      </c>
      <c r="Q35" s="3" t="str">
        <f>+'Test Year 1 Pg 1'!B35</f>
        <v>0407318</v>
      </c>
      <c r="R35" s="3" t="str">
        <f>+'Test Year 1 Pg 1'!C35</f>
        <v>Reg Debit - SPP DEF</v>
      </c>
    </row>
    <row r="36" spans="1:18" x14ac:dyDescent="0.3">
      <c r="A36" s="27">
        <f t="shared" si="0"/>
        <v>20</v>
      </c>
      <c r="B36" s="39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O36" s="37" t="s">
        <v>150</v>
      </c>
    </row>
    <row r="37" spans="1:18" x14ac:dyDescent="0.3">
      <c r="A37" s="27">
        <f t="shared" si="0"/>
        <v>21</v>
      </c>
      <c r="B37" s="39" t="s">
        <v>181</v>
      </c>
      <c r="C37" s="474" t="s">
        <v>198</v>
      </c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31"/>
      <c r="O37" s="37" t="str">
        <f>+'Test Year 1 Pg 1'!P37</f>
        <v>Penney Develle</v>
      </c>
      <c r="P37" s="349">
        <f>+'Test Year 1 Pg 1'!I37</f>
        <v>47943.364405057502</v>
      </c>
      <c r="Q37" s="254" t="str">
        <f>+'Test Year 1 Pg 1'!B37</f>
        <v>0407406</v>
      </c>
      <c r="R37" s="3" t="str">
        <f>+'Test Year 1 Pg 1'!C37</f>
        <v>DOE Reimbursement - Amortization</v>
      </c>
    </row>
    <row r="38" spans="1:18" x14ac:dyDescent="0.3">
      <c r="A38" s="27">
        <f t="shared" si="0"/>
        <v>22</v>
      </c>
      <c r="B38" s="39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31"/>
      <c r="O38" s="37"/>
    </row>
    <row r="39" spans="1:18" x14ac:dyDescent="0.3">
      <c r="A39" s="27">
        <f t="shared" si="0"/>
        <v>23</v>
      </c>
      <c r="B39" s="39" t="s">
        <v>183</v>
      </c>
      <c r="C39" s="474" t="s">
        <v>199</v>
      </c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O39" s="37" t="str">
        <f>+'Test Year 1 Pg 1'!P39</f>
        <v>Penney Develle</v>
      </c>
      <c r="P39" s="349">
        <f>+'Test Year 1 Pg 1'!I39</f>
        <v>4821.12</v>
      </c>
      <c r="Q39" s="3" t="str">
        <f>+'Test Year 1 Pg 1'!B39</f>
        <v>0407424</v>
      </c>
      <c r="R39" s="3" t="str">
        <f>+'Test Year 1 Pg 1'!C39</f>
        <v>ISFSI Amortization</v>
      </c>
    </row>
    <row r="40" spans="1:18" x14ac:dyDescent="0.3">
      <c r="A40" s="27">
        <f t="shared" si="0"/>
        <v>24</v>
      </c>
      <c r="B40" s="39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31"/>
      <c r="O40" s="37"/>
    </row>
    <row r="41" spans="1:18" x14ac:dyDescent="0.3">
      <c r="A41" s="27">
        <f t="shared" si="0"/>
        <v>25</v>
      </c>
      <c r="B41" s="39" t="s">
        <v>185</v>
      </c>
      <c r="C41" s="474" t="s">
        <v>200</v>
      </c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O41" s="37" t="str">
        <f>+'Test Year 1 Pg 1'!P41</f>
        <v>Penney Develle</v>
      </c>
      <c r="P41" s="349">
        <f>+'Test Year 1 Pg 1'!I41</f>
        <v>20094.947999999997</v>
      </c>
      <c r="Q41" s="3" t="str">
        <f>+'Test Year 1 Pg 1'!B41</f>
        <v>0407463</v>
      </c>
      <c r="R41" s="3" t="str">
        <f>+'Test Year 1 Pg 1'!C41</f>
        <v>Fossil Dismantlement Deferral\Amort</v>
      </c>
    </row>
    <row r="42" spans="1:18" x14ac:dyDescent="0.3">
      <c r="A42" s="27">
        <f t="shared" si="0"/>
        <v>26</v>
      </c>
      <c r="B42" s="39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31"/>
      <c r="O42" s="37"/>
    </row>
    <row r="43" spans="1:18" x14ac:dyDescent="0.3">
      <c r="A43" s="27">
        <f t="shared" si="0"/>
        <v>27</v>
      </c>
      <c r="B43" s="39" t="s">
        <v>186</v>
      </c>
      <c r="C43" s="474" t="s">
        <v>201</v>
      </c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31"/>
      <c r="O43" s="37" t="str">
        <f>+'Test Year 1 Pg 1'!P43</f>
        <v>Penney Develle</v>
      </c>
      <c r="P43" s="349">
        <f>+'Test Year 1 Pg 1'!I43</f>
        <v>-45230.045122136944</v>
      </c>
      <c r="Q43" s="3" t="str">
        <f>+'Test Year 1 Pg 1'!B43</f>
        <v>409 + 410 + 411</v>
      </c>
      <c r="R43" s="3" t="s">
        <v>173</v>
      </c>
    </row>
    <row r="44" spans="1:18" x14ac:dyDescent="0.3">
      <c r="A44" s="27">
        <f t="shared" si="0"/>
        <v>28</v>
      </c>
      <c r="B44" s="31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37"/>
    </row>
    <row r="45" spans="1:18" x14ac:dyDescent="0.3">
      <c r="A45" s="27">
        <f t="shared" si="0"/>
        <v>29</v>
      </c>
      <c r="B45" s="31"/>
      <c r="C45" s="35"/>
      <c r="D45" s="36"/>
      <c r="E45" s="36"/>
      <c r="F45" s="39"/>
      <c r="G45" s="31"/>
      <c r="H45" s="31"/>
      <c r="I45" s="31"/>
      <c r="J45" s="31"/>
      <c r="K45" s="31"/>
      <c r="L45" s="31"/>
      <c r="M45" s="31"/>
      <c r="N45" s="31"/>
      <c r="O45" s="37"/>
    </row>
    <row r="46" spans="1:18" ht="13.2" customHeight="1" x14ac:dyDescent="0.3">
      <c r="A46" s="27">
        <f t="shared" si="0"/>
        <v>30</v>
      </c>
      <c r="B46" s="31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31"/>
      <c r="O46" s="37"/>
    </row>
    <row r="47" spans="1:18" x14ac:dyDescent="0.3">
      <c r="A47" s="27">
        <f t="shared" si="0"/>
        <v>31</v>
      </c>
      <c r="B47" s="31"/>
      <c r="C47" s="35"/>
      <c r="D47" s="36"/>
      <c r="E47" s="36"/>
      <c r="F47" s="31"/>
      <c r="G47" s="31"/>
      <c r="H47" s="31"/>
      <c r="I47" s="31"/>
      <c r="J47" s="31"/>
      <c r="K47" s="31"/>
      <c r="L47" s="31"/>
      <c r="M47" s="31"/>
      <c r="N47" s="31"/>
      <c r="O47" s="37"/>
    </row>
    <row r="48" spans="1:18" x14ac:dyDescent="0.3">
      <c r="A48" s="27">
        <f t="shared" si="0"/>
        <v>32</v>
      </c>
      <c r="B48" s="39"/>
      <c r="C48" s="387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7"/>
    </row>
    <row r="49" spans="1:15" x14ac:dyDescent="0.3">
      <c r="A49" s="415" t="s">
        <v>146</v>
      </c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 t="s">
        <v>147</v>
      </c>
      <c r="N49" s="415"/>
      <c r="O49" s="37"/>
    </row>
  </sheetData>
  <mergeCells count="22">
    <mergeCell ref="E1:I1"/>
    <mergeCell ref="E3:I6"/>
    <mergeCell ref="C25:M25"/>
    <mergeCell ref="C42:M42"/>
    <mergeCell ref="C24:M24"/>
    <mergeCell ref="C32:M32"/>
    <mergeCell ref="C31:M31"/>
    <mergeCell ref="C33:M33"/>
    <mergeCell ref="C34:M34"/>
    <mergeCell ref="C35:M35"/>
    <mergeCell ref="C36:M36"/>
    <mergeCell ref="C17:N17"/>
    <mergeCell ref="C19:M19"/>
    <mergeCell ref="C21:M21"/>
    <mergeCell ref="C23:M23"/>
    <mergeCell ref="C27:M27"/>
    <mergeCell ref="C43:M43"/>
    <mergeCell ref="C37:M37"/>
    <mergeCell ref="C38:M38"/>
    <mergeCell ref="C39:M39"/>
    <mergeCell ref="C40:M40"/>
    <mergeCell ref="C41:M41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43B5-2296-4F40-AEF7-D085D4EFB51A}">
  <sheetPr>
    <tabColor rgb="FF002060"/>
  </sheetPr>
  <dimension ref="A1"/>
  <sheetViews>
    <sheetView tabSelected="1" workbookViewId="0">
      <selection activeCell="AH133" sqref="AH133"/>
    </sheetView>
  </sheetViews>
  <sheetFormatPr defaultRowHeight="13.2" x14ac:dyDescent="0.25"/>
  <sheetData/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7AB8-5EC5-46FC-B683-4D7ABD102673}">
  <sheetPr>
    <tabColor rgb="FFFFC000"/>
  </sheetPr>
  <dimension ref="A1:AP790"/>
  <sheetViews>
    <sheetView tabSelected="1" topLeftCell="A7" workbookViewId="0">
      <pane xSplit="7" ySplit="10" topLeftCell="H134" activePane="bottomRight" state="frozen"/>
      <selection pane="topRight" activeCell="H7" sqref="H7"/>
      <selection pane="bottomLeft" activeCell="A17" sqref="A17"/>
      <selection pane="bottomRight" activeCell="AH133" sqref="AH133"/>
    </sheetView>
  </sheetViews>
  <sheetFormatPr defaultColWidth="10.109375" defaultRowHeight="13.8" x14ac:dyDescent="0.3"/>
  <cols>
    <col min="1" max="1" width="5" style="105" customWidth="1"/>
    <col min="2" max="2" width="16.44140625" style="114" customWidth="1"/>
    <col min="3" max="3" width="9.77734375" style="114" customWidth="1"/>
    <col min="4" max="4" width="2" style="105" customWidth="1"/>
    <col min="5" max="5" width="28.6640625" style="105" customWidth="1"/>
    <col min="6" max="7" width="12.109375" style="110" hidden="1" customWidth="1"/>
    <col min="8" max="8" width="12.109375" style="110" customWidth="1"/>
    <col min="9" max="10" width="13.6640625" style="110" bestFit="1" customWidth="1"/>
    <col min="11" max="11" width="13.6640625" style="108" bestFit="1" customWidth="1"/>
    <col min="12" max="12" width="13.6640625" style="108" hidden="1" customWidth="1"/>
    <col min="13" max="13" width="2.109375" style="108" customWidth="1"/>
    <col min="14" max="18" width="10.109375" style="110" hidden="1" customWidth="1"/>
    <col min="19" max="19" width="11.109375" style="110" hidden="1" customWidth="1"/>
    <col min="20" max="21" width="11.6640625" style="110" hidden="1" customWidth="1"/>
    <col min="22" max="22" width="13.33203125" style="110" hidden="1" customWidth="1"/>
    <col min="23" max="23" width="11.6640625" style="110" hidden="1" customWidth="1"/>
    <col min="24" max="24" width="12.33203125" style="106" bestFit="1" customWidth="1"/>
    <col min="25" max="26" width="11.6640625" style="106" customWidth="1"/>
    <col min="27" max="27" width="10.6640625" style="106" hidden="1" customWidth="1"/>
    <col min="28" max="28" width="4.109375" style="108" customWidth="1"/>
    <col min="29" max="32" width="10.109375" style="110" hidden="1" customWidth="1"/>
    <col min="33" max="33" width="10.109375" style="106" bestFit="1"/>
    <col min="34" max="34" width="10.44140625" style="106" bestFit="1" customWidth="1"/>
    <col min="35" max="35" width="10.6640625" style="106" bestFit="1" customWidth="1"/>
    <col min="36" max="36" width="4.109375" style="108" customWidth="1"/>
    <col min="37" max="37" width="11.6640625" style="106" hidden="1" customWidth="1"/>
    <col min="38" max="38" width="10.6640625" style="106" hidden="1" customWidth="1"/>
    <col min="39" max="40" width="10.6640625" style="106" bestFit="1" customWidth="1"/>
    <col min="41" max="41" width="10.109375" style="106"/>
    <col min="42" max="42" width="4.109375" style="108" customWidth="1"/>
    <col min="43" max="16384" width="10.109375" style="106"/>
  </cols>
  <sheetData>
    <row r="1" spans="1:42" s="80" customFormat="1" ht="12.75" customHeight="1" x14ac:dyDescent="0.4">
      <c r="A1" s="78" t="s">
        <v>202</v>
      </c>
      <c r="B1" s="264"/>
      <c r="C1" s="264"/>
      <c r="D1" s="79"/>
      <c r="E1" s="79"/>
      <c r="F1" s="479"/>
      <c r="G1" s="479"/>
      <c r="H1" s="479"/>
      <c r="I1" s="78"/>
      <c r="J1" s="479" t="s">
        <v>203</v>
      </c>
      <c r="K1" s="479"/>
    </row>
    <row r="2" spans="1:42" s="80" customFormat="1" ht="12.75" customHeight="1" x14ac:dyDescent="0.3">
      <c r="A2" s="81"/>
      <c r="B2" s="265"/>
      <c r="C2" s="265"/>
      <c r="D2" s="82"/>
      <c r="E2" s="82"/>
      <c r="F2" s="83"/>
      <c r="G2" s="83"/>
      <c r="H2" s="83"/>
      <c r="I2" s="83"/>
      <c r="J2" s="83"/>
      <c r="K2" s="83"/>
      <c r="L2" s="83"/>
      <c r="M2" s="84"/>
      <c r="T2" s="85"/>
      <c r="V2" s="85"/>
      <c r="W2" s="85"/>
      <c r="X2" s="85"/>
      <c r="Y2" s="85"/>
      <c r="Z2" s="85"/>
      <c r="AC2" s="85"/>
      <c r="AE2" s="85"/>
      <c r="AF2" s="85"/>
      <c r="AG2" s="85"/>
      <c r="AH2" s="85"/>
      <c r="AI2" s="85"/>
    </row>
    <row r="3" spans="1:42" s="80" customFormat="1" ht="12.75" customHeight="1" x14ac:dyDescent="0.3">
      <c r="A3" s="80" t="s">
        <v>112</v>
      </c>
      <c r="B3" s="263"/>
      <c r="C3" s="263"/>
      <c r="D3" s="86"/>
      <c r="E3" s="86"/>
      <c r="F3" s="388"/>
      <c r="I3" s="87" t="s">
        <v>115</v>
      </c>
      <c r="J3" s="88"/>
      <c r="K3" s="88"/>
      <c r="T3" s="85"/>
      <c r="U3" s="85"/>
      <c r="V3" s="85"/>
      <c r="W3" s="85"/>
      <c r="X3" s="85"/>
      <c r="Y3" s="85"/>
      <c r="Z3" s="85"/>
      <c r="AC3" s="85"/>
      <c r="AD3" s="85"/>
      <c r="AE3" s="85"/>
      <c r="AF3" s="85"/>
      <c r="AG3" s="85"/>
      <c r="AH3" s="85"/>
      <c r="AI3" s="85"/>
    </row>
    <row r="4" spans="1:42" s="80" customFormat="1" ht="14.4" x14ac:dyDescent="0.3">
      <c r="B4" s="263"/>
      <c r="C4" s="263"/>
      <c r="D4" s="86"/>
      <c r="E4" s="86"/>
      <c r="F4" s="389"/>
      <c r="H4" s="17" t="s">
        <v>204</v>
      </c>
      <c r="I4" s="15" t="str">
        <f>+'Inputs &amp; Tie Points'!B9</f>
        <v>Projected Test Year 3 Ended</v>
      </c>
      <c r="J4" s="16"/>
      <c r="K4" s="89">
        <f>+'Inputs &amp; Tie Points'!I9</f>
        <v>46752</v>
      </c>
    </row>
    <row r="5" spans="1:42" s="80" customFormat="1" ht="12.75" customHeight="1" x14ac:dyDescent="0.35">
      <c r="A5" s="80" t="s">
        <v>117</v>
      </c>
      <c r="B5" s="266"/>
      <c r="C5" s="266"/>
      <c r="D5" s="90"/>
      <c r="E5" s="90"/>
      <c r="F5" s="389"/>
      <c r="H5" s="17" t="s">
        <v>204</v>
      </c>
      <c r="I5" s="15" t="str">
        <f>+'Inputs &amp; Tie Points'!B10</f>
        <v>Projected Test Year 2 Ended</v>
      </c>
      <c r="K5" s="89">
        <f>+'Inputs &amp; Tie Points'!I10</f>
        <v>46387</v>
      </c>
    </row>
    <row r="6" spans="1:42" s="80" customFormat="1" x14ac:dyDescent="0.3">
      <c r="A6" s="21"/>
      <c r="B6" s="267"/>
      <c r="C6" s="267"/>
      <c r="F6" s="389"/>
      <c r="H6" s="17" t="s">
        <v>204</v>
      </c>
      <c r="I6" s="15" t="str">
        <f>+'Inputs &amp; Tie Points'!B11</f>
        <v>Projected Test Year 1 Ended</v>
      </c>
      <c r="K6" s="89">
        <f>+'Inputs &amp; Tie Points'!I11</f>
        <v>46022</v>
      </c>
      <c r="T6" s="91"/>
      <c r="AC6" s="91"/>
      <c r="AD6" s="91"/>
      <c r="AE6" s="91"/>
      <c r="AF6" s="91"/>
      <c r="AG6" s="91"/>
      <c r="AH6" s="91"/>
      <c r="AI6" s="91"/>
    </row>
    <row r="7" spans="1:42" s="80" customFormat="1" ht="12.75" customHeight="1" thickBot="1" x14ac:dyDescent="0.35">
      <c r="A7" s="80" t="s">
        <v>205</v>
      </c>
      <c r="B7" s="267"/>
      <c r="C7" s="267"/>
      <c r="F7" s="22"/>
      <c r="H7" s="17" t="s">
        <v>204</v>
      </c>
      <c r="I7" s="15" t="str">
        <f>+'Inputs &amp; Tie Points'!B12</f>
        <v>Prior Year Ended</v>
      </c>
      <c r="J7" s="89"/>
      <c r="K7" s="89">
        <f>+'Inputs &amp; Tie Points'!I12</f>
        <v>45657</v>
      </c>
      <c r="AC7" s="91"/>
      <c r="AD7" s="91"/>
      <c r="AE7" s="91"/>
      <c r="AF7" s="91"/>
      <c r="AG7" s="91"/>
      <c r="AH7" s="91"/>
      <c r="AI7" s="91"/>
    </row>
    <row r="8" spans="1:42" s="80" customFormat="1" ht="12.75" customHeight="1" x14ac:dyDescent="0.3">
      <c r="B8" s="267"/>
      <c r="C8" s="267"/>
      <c r="E8" s="22" t="s">
        <v>119</v>
      </c>
      <c r="H8" s="17" t="s">
        <v>204</v>
      </c>
      <c r="I8" s="15">
        <f>+'Inputs &amp; Tie Points'!B14</f>
        <v>0</v>
      </c>
      <c r="J8" s="89"/>
      <c r="K8" s="89">
        <f>+'Inputs &amp; Tie Points'!I13</f>
        <v>45291</v>
      </c>
      <c r="T8" s="476" t="s">
        <v>206</v>
      </c>
      <c r="U8" s="477"/>
      <c r="V8" s="477"/>
      <c r="W8" s="477"/>
      <c r="X8" s="477"/>
      <c r="Y8" s="477"/>
      <c r="Z8" s="478"/>
      <c r="AC8" s="91"/>
      <c r="AD8" s="91"/>
      <c r="AE8" s="91"/>
      <c r="AF8" s="91"/>
      <c r="AG8" s="91"/>
      <c r="AH8" s="91"/>
      <c r="AI8" s="91"/>
    </row>
    <row r="9" spans="1:42" s="80" customFormat="1" ht="12.75" customHeight="1" x14ac:dyDescent="0.3">
      <c r="B9" s="267"/>
      <c r="C9" s="267"/>
      <c r="F9" s="22"/>
      <c r="T9" s="238" t="e">
        <f>+#REF!</f>
        <v>#REF!</v>
      </c>
      <c r="U9" s="238">
        <f t="shared" ref="U9:Z9" si="0">+F230</f>
        <v>0</v>
      </c>
      <c r="V9" s="238">
        <f t="shared" si="0"/>
        <v>0</v>
      </c>
      <c r="W9" s="238"/>
      <c r="X9" s="238">
        <f t="shared" si="0"/>
        <v>4516956.0538925417</v>
      </c>
      <c r="Y9" s="238">
        <f t="shared" si="0"/>
        <v>4448981.139973714</v>
      </c>
      <c r="Z9" s="238">
        <f t="shared" si="0"/>
        <v>4419851.4288657093</v>
      </c>
      <c r="AC9" s="475" t="s">
        <v>207</v>
      </c>
      <c r="AD9" s="475"/>
      <c r="AE9" s="475"/>
      <c r="AF9" s="475"/>
      <c r="AG9" s="475"/>
      <c r="AH9" s="475"/>
      <c r="AI9" s="475"/>
      <c r="AK9" s="475" t="s">
        <v>208</v>
      </c>
      <c r="AL9" s="475"/>
      <c r="AM9" s="475"/>
      <c r="AN9" s="475"/>
      <c r="AO9" s="475"/>
    </row>
    <row r="10" spans="1:42" s="94" customFormat="1" ht="14.4" thickBot="1" x14ac:dyDescent="0.35">
      <c r="A10" s="92"/>
      <c r="B10" s="102"/>
      <c r="C10" s="102"/>
      <c r="D10" s="93"/>
      <c r="E10" s="93"/>
      <c r="F10" s="22"/>
      <c r="G10" s="80"/>
      <c r="H10" s="46"/>
      <c r="I10" s="47" t="s">
        <v>209</v>
      </c>
      <c r="J10" s="403"/>
      <c r="K10" s="93"/>
      <c r="T10" s="235" t="e">
        <f>+T9*0.0005</f>
        <v>#REF!</v>
      </c>
      <c r="U10" s="236">
        <f>+U9*0.0005</f>
        <v>0</v>
      </c>
      <c r="V10" s="236">
        <f t="shared" ref="V10:Y10" si="1">+V9*0.0005</f>
        <v>0</v>
      </c>
      <c r="W10" s="236"/>
      <c r="X10" s="236">
        <f t="shared" si="1"/>
        <v>2258.4780269462708</v>
      </c>
      <c r="Y10" s="236">
        <f t="shared" si="1"/>
        <v>2224.4905699868573</v>
      </c>
      <c r="Z10" s="237">
        <f>+Z9*0.0005</f>
        <v>2209.9257144328549</v>
      </c>
      <c r="AC10" s="91"/>
      <c r="AD10" s="91"/>
      <c r="AE10" s="91"/>
      <c r="AF10" s="91"/>
      <c r="AG10" s="91"/>
      <c r="AH10" s="91"/>
      <c r="AI10" s="91"/>
    </row>
    <row r="11" spans="1:42" s="94" customFormat="1" x14ac:dyDescent="0.3">
      <c r="A11" s="95"/>
      <c r="B11" s="96" t="s">
        <v>135</v>
      </c>
      <c r="C11" s="96"/>
      <c r="D11" s="96"/>
      <c r="E11" s="96" t="s">
        <v>137</v>
      </c>
      <c r="F11" s="22"/>
      <c r="G11" s="80"/>
      <c r="H11" s="344" t="str">
        <f>+'Inputs &amp; Tie Points'!K12</f>
        <v>2024B</v>
      </c>
      <c r="I11" s="343" t="str">
        <f>+'Inputs &amp; Tie Points'!K11</f>
        <v>2025B</v>
      </c>
      <c r="J11" s="345" t="str">
        <f>+'Inputs &amp; Tie Points'!K10</f>
        <v>2026B</v>
      </c>
      <c r="K11" s="346" t="str">
        <f>+'Inputs &amp; Tie Points'!K9</f>
        <v>2027B</v>
      </c>
      <c r="L11" s="96"/>
      <c r="M11" s="96"/>
      <c r="T11" s="80"/>
      <c r="AC11" s="91"/>
      <c r="AD11" s="91"/>
      <c r="AE11" s="91"/>
      <c r="AF11" s="91"/>
      <c r="AG11" s="91"/>
      <c r="AH11" s="91"/>
      <c r="AI11" s="91"/>
    </row>
    <row r="12" spans="1:42" s="94" customFormat="1" x14ac:dyDescent="0.3">
      <c r="A12" s="97" t="s">
        <v>123</v>
      </c>
      <c r="B12" s="97"/>
      <c r="C12" s="97"/>
      <c r="D12" s="97"/>
      <c r="E12" s="97"/>
      <c r="F12" s="22"/>
      <c r="G12" s="80"/>
      <c r="H12" s="98" t="str">
        <f>+'Inputs &amp; Tie Points'!J12</f>
        <v>Year 2024</v>
      </c>
      <c r="I12" s="98" t="str">
        <f>+'Inputs &amp; Tie Points'!J11</f>
        <v>Year 2025</v>
      </c>
      <c r="J12" s="98" t="str">
        <f>+'Inputs &amp; Tie Points'!J10</f>
        <v>Year 2026</v>
      </c>
      <c r="K12" s="98" t="str">
        <f>+'Inputs &amp; Tie Points'!J9</f>
        <v>Year 2027</v>
      </c>
      <c r="L12" s="98"/>
      <c r="M12" s="98"/>
      <c r="T12" s="99">
        <v>2017</v>
      </c>
      <c r="U12" s="100">
        <v>2018</v>
      </c>
      <c r="X12" s="101">
        <f>+'Inputs &amp; Tie Points'!H11</f>
        <v>2025</v>
      </c>
      <c r="Y12" s="101">
        <f>+'Inputs &amp; Tie Points'!H10</f>
        <v>2026</v>
      </c>
      <c r="Z12" s="101">
        <f>+'Inputs &amp; Tie Points'!H9</f>
        <v>2027</v>
      </c>
      <c r="AC12" s="99">
        <v>2017</v>
      </c>
      <c r="AD12" s="100">
        <v>2018</v>
      </c>
      <c r="AE12" s="101">
        <f>+V12</f>
        <v>0</v>
      </c>
      <c r="AF12" s="101">
        <f>+W12</f>
        <v>0</v>
      </c>
      <c r="AG12" s="101">
        <f>+X12</f>
        <v>2025</v>
      </c>
      <c r="AH12" s="101">
        <f>+Y12</f>
        <v>2026</v>
      </c>
      <c r="AI12" s="101">
        <f>+Z12</f>
        <v>2027</v>
      </c>
      <c r="AK12" s="101">
        <f>+AE12</f>
        <v>0</v>
      </c>
      <c r="AL12" s="101">
        <f t="shared" ref="AL12:AO12" si="2">+AF12</f>
        <v>0</v>
      </c>
      <c r="AM12" s="101">
        <f t="shared" si="2"/>
        <v>2025</v>
      </c>
      <c r="AN12" s="101">
        <f t="shared" si="2"/>
        <v>2026</v>
      </c>
      <c r="AO12" s="101">
        <f t="shared" si="2"/>
        <v>2027</v>
      </c>
    </row>
    <row r="13" spans="1:42" s="94" customFormat="1" hidden="1" x14ac:dyDescent="0.3">
      <c r="A13" s="102" t="s">
        <v>129</v>
      </c>
      <c r="B13" s="103" t="s">
        <v>129</v>
      </c>
      <c r="C13" s="103"/>
      <c r="D13" s="103"/>
      <c r="E13" s="103" t="s">
        <v>130</v>
      </c>
      <c r="F13" s="22"/>
      <c r="G13" s="80"/>
      <c r="H13" s="103" t="s">
        <v>210</v>
      </c>
      <c r="I13" s="103" t="s">
        <v>210</v>
      </c>
      <c r="J13" s="103" t="s">
        <v>210</v>
      </c>
      <c r="K13" s="103" t="s">
        <v>210</v>
      </c>
      <c r="L13" s="103"/>
      <c r="M13" s="103"/>
    </row>
    <row r="14" spans="1:42" ht="51" hidden="1" customHeight="1" x14ac:dyDescent="0.3">
      <c r="A14" s="104" t="s">
        <v>211</v>
      </c>
      <c r="F14" s="22"/>
      <c r="G14" s="80"/>
      <c r="H14" s="109" t="s">
        <v>212</v>
      </c>
      <c r="I14" s="109" t="s">
        <v>212</v>
      </c>
      <c r="J14" s="109" t="s">
        <v>212</v>
      </c>
      <c r="K14" s="109" t="s">
        <v>212</v>
      </c>
      <c r="L14" s="109" t="s">
        <v>213</v>
      </c>
      <c r="M14" s="111"/>
      <c r="V14" s="94"/>
      <c r="W14" s="94"/>
      <c r="AB14" s="112"/>
      <c r="AJ14" s="112"/>
      <c r="AP14" s="112"/>
    </row>
    <row r="15" spans="1:42" hidden="1" x14ac:dyDescent="0.3">
      <c r="A15" s="105" t="s">
        <v>123</v>
      </c>
      <c r="B15" s="101"/>
      <c r="C15" s="101"/>
      <c r="D15" s="113"/>
      <c r="E15" s="114" t="s">
        <v>150</v>
      </c>
      <c r="F15" s="22"/>
      <c r="G15" s="80"/>
      <c r="H15" s="100">
        <v>2020</v>
      </c>
      <c r="I15" s="115">
        <v>2021</v>
      </c>
      <c r="J15" s="115">
        <v>2022</v>
      </c>
      <c r="K15" s="116">
        <v>2023</v>
      </c>
      <c r="L15" s="116">
        <v>2024</v>
      </c>
      <c r="M15" s="117"/>
      <c r="N15" s="100">
        <v>2011</v>
      </c>
      <c r="O15" s="100">
        <v>2012</v>
      </c>
      <c r="P15" s="100">
        <v>2013</v>
      </c>
      <c r="Q15" s="100">
        <v>2014</v>
      </c>
      <c r="R15" s="100">
        <v>2015</v>
      </c>
      <c r="S15" s="100">
        <v>2016</v>
      </c>
      <c r="T15" s="100">
        <v>2017</v>
      </c>
      <c r="U15" s="100">
        <v>2018</v>
      </c>
      <c r="V15" s="94"/>
      <c r="W15" s="94"/>
      <c r="X15" s="101">
        <v>2021</v>
      </c>
      <c r="Y15" s="101">
        <v>2022</v>
      </c>
      <c r="Z15" s="101">
        <v>2023</v>
      </c>
      <c r="AA15" s="101">
        <f>Z15+1</f>
        <v>2024</v>
      </c>
      <c r="AB15" s="118"/>
      <c r="AC15" s="100">
        <v>2017</v>
      </c>
      <c r="AD15" s="100">
        <v>2018</v>
      </c>
      <c r="AE15" s="100">
        <v>2019</v>
      </c>
      <c r="AF15" s="100">
        <v>2020</v>
      </c>
      <c r="AG15" s="101">
        <v>2021</v>
      </c>
      <c r="AH15" s="101">
        <v>2022</v>
      </c>
      <c r="AI15" s="101">
        <v>2023</v>
      </c>
      <c r="AJ15" s="118"/>
      <c r="AP15" s="118"/>
    </row>
    <row r="16" spans="1:42" ht="21.6" customHeight="1" x14ac:dyDescent="0.3">
      <c r="A16" s="119" t="s">
        <v>129</v>
      </c>
      <c r="B16" s="121" t="s">
        <v>214</v>
      </c>
      <c r="C16" s="283" t="s">
        <v>214</v>
      </c>
      <c r="D16" s="120"/>
      <c r="E16" s="121" t="s">
        <v>130</v>
      </c>
      <c r="F16" s="22"/>
      <c r="G16" s="80"/>
      <c r="H16" s="122" t="s">
        <v>210</v>
      </c>
      <c r="I16" s="122" t="s">
        <v>210</v>
      </c>
      <c r="J16" s="122" t="s">
        <v>210</v>
      </c>
      <c r="K16" s="122" t="s">
        <v>210</v>
      </c>
      <c r="L16" s="122" t="s">
        <v>210</v>
      </c>
      <c r="M16" s="123"/>
      <c r="N16" s="124" t="s">
        <v>215</v>
      </c>
      <c r="O16" s="124" t="s">
        <v>215</v>
      </c>
      <c r="P16" s="124" t="s">
        <v>215</v>
      </c>
      <c r="Q16" s="124" t="s">
        <v>215</v>
      </c>
      <c r="R16" s="124" t="s">
        <v>215</v>
      </c>
      <c r="S16" s="124" t="s">
        <v>215</v>
      </c>
      <c r="T16" s="124" t="s">
        <v>215</v>
      </c>
      <c r="U16" s="124" t="s">
        <v>215</v>
      </c>
      <c r="V16" s="94"/>
      <c r="W16" s="94"/>
      <c r="X16" s="125" t="s">
        <v>215</v>
      </c>
      <c r="Y16" s="125" t="s">
        <v>215</v>
      </c>
      <c r="Z16" s="125" t="s">
        <v>215</v>
      </c>
      <c r="AA16" s="125" t="s">
        <v>215</v>
      </c>
      <c r="AB16" s="126"/>
      <c r="AC16" s="124" t="s">
        <v>215</v>
      </c>
      <c r="AD16" s="124" t="s">
        <v>215</v>
      </c>
      <c r="AE16" s="124" t="s">
        <v>215</v>
      </c>
      <c r="AF16" s="124" t="s">
        <v>215</v>
      </c>
      <c r="AG16" s="125" t="s">
        <v>215</v>
      </c>
      <c r="AH16" s="125" t="s">
        <v>215</v>
      </c>
      <c r="AI16" s="125" t="s">
        <v>215</v>
      </c>
      <c r="AJ16" s="126"/>
      <c r="AP16" s="126"/>
    </row>
    <row r="17" spans="1:42" x14ac:dyDescent="0.3">
      <c r="A17" s="105">
        <v>56</v>
      </c>
      <c r="B17" s="268" t="s">
        <v>216</v>
      </c>
      <c r="C17" s="275" t="str">
        <f t="shared" ref="C17:C19" si="3">MID(B17,2,3)</f>
        <v>501</v>
      </c>
      <c r="D17" s="127"/>
      <c r="E17" s="127" t="s">
        <v>217</v>
      </c>
      <c r="F17" s="22"/>
      <c r="G17" s="80"/>
      <c r="H17" s="284">
        <f>VLOOKUP($E17,'MFR C-6'!$F:$R,MATCH(H$11,'MFR C-6'!$F$15:$R$15,0),FALSE)</f>
        <v>162446.54598</v>
      </c>
      <c r="I17" s="284">
        <f>VLOOKUP($E17,'MFR C-6'!$F:$R,MATCH(I$11,'MFR C-6'!$F$15:$R$15,0),FALSE)</f>
        <v>121011.56234999999</v>
      </c>
      <c r="J17" s="284">
        <f>VLOOKUP($E17,'MFR C-6'!$F:$T,MATCH(J$11,'MFR C-6'!$F$15:$T$15,0),FALSE)</f>
        <v>146877.30141999997</v>
      </c>
      <c r="K17" s="284">
        <f>VLOOKUP($E17,'MFR C-6'!$F:$T,MATCH(K$11,'MFR C-6'!$F$15:$T$15,0),FALSE)</f>
        <v>141282.80935</v>
      </c>
      <c r="L17" s="107" t="e">
        <f>SUMIF(#REF!,$C17,#REF!)-SUM(#REF!)</f>
        <v>#REF!</v>
      </c>
      <c r="M17" s="128"/>
      <c r="N17" s="107" t="e">
        <f>+#REF!-#REF!</f>
        <v>#REF!</v>
      </c>
      <c r="O17" s="107" t="e">
        <f>+#REF!-#REF!</f>
        <v>#REF!</v>
      </c>
      <c r="P17" s="107" t="e">
        <f>+#REF!-#REF!</f>
        <v>#REF!</v>
      </c>
      <c r="Q17" s="107" t="e">
        <f>+#REF!-#REF!</f>
        <v>#REF!</v>
      </c>
      <c r="R17" s="107" t="e">
        <f>+#REF!-#REF!</f>
        <v>#REF!</v>
      </c>
      <c r="S17" s="107" t="e">
        <f>+#REF!-#REF!</f>
        <v>#REF!</v>
      </c>
      <c r="T17" s="139" t="e">
        <f>+#REF!-#REF!</f>
        <v>#REF!</v>
      </c>
      <c r="U17" s="139" t="e">
        <f>+F17-#REF!</f>
        <v>#REF!</v>
      </c>
      <c r="V17" s="107">
        <f>+G17-F17</f>
        <v>0</v>
      </c>
      <c r="W17" s="94"/>
      <c r="X17" s="107">
        <f t="shared" ref="X17:Z19" si="4">+I17-H17</f>
        <v>-41434.983630000002</v>
      </c>
      <c r="Y17" s="107">
        <f t="shared" si="4"/>
        <v>25865.739069999981</v>
      </c>
      <c r="Z17" s="107">
        <f t="shared" si="4"/>
        <v>-5594.4920699999784</v>
      </c>
      <c r="AA17" s="107" t="e">
        <f t="shared" ref="X17:AA24" si="5">+L17-K17</f>
        <v>#REF!</v>
      </c>
      <c r="AB17" s="129"/>
      <c r="AC17" s="106"/>
      <c r="AD17" s="106"/>
      <c r="AE17" s="139">
        <f t="shared" ref="AE17:AI19" si="6">ABS(F17*0.1)</f>
        <v>0</v>
      </c>
      <c r="AF17" s="139">
        <f t="shared" si="6"/>
        <v>0</v>
      </c>
      <c r="AG17" s="139">
        <f t="shared" si="6"/>
        <v>16244.654598000001</v>
      </c>
      <c r="AH17" s="139">
        <f t="shared" si="6"/>
        <v>12101.156235</v>
      </c>
      <c r="AI17" s="139">
        <f t="shared" si="6"/>
        <v>14687.730141999999</v>
      </c>
      <c r="AJ17" s="129"/>
      <c r="AK17" s="357">
        <f t="shared" ref="AK17:AO19" si="7">IF(AND(ABS(V17)&gt;V$10,ABS(V17)&gt;AE17),V17,0)</f>
        <v>0</v>
      </c>
      <c r="AL17" s="357">
        <f t="shared" si="7"/>
        <v>0</v>
      </c>
      <c r="AM17" s="357">
        <f t="shared" si="7"/>
        <v>-41434.983630000002</v>
      </c>
      <c r="AN17" s="357">
        <f t="shared" si="7"/>
        <v>25865.739069999981</v>
      </c>
      <c r="AO17" s="357">
        <f t="shared" si="7"/>
        <v>0</v>
      </c>
      <c r="AP17" s="129"/>
    </row>
    <row r="18" spans="1:42" x14ac:dyDescent="0.3">
      <c r="A18" s="105">
        <f>+A17+1</f>
        <v>57</v>
      </c>
      <c r="B18" s="268" t="s">
        <v>218</v>
      </c>
      <c r="C18" s="275" t="str">
        <f t="shared" si="3"/>
        <v>547</v>
      </c>
      <c r="D18" s="127"/>
      <c r="E18" s="127" t="s">
        <v>219</v>
      </c>
      <c r="F18" s="22"/>
      <c r="G18" s="80"/>
      <c r="H18" s="284">
        <f>VLOOKUP($E18,'MFR C-6'!$F:$R,MATCH(H$11,'MFR C-6'!$F$15:$R$15,0),FALSE)</f>
        <v>1563910.21125999</v>
      </c>
      <c r="I18" s="284">
        <f>VLOOKUP($E18,'MFR C-6'!$F:$R,MATCH(I$11,'MFR C-6'!$F$15:$R$15,0),FALSE)</f>
        <v>1497851.1266900001</v>
      </c>
      <c r="J18" s="284">
        <f>VLOOKUP($E18,'MFR C-6'!$F:$T,MATCH(J$11,'MFR C-6'!$F$15:$T$15,0),FALSE)</f>
        <v>1458045.64961</v>
      </c>
      <c r="K18" s="284">
        <f>VLOOKUP($E18,'MFR C-6'!$F:$T,MATCH(K$11,'MFR C-6'!$F$15:$T$15,0),FALSE)</f>
        <v>1406795.1561199999</v>
      </c>
      <c r="L18" s="107" t="e">
        <f>SUMIF(#REF!,$C18,#REF!)-SUM(#REF!)</f>
        <v>#REF!</v>
      </c>
      <c r="M18" s="128"/>
      <c r="N18" s="107" t="e">
        <f>+#REF!-#REF!</f>
        <v>#REF!</v>
      </c>
      <c r="O18" s="107" t="e">
        <f>+#REF!-#REF!</f>
        <v>#REF!</v>
      </c>
      <c r="P18" s="107" t="e">
        <f>+#REF!-#REF!</f>
        <v>#REF!</v>
      </c>
      <c r="Q18" s="107" t="e">
        <f>+#REF!-#REF!</f>
        <v>#REF!</v>
      </c>
      <c r="R18" s="107" t="e">
        <f>+#REF!-#REF!</f>
        <v>#REF!</v>
      </c>
      <c r="S18" s="107" t="e">
        <f>+#REF!-#REF!</f>
        <v>#REF!</v>
      </c>
      <c r="T18" s="139" t="e">
        <f>+#REF!-#REF!</f>
        <v>#REF!</v>
      </c>
      <c r="U18" s="139" t="e">
        <f>+F18-#REF!</f>
        <v>#REF!</v>
      </c>
      <c r="V18" s="107">
        <f t="shared" ref="V18:V19" si="8">+G18-F18</f>
        <v>0</v>
      </c>
      <c r="W18" s="94"/>
      <c r="X18" s="107">
        <f t="shared" si="4"/>
        <v>-66059.084569989936</v>
      </c>
      <c r="Y18" s="107">
        <f t="shared" si="4"/>
        <v>-39805.477080000099</v>
      </c>
      <c r="Z18" s="107">
        <f t="shared" si="4"/>
        <v>-51250.493490000023</v>
      </c>
      <c r="AA18" s="107" t="e">
        <f t="shared" si="5"/>
        <v>#REF!</v>
      </c>
      <c r="AB18" s="129"/>
      <c r="AC18" s="106"/>
      <c r="AD18" s="106"/>
      <c r="AE18" s="139">
        <f t="shared" si="6"/>
        <v>0</v>
      </c>
      <c r="AF18" s="139">
        <f t="shared" si="6"/>
        <v>0</v>
      </c>
      <c r="AG18" s="139">
        <f t="shared" si="6"/>
        <v>156391.02112599902</v>
      </c>
      <c r="AH18" s="139">
        <f t="shared" si="6"/>
        <v>149785.11266900002</v>
      </c>
      <c r="AI18" s="139">
        <f t="shared" si="6"/>
        <v>145804.564961</v>
      </c>
      <c r="AJ18" s="129"/>
      <c r="AK18" s="357">
        <f t="shared" si="7"/>
        <v>0</v>
      </c>
      <c r="AL18" s="357">
        <f t="shared" si="7"/>
        <v>0</v>
      </c>
      <c r="AM18" s="357">
        <f t="shared" si="7"/>
        <v>0</v>
      </c>
      <c r="AN18" s="357">
        <f t="shared" si="7"/>
        <v>0</v>
      </c>
      <c r="AO18" s="357">
        <f t="shared" si="7"/>
        <v>0</v>
      </c>
      <c r="AP18" s="129"/>
    </row>
    <row r="19" spans="1:42" x14ac:dyDescent="0.3">
      <c r="A19" s="105">
        <f t="shared" ref="A19:A78" si="9">+A18+1</f>
        <v>58</v>
      </c>
      <c r="B19" s="390" t="s">
        <v>220</v>
      </c>
      <c r="C19" s="275" t="str">
        <f t="shared" si="3"/>
        <v>557</v>
      </c>
      <c r="D19" s="140"/>
      <c r="E19" s="127" t="s">
        <v>221</v>
      </c>
      <c r="F19" s="22"/>
      <c r="G19" s="80"/>
      <c r="H19" s="284">
        <v>0</v>
      </c>
      <c r="I19" s="284">
        <v>0</v>
      </c>
      <c r="J19" s="284">
        <v>0</v>
      </c>
      <c r="K19" s="284">
        <v>0</v>
      </c>
      <c r="L19" s="107" t="e">
        <f>-SUMIF(#REF!,'MFR C-6 Var Calc for MFR C-8'!$B19,#REF!)/1000</f>
        <v>#REF!</v>
      </c>
      <c r="M19" s="128"/>
      <c r="N19" s="107" t="e">
        <f>+#REF!-#REF!</f>
        <v>#REF!</v>
      </c>
      <c r="O19" s="107" t="e">
        <f>+#REF!-#REF!</f>
        <v>#REF!</v>
      </c>
      <c r="P19" s="107" t="e">
        <f>+#REF!-#REF!</f>
        <v>#REF!</v>
      </c>
      <c r="Q19" s="107" t="e">
        <f>+#REF!-#REF!</f>
        <v>#REF!</v>
      </c>
      <c r="R19" s="107" t="e">
        <f>+#REF!-#REF!</f>
        <v>#REF!</v>
      </c>
      <c r="S19" s="107" t="e">
        <f>+#REF!-#REF!</f>
        <v>#REF!</v>
      </c>
      <c r="T19" s="139" t="e">
        <f>+#REF!-#REF!</f>
        <v>#REF!</v>
      </c>
      <c r="U19" s="139" t="e">
        <f>+F19-#REF!</f>
        <v>#REF!</v>
      </c>
      <c r="V19" s="107">
        <f t="shared" si="8"/>
        <v>0</v>
      </c>
      <c r="W19" s="94"/>
      <c r="X19" s="107">
        <f t="shared" si="4"/>
        <v>0</v>
      </c>
      <c r="Y19" s="107">
        <f t="shared" si="4"/>
        <v>0</v>
      </c>
      <c r="Z19" s="107">
        <f t="shared" si="4"/>
        <v>0</v>
      </c>
      <c r="AA19" s="107" t="e">
        <f t="shared" si="5"/>
        <v>#REF!</v>
      </c>
      <c r="AB19" s="129"/>
      <c r="AC19" s="106"/>
      <c r="AD19" s="106"/>
      <c r="AE19" s="139">
        <f t="shared" si="6"/>
        <v>0</v>
      </c>
      <c r="AF19" s="139">
        <f t="shared" si="6"/>
        <v>0</v>
      </c>
      <c r="AG19" s="139">
        <f t="shared" si="6"/>
        <v>0</v>
      </c>
      <c r="AH19" s="139">
        <f t="shared" si="6"/>
        <v>0</v>
      </c>
      <c r="AI19" s="139">
        <f t="shared" si="6"/>
        <v>0</v>
      </c>
      <c r="AJ19" s="129"/>
      <c r="AK19" s="357">
        <f t="shared" si="7"/>
        <v>0</v>
      </c>
      <c r="AL19" s="357">
        <f t="shared" si="7"/>
        <v>0</v>
      </c>
      <c r="AM19" s="357">
        <f t="shared" si="7"/>
        <v>0</v>
      </c>
      <c r="AN19" s="357">
        <f t="shared" si="7"/>
        <v>0</v>
      </c>
      <c r="AO19" s="357">
        <f t="shared" si="7"/>
        <v>0</v>
      </c>
      <c r="AP19" s="129"/>
    </row>
    <row r="20" spans="1:42" x14ac:dyDescent="0.3">
      <c r="A20" s="105">
        <f>+A19+1</f>
        <v>59</v>
      </c>
      <c r="B20" s="269"/>
      <c r="C20" s="269"/>
      <c r="D20" s="133" t="s">
        <v>73</v>
      </c>
      <c r="E20" s="127"/>
      <c r="F20" s="22"/>
      <c r="G20" s="80"/>
      <c r="H20" s="352">
        <f t="shared" ref="H20:L20" si="10">SUM(H17:H19)</f>
        <v>1726356.7572399899</v>
      </c>
      <c r="I20" s="352">
        <f t="shared" si="10"/>
        <v>1618862.6890400001</v>
      </c>
      <c r="J20" s="352">
        <f t="shared" si="10"/>
        <v>1604922.9510299999</v>
      </c>
      <c r="K20" s="352">
        <f t="shared" si="10"/>
        <v>1548077.9654699999</v>
      </c>
      <c r="L20" s="141" t="e">
        <f t="shared" si="10"/>
        <v>#REF!</v>
      </c>
      <c r="M20" s="142"/>
      <c r="N20" s="141" t="e">
        <f>+#REF!-#REF!</f>
        <v>#REF!</v>
      </c>
      <c r="O20" s="141" t="e">
        <f>+#REF!-#REF!</f>
        <v>#REF!</v>
      </c>
      <c r="P20" s="141" t="e">
        <f>+#REF!-#REF!</f>
        <v>#REF!</v>
      </c>
      <c r="Q20" s="141" t="e">
        <f>+#REF!-#REF!</f>
        <v>#REF!</v>
      </c>
      <c r="R20" s="141" t="e">
        <f>+#REF!-#REF!</f>
        <v>#REF!</v>
      </c>
      <c r="S20" s="141" t="e">
        <f>+#REF!-#REF!</f>
        <v>#REF!</v>
      </c>
      <c r="T20" s="141" t="e">
        <f>+#REF!-#REF!</f>
        <v>#REF!</v>
      </c>
      <c r="U20" s="141" t="e">
        <f>+F20-#REF!</f>
        <v>#REF!</v>
      </c>
      <c r="V20" s="141">
        <f t="shared" ref="V20:V52" si="11">+G20-F20</f>
        <v>0</v>
      </c>
      <c r="W20" s="94"/>
      <c r="X20" s="141">
        <f t="shared" si="5"/>
        <v>-107494.06819998985</v>
      </c>
      <c r="Y20" s="141">
        <f t="shared" si="5"/>
        <v>-13939.738010000205</v>
      </c>
      <c r="Z20" s="141">
        <f t="shared" si="5"/>
        <v>-56844.985559999943</v>
      </c>
      <c r="AA20" s="141" t="e">
        <f t="shared" si="5"/>
        <v>#REF!</v>
      </c>
      <c r="AB20" s="138"/>
      <c r="AC20" s="106"/>
      <c r="AD20" s="106"/>
      <c r="AE20" s="106"/>
      <c r="AF20" s="106"/>
      <c r="AJ20" s="138"/>
      <c r="AP20" s="138"/>
    </row>
    <row r="21" spans="1:42" x14ac:dyDescent="0.3">
      <c r="A21" s="105">
        <f t="shared" si="9"/>
        <v>60</v>
      </c>
      <c r="B21" s="269" t="s">
        <v>222</v>
      </c>
      <c r="C21" s="275" t="str">
        <f t="shared" ref="C21" si="12">MID(B21,2,3)</f>
        <v>555</v>
      </c>
      <c r="D21" s="133"/>
      <c r="E21" s="127" t="s">
        <v>223</v>
      </c>
      <c r="F21" s="22"/>
      <c r="G21" s="80"/>
      <c r="H21" s="284">
        <f>VLOOKUP($E21,'MFR C-6'!$F:$S,MATCH(H$11,'MFR C-6'!$F$15:$R$15,0),FALSE)</f>
        <v>488561.99161000003</v>
      </c>
      <c r="I21" s="284">
        <f>VLOOKUP($E21,'MFR C-6'!$F:$R,MATCH(I$11,'MFR C-6'!$F$15:$R$15,0),FALSE)</f>
        <v>287444.28281</v>
      </c>
      <c r="J21" s="284">
        <f>VLOOKUP($E21,'MFR C-6'!$F:$T,MATCH(J$11,'MFR C-6'!$F$15:$T$15,0),FALSE)</f>
        <v>168238.89089999898</v>
      </c>
      <c r="K21" s="284">
        <f>VLOOKUP($E21,'MFR C-6'!$F:$T,MATCH(K$11,'MFR C-6'!$F$15:$T$15,0),FALSE)</f>
        <v>126793.37182</v>
      </c>
      <c r="L21" s="107" t="e">
        <f>-SUMIF(#REF!,'MFR C-6 Var Calc for MFR C-8'!$B21,#REF!)/1000</f>
        <v>#REF!</v>
      </c>
      <c r="M21" s="128"/>
      <c r="N21" s="107" t="e">
        <f>+#REF!-#REF!</f>
        <v>#REF!</v>
      </c>
      <c r="O21" s="107" t="e">
        <f>+#REF!-#REF!</f>
        <v>#REF!</v>
      </c>
      <c r="P21" s="107" t="e">
        <f>+#REF!-#REF!</f>
        <v>#REF!</v>
      </c>
      <c r="Q21" s="107" t="e">
        <f>+#REF!-#REF!</f>
        <v>#REF!</v>
      </c>
      <c r="R21" s="107" t="e">
        <f>+#REF!-#REF!</f>
        <v>#REF!</v>
      </c>
      <c r="S21" s="107" t="e">
        <f>+#REF!-#REF!</f>
        <v>#REF!</v>
      </c>
      <c r="T21" s="107" t="e">
        <f>+#REF!-#REF!</f>
        <v>#REF!</v>
      </c>
      <c r="U21" s="139" t="e">
        <f>+F21-#REF!</f>
        <v>#REF!</v>
      </c>
      <c r="V21" s="107">
        <f>+G21-F21</f>
        <v>0</v>
      </c>
      <c r="W21" s="94"/>
      <c r="X21" s="107">
        <f t="shared" si="5"/>
        <v>-201117.70880000002</v>
      </c>
      <c r="Y21" s="107">
        <f t="shared" si="5"/>
        <v>-119205.39191000102</v>
      </c>
      <c r="Z21" s="107">
        <f t="shared" si="5"/>
        <v>-41445.51907999898</v>
      </c>
      <c r="AA21" s="107" t="e">
        <f t="shared" si="5"/>
        <v>#REF!</v>
      </c>
      <c r="AB21" s="129"/>
      <c r="AC21" s="106"/>
      <c r="AD21" s="106"/>
      <c r="AE21" s="106"/>
      <c r="AF21" s="106"/>
      <c r="AJ21" s="129"/>
      <c r="AP21" s="129"/>
    </row>
    <row r="22" spans="1:42" x14ac:dyDescent="0.3">
      <c r="A22" s="105">
        <f t="shared" si="9"/>
        <v>61</v>
      </c>
      <c r="B22" s="269"/>
      <c r="C22" s="269"/>
      <c r="D22" s="133" t="s">
        <v>74</v>
      </c>
      <c r="E22" s="127"/>
      <c r="F22" s="22"/>
      <c r="G22" s="80"/>
      <c r="H22" s="352">
        <f>SUM(H21:H21)</f>
        <v>488561.99161000003</v>
      </c>
      <c r="I22" s="352">
        <f>SUM(I21:I21)</f>
        <v>287444.28281</v>
      </c>
      <c r="J22" s="352">
        <f>SUM(J21:J21)</f>
        <v>168238.89089999898</v>
      </c>
      <c r="K22" s="352">
        <f>SUM(K21:K21)</f>
        <v>126793.37182</v>
      </c>
      <c r="L22" s="141" t="e">
        <f>SUM(L21:L21)</f>
        <v>#REF!</v>
      </c>
      <c r="M22" s="142"/>
      <c r="N22" s="141" t="e">
        <f>+#REF!-#REF!</f>
        <v>#REF!</v>
      </c>
      <c r="O22" s="141" t="e">
        <f>+#REF!-#REF!</f>
        <v>#REF!</v>
      </c>
      <c r="P22" s="141" t="e">
        <f>+#REF!-#REF!</f>
        <v>#REF!</v>
      </c>
      <c r="Q22" s="141" t="e">
        <f>+#REF!-#REF!</f>
        <v>#REF!</v>
      </c>
      <c r="R22" s="141" t="e">
        <f>+#REF!-#REF!</f>
        <v>#REF!</v>
      </c>
      <c r="S22" s="141" t="e">
        <f>+#REF!-#REF!</f>
        <v>#REF!</v>
      </c>
      <c r="T22" s="141" t="e">
        <f>+#REF!-#REF!</f>
        <v>#REF!</v>
      </c>
      <c r="U22" s="141" t="e">
        <f>+F22-#REF!</f>
        <v>#REF!</v>
      </c>
      <c r="V22" s="107">
        <f t="shared" ref="V22" si="13">+G22-F22</f>
        <v>0</v>
      </c>
      <c r="W22" s="94"/>
      <c r="X22" s="107">
        <f t="shared" ref="X22" si="14">+I22-H22</f>
        <v>-201117.70880000002</v>
      </c>
      <c r="Y22" s="107">
        <f t="shared" ref="Y22" si="15">+J22-I22</f>
        <v>-119205.39191000102</v>
      </c>
      <c r="Z22" s="107">
        <f t="shared" ref="Z22" si="16">+K22-J22</f>
        <v>-41445.51907999898</v>
      </c>
      <c r="AA22" s="141" t="e">
        <f t="shared" si="5"/>
        <v>#REF!</v>
      </c>
      <c r="AB22" s="138"/>
      <c r="AC22" s="106"/>
      <c r="AD22" s="106"/>
      <c r="AE22" s="139">
        <f>ABS(F22*0.1)</f>
        <v>0</v>
      </c>
      <c r="AF22" s="139">
        <f>ABS(G22*0.1)</f>
        <v>0</v>
      </c>
      <c r="AG22" s="139">
        <f>ABS(H22*0.1)</f>
        <v>48856.199161000004</v>
      </c>
      <c r="AH22" s="139">
        <f>ABS(I22*0.1)</f>
        <v>28744.428281</v>
      </c>
      <c r="AI22" s="139">
        <f>ABS(J22*0.1)</f>
        <v>16823.889089999899</v>
      </c>
      <c r="AJ22" s="138"/>
      <c r="AK22" s="357">
        <f>IF(AND(ABS(V22)&gt;V$10,ABS(V22)&gt;AE22),V22,0)</f>
        <v>0</v>
      </c>
      <c r="AL22" s="357">
        <f>IF(AND(ABS(W22)&gt;W$10,ABS(W22)&gt;AF22),W22,0)</f>
        <v>0</v>
      </c>
      <c r="AM22" s="357">
        <f>IF(AND(ABS(X22)&gt;X$10,ABS(X22)&gt;AG22),X22,0)</f>
        <v>-201117.70880000002</v>
      </c>
      <c r="AN22" s="357">
        <f>IF(AND(ABS(Y22)&gt;Y$10,ABS(Y22)&gt;AH22),Y22,0)</f>
        <v>-119205.39191000102</v>
      </c>
      <c r="AO22" s="357">
        <f>IF(AND(ABS(Z22)&gt;Z$10,ABS(Z22)&gt;AI22),Z22,0)</f>
        <v>-41445.51907999898</v>
      </c>
      <c r="AP22" s="138"/>
    </row>
    <row r="23" spans="1:42" x14ac:dyDescent="0.3">
      <c r="A23" s="105">
        <f t="shared" si="9"/>
        <v>62</v>
      </c>
      <c r="B23" s="268" t="s">
        <v>224</v>
      </c>
      <c r="C23" s="275" t="str">
        <f t="shared" ref="C23" si="17">MID(B23,2,3)</f>
        <v>557</v>
      </c>
      <c r="D23" s="127"/>
      <c r="E23" s="127" t="s">
        <v>225</v>
      </c>
      <c r="F23" s="22"/>
      <c r="G23" s="80"/>
      <c r="H23" s="284">
        <f>VLOOKUP($E23,'MFR C-6'!$F:$R,MATCH(H$11,'MFR C-6'!$F$15:$R$15,0),FALSE)</f>
        <v>751427.06141760095</v>
      </c>
      <c r="I23" s="284">
        <f>VLOOKUP($E23,'MFR C-6'!$F:$R,MATCH(I$11,'MFR C-6'!$F$15:$R$15,0),FALSE)</f>
        <v>15803.177692273333</v>
      </c>
      <c r="J23" s="284">
        <f>VLOOKUP($E23,'MFR C-6'!$F:$T,MATCH(J$11,'MFR C-6'!$F$15:$T$15,0),FALSE)</f>
        <v>1.4896060152519956E-4</v>
      </c>
      <c r="K23" s="284">
        <f>VLOOKUP($E23,'MFR C-6'!$F:$T,MATCH(K$11,'MFR C-6'!$F$15:$T$15,0),FALSE)</f>
        <v>-3.4471814423549203E-4</v>
      </c>
      <c r="L23" s="107" t="e">
        <f>SUMIF(#REF!,'MFR C-6 Var Calc for MFR C-8'!$B23,#REF!)/1000</f>
        <v>#REF!</v>
      </c>
      <c r="M23" s="128"/>
      <c r="N23" s="107" t="e">
        <f>+#REF!-#REF!</f>
        <v>#REF!</v>
      </c>
      <c r="O23" s="107" t="e">
        <f>+#REF!-#REF!</f>
        <v>#REF!</v>
      </c>
      <c r="P23" s="107" t="e">
        <f>+#REF!-#REF!</f>
        <v>#REF!</v>
      </c>
      <c r="Q23" s="107" t="e">
        <f>+#REF!-#REF!</f>
        <v>#REF!</v>
      </c>
      <c r="R23" s="107" t="e">
        <f>+#REF!-#REF!</f>
        <v>#REF!</v>
      </c>
      <c r="S23" s="107" t="e">
        <f>+#REF!-#REF!</f>
        <v>#REF!</v>
      </c>
      <c r="T23" s="107" t="e">
        <f>+#REF!-#REF!</f>
        <v>#REF!</v>
      </c>
      <c r="U23" s="139" t="e">
        <f>+F23-#REF!</f>
        <v>#REF!</v>
      </c>
      <c r="V23" s="107">
        <f t="shared" si="11"/>
        <v>0</v>
      </c>
      <c r="W23" s="94"/>
      <c r="X23" s="107">
        <f t="shared" si="5"/>
        <v>-735623.88372532767</v>
      </c>
      <c r="Y23" s="107">
        <f t="shared" si="5"/>
        <v>-15803.177543312731</v>
      </c>
      <c r="Z23" s="107">
        <f t="shared" si="5"/>
        <v>-4.9367874576069159E-4</v>
      </c>
      <c r="AA23" s="107" t="e">
        <f t="shared" si="5"/>
        <v>#REF!</v>
      </c>
      <c r="AB23" s="129"/>
      <c r="AC23" s="106"/>
      <c r="AD23" s="106"/>
      <c r="AE23" s="106"/>
      <c r="AF23" s="106"/>
      <c r="AJ23" s="129"/>
      <c r="AK23" s="357"/>
      <c r="AL23" s="357"/>
      <c r="AM23" s="357"/>
      <c r="AN23" s="357"/>
      <c r="AO23" s="357"/>
      <c r="AP23" s="129"/>
    </row>
    <row r="24" spans="1:42" x14ac:dyDescent="0.3">
      <c r="A24" s="105">
        <f t="shared" si="9"/>
        <v>63</v>
      </c>
      <c r="B24" s="270"/>
      <c r="C24" s="270"/>
      <c r="D24" s="133" t="s">
        <v>75</v>
      </c>
      <c r="E24" s="127"/>
      <c r="F24" s="22"/>
      <c r="G24" s="80"/>
      <c r="H24" s="352">
        <f>SUM(H23:H23)</f>
        <v>751427.06141760095</v>
      </c>
      <c r="I24" s="352">
        <f>SUM(I23:I23)</f>
        <v>15803.177692273333</v>
      </c>
      <c r="J24" s="352">
        <f>SUM(J23:J23)</f>
        <v>1.4896060152519956E-4</v>
      </c>
      <c r="K24" s="352">
        <f>SUM(K23:K23)</f>
        <v>-3.4471814423549203E-4</v>
      </c>
      <c r="L24" s="141" t="e">
        <f>SUM(L23:L23)</f>
        <v>#REF!</v>
      </c>
      <c r="M24" s="142"/>
      <c r="N24" s="141" t="e">
        <f>+#REF!-#REF!</f>
        <v>#REF!</v>
      </c>
      <c r="O24" s="141" t="e">
        <f>+#REF!-#REF!</f>
        <v>#REF!</v>
      </c>
      <c r="P24" s="141" t="e">
        <f>+#REF!-#REF!</f>
        <v>#REF!</v>
      </c>
      <c r="Q24" s="141" t="e">
        <f>+#REF!-#REF!</f>
        <v>#REF!</v>
      </c>
      <c r="R24" s="141" t="e">
        <f>+#REF!-#REF!</f>
        <v>#REF!</v>
      </c>
      <c r="S24" s="141" t="e">
        <f>+#REF!-#REF!</f>
        <v>#REF!</v>
      </c>
      <c r="T24" s="141" t="e">
        <f>+#REF!-#REF!</f>
        <v>#REF!</v>
      </c>
      <c r="U24" s="141" t="e">
        <f>+F24-#REF!</f>
        <v>#REF!</v>
      </c>
      <c r="V24" s="107">
        <f t="shared" ref="V24" si="18">+G24-F24</f>
        <v>0</v>
      </c>
      <c r="W24" s="94"/>
      <c r="X24" s="107">
        <f t="shared" ref="X24" si="19">+I24-H24</f>
        <v>-735623.88372532767</v>
      </c>
      <c r="Y24" s="107">
        <f t="shared" ref="Y24" si="20">+J24-I24</f>
        <v>-15803.177543312731</v>
      </c>
      <c r="Z24" s="107">
        <f t="shared" ref="Z24" si="21">+K24-J24</f>
        <v>-4.9367874576069159E-4</v>
      </c>
      <c r="AA24" s="141" t="e">
        <f t="shared" si="5"/>
        <v>#REF!</v>
      </c>
      <c r="AB24" s="138"/>
      <c r="AC24" s="106"/>
      <c r="AD24" s="106"/>
      <c r="AE24" s="139">
        <f>ABS(F24*0.1)</f>
        <v>0</v>
      </c>
      <c r="AF24" s="139">
        <f>ABS(G24*0.1)</f>
        <v>0</v>
      </c>
      <c r="AG24" s="139">
        <f>ABS(H24*0.1)</f>
        <v>75142.706141760093</v>
      </c>
      <c r="AH24" s="139">
        <f>ABS(I24*0.1)</f>
        <v>1580.3177692273334</v>
      </c>
      <c r="AI24" s="139">
        <f>ABS(J24*0.1)</f>
        <v>1.4896060152519956E-5</v>
      </c>
      <c r="AJ24" s="129"/>
      <c r="AK24" s="357">
        <f>IF(AND(ABS(V24)&gt;V$10,ABS(V24)&gt;AE24),V24,0)</f>
        <v>0</v>
      </c>
      <c r="AL24" s="357">
        <f>IF(AND(ABS(W24)&gt;W$10,ABS(W24)&gt;AF24),W24,0)</f>
        <v>0</v>
      </c>
      <c r="AM24" s="357">
        <f>IF(AND(ABS(X24)&gt;X$10,ABS(X24)&gt;AG24),X24,0)</f>
        <v>-735623.88372532767</v>
      </c>
      <c r="AN24" s="357">
        <f>IF(AND(ABS(Y24)&gt;Y$10,ABS(Y24)&gt;AH24),Y24,0)</f>
        <v>-15803.177543312731</v>
      </c>
      <c r="AO24" s="357">
        <f>IF(AND(ABS(Z24)&gt;Z$10,ABS(Z24)&gt;AI24),Z24,0)</f>
        <v>0</v>
      </c>
      <c r="AP24" s="138"/>
    </row>
    <row r="25" spans="1:42" x14ac:dyDescent="0.3">
      <c r="A25" s="105">
        <f t="shared" si="9"/>
        <v>64</v>
      </c>
      <c r="B25" s="270"/>
      <c r="C25" s="270"/>
      <c r="D25" s="133" t="s">
        <v>76</v>
      </c>
      <c r="E25" s="143"/>
      <c r="F25" s="22"/>
      <c r="G25" s="80"/>
      <c r="H25" s="352">
        <f>+H20+H22+H24</f>
        <v>2966345.8102675909</v>
      </c>
      <c r="I25" s="352">
        <f>+I20+I22+I24</f>
        <v>1922110.1495422735</v>
      </c>
      <c r="J25" s="352">
        <f>+J20+J22+J24</f>
        <v>1773161.8420789596</v>
      </c>
      <c r="K25" s="352">
        <f>+K20+K22+K24</f>
        <v>1674871.3369452818</v>
      </c>
      <c r="L25" s="141" t="e">
        <f>+L20+L22+L24</f>
        <v>#REF!</v>
      </c>
      <c r="M25" s="142"/>
      <c r="N25" s="141" t="e">
        <f>+#REF!-#REF!</f>
        <v>#REF!</v>
      </c>
      <c r="O25" s="141" t="e">
        <f>+#REF!-#REF!</f>
        <v>#REF!</v>
      </c>
      <c r="P25" s="141" t="e">
        <f>+#REF!-#REF!</f>
        <v>#REF!</v>
      </c>
      <c r="Q25" s="141" t="e">
        <f>+#REF!-#REF!</f>
        <v>#REF!</v>
      </c>
      <c r="R25" s="141" t="e">
        <f>+#REF!-#REF!</f>
        <v>#REF!</v>
      </c>
      <c r="S25" s="141" t="e">
        <f>+#REF!-#REF!</f>
        <v>#REF!</v>
      </c>
      <c r="T25" s="141" t="e">
        <f>+#REF!-#REF!</f>
        <v>#REF!</v>
      </c>
      <c r="U25" s="141" t="e">
        <f>+F25-#REF!</f>
        <v>#REF!</v>
      </c>
      <c r="V25" s="141">
        <f t="shared" si="11"/>
        <v>0</v>
      </c>
      <c r="W25" s="94"/>
      <c r="X25" s="141">
        <f t="shared" ref="X25:AA68" si="22">+I25-H25</f>
        <v>-1044235.6607253174</v>
      </c>
      <c r="Y25" s="141">
        <f t="shared" si="22"/>
        <v>-148948.30746331392</v>
      </c>
      <c r="Z25" s="141">
        <f t="shared" si="22"/>
        <v>-98290.50513367774</v>
      </c>
      <c r="AA25" s="141" t="e">
        <f t="shared" si="22"/>
        <v>#REF!</v>
      </c>
      <c r="AB25" s="138"/>
      <c r="AC25" s="106"/>
      <c r="AD25" s="106"/>
      <c r="AE25" s="106"/>
      <c r="AF25" s="106"/>
      <c r="AJ25" s="138"/>
      <c r="AP25" s="138"/>
    </row>
    <row r="26" spans="1:42" x14ac:dyDescent="0.3">
      <c r="A26" s="105">
        <f t="shared" si="9"/>
        <v>65</v>
      </c>
      <c r="F26" s="22"/>
      <c r="G26" s="80"/>
      <c r="H26" s="105"/>
      <c r="I26" s="105"/>
      <c r="J26" s="105"/>
      <c r="K26" s="105"/>
      <c r="L26" s="105"/>
      <c r="M26" s="146"/>
      <c r="N26" s="105" t="e">
        <f>+#REF!-#REF!</f>
        <v>#REF!</v>
      </c>
      <c r="O26" s="105" t="e">
        <f>+#REF!-#REF!</f>
        <v>#REF!</v>
      </c>
      <c r="P26" s="105" t="e">
        <f>+#REF!-#REF!</f>
        <v>#REF!</v>
      </c>
      <c r="Q26" s="105" t="e">
        <f>+#REF!-#REF!</f>
        <v>#REF!</v>
      </c>
      <c r="R26" s="105" t="e">
        <f>+#REF!-#REF!</f>
        <v>#REF!</v>
      </c>
      <c r="S26" s="105" t="e">
        <f>+#REF!-#REF!</f>
        <v>#REF!</v>
      </c>
      <c r="T26" s="105" t="e">
        <f>+#REF!-#REF!</f>
        <v>#REF!</v>
      </c>
      <c r="U26" s="105" t="e">
        <f>+F26-#REF!</f>
        <v>#REF!</v>
      </c>
      <c r="V26" s="105"/>
      <c r="W26" s="94"/>
      <c r="X26" s="105"/>
      <c r="Y26" s="105"/>
      <c r="Z26" s="105"/>
      <c r="AA26" s="105">
        <f t="shared" si="22"/>
        <v>0</v>
      </c>
      <c r="AB26" s="147"/>
      <c r="AC26" s="106"/>
      <c r="AD26" s="106"/>
      <c r="AE26" s="106"/>
      <c r="AF26" s="106"/>
      <c r="AJ26" s="147"/>
      <c r="AP26" s="147"/>
    </row>
    <row r="27" spans="1:42" x14ac:dyDescent="0.3">
      <c r="A27" s="105">
        <f t="shared" si="9"/>
        <v>66</v>
      </c>
      <c r="B27" s="390" t="s">
        <v>226</v>
      </c>
      <c r="C27" s="275" t="str">
        <f t="shared" ref="C27:C31" si="23">MID(B27,2,3)</f>
        <v>563</v>
      </c>
      <c r="E27" s="249" t="s">
        <v>227</v>
      </c>
      <c r="F27" s="22"/>
      <c r="G27" s="80"/>
      <c r="H27" s="284">
        <f>VLOOKUP($E27,'MFR C-6'!$F:$R,MATCH(H$11,'MFR C-6'!$F$15:$R$15,0),FALSE)</f>
        <v>0</v>
      </c>
      <c r="I27" s="284">
        <f>VLOOKUP($E27,'MFR C-6'!$F:$R,MATCH(I$11,'MFR C-6'!$F$15:$R$15,0),FALSE)</f>
        <v>0</v>
      </c>
      <c r="J27" s="284">
        <f>VLOOKUP($E27,'MFR C-6'!$F:$T,MATCH(J$11,'MFR C-6'!$F$15:$T$15,0),FALSE)</f>
        <v>0</v>
      </c>
      <c r="K27" s="284">
        <f>VLOOKUP($E27,'MFR C-6'!$F:$T,MATCH(K$11,'MFR C-6'!$F$15:$T$15,0),FALSE)</f>
        <v>0</v>
      </c>
      <c r="L27" s="105"/>
      <c r="M27" s="146"/>
      <c r="N27" s="105"/>
      <c r="O27" s="105"/>
      <c r="P27" s="105"/>
      <c r="Q27" s="105"/>
      <c r="R27" s="105"/>
      <c r="S27" s="105"/>
      <c r="T27" s="105"/>
      <c r="U27" s="105"/>
      <c r="V27" s="107">
        <f t="shared" ref="V27:V31" si="24">+G27-F27</f>
        <v>0</v>
      </c>
      <c r="W27" s="94"/>
      <c r="X27" s="107">
        <f t="shared" ref="X27:X31" si="25">+I27-H27</f>
        <v>0</v>
      </c>
      <c r="Y27" s="107">
        <f t="shared" ref="Y27:Y31" si="26">+J27-I27</f>
        <v>0</v>
      </c>
      <c r="Z27" s="107">
        <f t="shared" ref="Z27:Z31" si="27">+K27-J27</f>
        <v>0</v>
      </c>
      <c r="AA27" s="105"/>
      <c r="AB27" s="147"/>
      <c r="AC27" s="106"/>
      <c r="AD27" s="106"/>
      <c r="AE27" s="139">
        <f t="shared" ref="AE27:AI31" si="28">ABS(F27*0.1)</f>
        <v>0</v>
      </c>
      <c r="AF27" s="139">
        <f t="shared" si="28"/>
        <v>0</v>
      </c>
      <c r="AG27" s="139">
        <f t="shared" si="28"/>
        <v>0</v>
      </c>
      <c r="AH27" s="139">
        <f t="shared" si="28"/>
        <v>0</v>
      </c>
      <c r="AI27" s="139">
        <f t="shared" si="28"/>
        <v>0</v>
      </c>
      <c r="AJ27" s="147"/>
      <c r="AK27" s="357">
        <f t="shared" ref="AK27:AO31" si="29">IF(AND(ABS(V27)&gt;V$10,ABS(V27)&gt;AE27),V27,0)</f>
        <v>0</v>
      </c>
      <c r="AL27" s="357">
        <f t="shared" si="29"/>
        <v>0</v>
      </c>
      <c r="AM27" s="357">
        <f t="shared" si="29"/>
        <v>0</v>
      </c>
      <c r="AN27" s="357">
        <f t="shared" si="29"/>
        <v>0</v>
      </c>
      <c r="AO27" s="357">
        <f t="shared" si="29"/>
        <v>0</v>
      </c>
      <c r="AP27" s="147"/>
    </row>
    <row r="28" spans="1:42" x14ac:dyDescent="0.3">
      <c r="A28" s="105">
        <f t="shared" si="9"/>
        <v>67</v>
      </c>
      <c r="B28" s="390" t="s">
        <v>228</v>
      </c>
      <c r="C28" s="275" t="str">
        <f t="shared" si="23"/>
        <v>570</v>
      </c>
      <c r="E28" s="127" t="s">
        <v>229</v>
      </c>
      <c r="F28" s="22"/>
      <c r="G28" s="80"/>
      <c r="H28" s="284">
        <f>VLOOKUP($E28,'MFR C-6'!$F:$R,MATCH(H$11,'MFR C-6'!$F$15:$R$15,0),FALSE)</f>
        <v>3425.982</v>
      </c>
      <c r="I28" s="284">
        <f>VLOOKUP($E28,'MFR C-6'!$F:$R,MATCH(I$11,'MFR C-6'!$F$15:$R$15,0),FALSE)</f>
        <v>3450.348</v>
      </c>
      <c r="J28" s="284">
        <f>VLOOKUP($E28,'MFR C-6'!$F:$T,MATCH(J$11,'MFR C-6'!$F$15:$T$15,0),FALSE)</f>
        <v>3438.4439999999904</v>
      </c>
      <c r="K28" s="284">
        <f>VLOOKUP($E28,'MFR C-6'!$F:$T,MATCH(K$11,'MFR C-6'!$F$15:$T$15,0),FALSE)</f>
        <v>3438.4439999999904</v>
      </c>
      <c r="L28" s="105"/>
      <c r="M28" s="146"/>
      <c r="N28" s="105"/>
      <c r="O28" s="105"/>
      <c r="P28" s="105"/>
      <c r="Q28" s="105"/>
      <c r="R28" s="105"/>
      <c r="S28" s="105"/>
      <c r="T28" s="105"/>
      <c r="U28" s="105"/>
      <c r="V28" s="107">
        <f t="shared" si="24"/>
        <v>0</v>
      </c>
      <c r="W28" s="94"/>
      <c r="X28" s="107">
        <f t="shared" si="25"/>
        <v>24.365999999999985</v>
      </c>
      <c r="Y28" s="107">
        <f t="shared" si="26"/>
        <v>-11.904000000009546</v>
      </c>
      <c r="Z28" s="107">
        <f t="shared" si="27"/>
        <v>0</v>
      </c>
      <c r="AA28" s="105"/>
      <c r="AB28" s="147"/>
      <c r="AC28" s="106"/>
      <c r="AD28" s="106"/>
      <c r="AE28" s="139">
        <f t="shared" si="28"/>
        <v>0</v>
      </c>
      <c r="AF28" s="139">
        <f t="shared" si="28"/>
        <v>0</v>
      </c>
      <c r="AG28" s="139">
        <f t="shared" si="28"/>
        <v>342.59820000000002</v>
      </c>
      <c r="AH28" s="139">
        <f t="shared" si="28"/>
        <v>345.03480000000002</v>
      </c>
      <c r="AI28" s="139">
        <f t="shared" si="28"/>
        <v>343.84439999999904</v>
      </c>
      <c r="AJ28" s="147"/>
      <c r="AK28" s="357">
        <f t="shared" si="29"/>
        <v>0</v>
      </c>
      <c r="AL28" s="357">
        <f t="shared" si="29"/>
        <v>0</v>
      </c>
      <c r="AM28" s="357">
        <f t="shared" si="29"/>
        <v>0</v>
      </c>
      <c r="AN28" s="357">
        <f t="shared" si="29"/>
        <v>0</v>
      </c>
      <c r="AO28" s="357">
        <f t="shared" si="29"/>
        <v>0</v>
      </c>
      <c r="AP28" s="147"/>
    </row>
    <row r="29" spans="1:42" x14ac:dyDescent="0.3">
      <c r="A29" s="105">
        <f t="shared" ref="A29" si="30">+A28+1</f>
        <v>68</v>
      </c>
      <c r="B29" s="392" t="s">
        <v>230</v>
      </c>
      <c r="C29" s="275" t="str">
        <f t="shared" si="23"/>
        <v>571</v>
      </c>
      <c r="E29" s="127" t="s">
        <v>231</v>
      </c>
      <c r="F29" s="22"/>
      <c r="G29" s="80"/>
      <c r="H29" s="284">
        <f>VLOOKUP($E29,'MFR C-6'!$F:$R,MATCH(H$11,'MFR C-6'!$F$15:$R$15,0),FALSE)</f>
        <v>12892.419</v>
      </c>
      <c r="I29" s="284">
        <f>VLOOKUP($E29,'MFR C-6'!$F:$R,MATCH(I$11,'MFR C-6'!$F$15:$R$15,0),FALSE)</f>
        <v>12218.268</v>
      </c>
      <c r="J29" s="284">
        <f>VLOOKUP($E29,'MFR C-6'!$F:$T,MATCH(J$11,'MFR C-6'!$F$15:$T$15,0),FALSE)</f>
        <v>12250.799999999899</v>
      </c>
      <c r="K29" s="284">
        <f>VLOOKUP($E29,'MFR C-6'!$F:$T,MATCH(K$11,'MFR C-6'!$F$15:$T$15,0),FALSE)</f>
        <v>11663.904</v>
      </c>
      <c r="L29" s="105"/>
      <c r="M29" s="146"/>
      <c r="N29" s="105"/>
      <c r="O29" s="105"/>
      <c r="P29" s="105"/>
      <c r="Q29" s="105"/>
      <c r="R29" s="105"/>
      <c r="S29" s="105"/>
      <c r="T29" s="105"/>
      <c r="U29" s="105"/>
      <c r="V29" s="107">
        <f t="shared" si="24"/>
        <v>0</v>
      </c>
      <c r="W29" s="94"/>
      <c r="X29" s="107">
        <f t="shared" si="25"/>
        <v>-674.15099999999984</v>
      </c>
      <c r="Y29" s="107">
        <f t="shared" si="26"/>
        <v>32.531999999899199</v>
      </c>
      <c r="Z29" s="107">
        <f t="shared" si="27"/>
        <v>-586.89599999989878</v>
      </c>
      <c r="AA29" s="105"/>
      <c r="AB29" s="147"/>
      <c r="AC29" s="106"/>
      <c r="AD29" s="106"/>
      <c r="AE29" s="139">
        <f t="shared" si="28"/>
        <v>0</v>
      </c>
      <c r="AF29" s="139">
        <f t="shared" si="28"/>
        <v>0</v>
      </c>
      <c r="AG29" s="139">
        <f t="shared" si="28"/>
        <v>1289.2419</v>
      </c>
      <c r="AH29" s="139">
        <f t="shared" si="28"/>
        <v>1221.8268</v>
      </c>
      <c r="AI29" s="139">
        <f t="shared" si="28"/>
        <v>1225.0799999999899</v>
      </c>
      <c r="AJ29" s="147"/>
      <c r="AK29" s="357">
        <f t="shared" si="29"/>
        <v>0</v>
      </c>
      <c r="AL29" s="357">
        <f t="shared" si="29"/>
        <v>0</v>
      </c>
      <c r="AM29" s="357">
        <f t="shared" si="29"/>
        <v>0</v>
      </c>
      <c r="AN29" s="357">
        <f t="shared" si="29"/>
        <v>0</v>
      </c>
      <c r="AO29" s="357">
        <f t="shared" si="29"/>
        <v>0</v>
      </c>
      <c r="AP29" s="147"/>
    </row>
    <row r="30" spans="1:42" x14ac:dyDescent="0.3">
      <c r="A30" s="105">
        <f>+A29+1</f>
        <v>69</v>
      </c>
      <c r="B30" s="392" t="s">
        <v>232</v>
      </c>
      <c r="C30" s="275" t="str">
        <f t="shared" si="23"/>
        <v>593</v>
      </c>
      <c r="E30" s="458" t="s">
        <v>233</v>
      </c>
      <c r="F30" s="22"/>
      <c r="G30" s="80"/>
      <c r="H30" s="284">
        <f>VLOOKUP($E30,'MFR C-6'!$F:$R,MATCH(H$11,'MFR C-6'!$F$15:$R$15,0),FALSE)</f>
        <v>61589.204999999893</v>
      </c>
      <c r="I30" s="284">
        <f>VLOOKUP($E30,'MFR C-6'!$F:$R,MATCH(I$11,'MFR C-6'!$F$15:$R$15,0),FALSE)</f>
        <v>63287.051999999807</v>
      </c>
      <c r="J30" s="284">
        <f>VLOOKUP($E30,'MFR C-6'!$F:$T,MATCH(J$11,'MFR C-6'!$F$15:$T$15,0),FALSE)</f>
        <v>60817.427999999905</v>
      </c>
      <c r="K30" s="284">
        <f>VLOOKUP($E30,'MFR C-6'!$F:$T,MATCH(K$11,'MFR C-6'!$F$15:$T$15,0),FALSE)</f>
        <v>60817.427999999905</v>
      </c>
      <c r="L30" s="105"/>
      <c r="M30" s="146"/>
      <c r="N30" s="105"/>
      <c r="O30" s="105"/>
      <c r="P30" s="105"/>
      <c r="Q30" s="105"/>
      <c r="R30" s="105"/>
      <c r="S30" s="105"/>
      <c r="T30" s="105"/>
      <c r="U30" s="105"/>
      <c r="V30" s="107">
        <f t="shared" si="24"/>
        <v>0</v>
      </c>
      <c r="W30" s="94"/>
      <c r="X30" s="107">
        <f t="shared" si="25"/>
        <v>1697.8469999999143</v>
      </c>
      <c r="Y30" s="107">
        <f t="shared" si="26"/>
        <v>-2469.6239999999016</v>
      </c>
      <c r="Z30" s="107">
        <f t="shared" si="27"/>
        <v>0</v>
      </c>
      <c r="AA30" s="105"/>
      <c r="AB30" s="147"/>
      <c r="AC30" s="106"/>
      <c r="AD30" s="106"/>
      <c r="AE30" s="139">
        <f t="shared" si="28"/>
        <v>0</v>
      </c>
      <c r="AF30" s="139">
        <f t="shared" si="28"/>
        <v>0</v>
      </c>
      <c r="AG30" s="139">
        <f t="shared" si="28"/>
        <v>6158.9204999999893</v>
      </c>
      <c r="AH30" s="139">
        <f t="shared" si="28"/>
        <v>6328.7051999999812</v>
      </c>
      <c r="AI30" s="139">
        <f t="shared" si="28"/>
        <v>6081.7427999999909</v>
      </c>
      <c r="AJ30" s="147"/>
      <c r="AK30" s="357">
        <f t="shared" si="29"/>
        <v>0</v>
      </c>
      <c r="AL30" s="357">
        <f t="shared" si="29"/>
        <v>0</v>
      </c>
      <c r="AM30" s="357">
        <f t="shared" si="29"/>
        <v>0</v>
      </c>
      <c r="AN30" s="357">
        <f t="shared" si="29"/>
        <v>0</v>
      </c>
      <c r="AO30" s="357">
        <f t="shared" si="29"/>
        <v>0</v>
      </c>
      <c r="AP30" s="147"/>
    </row>
    <row r="31" spans="1:42" x14ac:dyDescent="0.3">
      <c r="A31" s="105">
        <f t="shared" ref="A31:A32" si="31">+A30+1</f>
        <v>70</v>
      </c>
      <c r="B31" s="406" t="s">
        <v>234</v>
      </c>
      <c r="C31" s="275" t="str">
        <f t="shared" si="23"/>
        <v>926</v>
      </c>
      <c r="E31" s="127" t="s">
        <v>235</v>
      </c>
      <c r="F31" s="22"/>
      <c r="G31" s="80"/>
      <c r="H31" s="284">
        <f>VLOOKUP($E31,'MFR C-6'!$F:$R,MATCH(H$11,'MFR C-6'!$F$15:$R$15,0),FALSE)</f>
        <v>0</v>
      </c>
      <c r="I31" s="284">
        <f>VLOOKUP($E31,'MFR C-6'!$F:$R,MATCH(I$11,'MFR C-6'!$F$15:$R$15,0),FALSE)</f>
        <v>0</v>
      </c>
      <c r="J31" s="284">
        <f>VLOOKUP($E31,'MFR C-6'!$F:$T,MATCH(J$11,'MFR C-6'!$F$15:$T$15,0),FALSE)</f>
        <v>0</v>
      </c>
      <c r="K31" s="284">
        <f>VLOOKUP($E31,'MFR C-6'!$F:$T,MATCH(K$11,'MFR C-6'!$F$15:$T$15,0),FALSE)</f>
        <v>0</v>
      </c>
      <c r="L31" s="105"/>
      <c r="M31" s="146"/>
      <c r="N31" s="105"/>
      <c r="O31" s="105"/>
      <c r="P31" s="105"/>
      <c r="Q31" s="105"/>
      <c r="R31" s="105"/>
      <c r="S31" s="105"/>
      <c r="T31" s="105"/>
      <c r="U31" s="105"/>
      <c r="V31" s="107">
        <f t="shared" si="24"/>
        <v>0</v>
      </c>
      <c r="W31" s="94"/>
      <c r="X31" s="107">
        <f t="shared" si="25"/>
        <v>0</v>
      </c>
      <c r="Y31" s="107">
        <f t="shared" si="26"/>
        <v>0</v>
      </c>
      <c r="Z31" s="107">
        <f t="shared" si="27"/>
        <v>0</v>
      </c>
      <c r="AA31" s="105"/>
      <c r="AB31" s="147"/>
      <c r="AC31" s="106"/>
      <c r="AD31" s="106"/>
      <c r="AE31" s="139">
        <f t="shared" si="28"/>
        <v>0</v>
      </c>
      <c r="AF31" s="139">
        <f t="shared" si="28"/>
        <v>0</v>
      </c>
      <c r="AG31" s="139">
        <f t="shared" si="28"/>
        <v>0</v>
      </c>
      <c r="AH31" s="139">
        <f t="shared" si="28"/>
        <v>0</v>
      </c>
      <c r="AI31" s="139">
        <f t="shared" si="28"/>
        <v>0</v>
      </c>
      <c r="AJ31" s="147"/>
      <c r="AK31" s="357">
        <f t="shared" si="29"/>
        <v>0</v>
      </c>
      <c r="AL31" s="357">
        <f t="shared" si="29"/>
        <v>0</v>
      </c>
      <c r="AM31" s="357">
        <f t="shared" si="29"/>
        <v>0</v>
      </c>
      <c r="AN31" s="357">
        <f t="shared" si="29"/>
        <v>0</v>
      </c>
      <c r="AO31" s="357">
        <f t="shared" si="29"/>
        <v>0</v>
      </c>
      <c r="AP31" s="147"/>
    </row>
    <row r="32" spans="1:42" x14ac:dyDescent="0.3">
      <c r="A32" s="105">
        <f t="shared" si="31"/>
        <v>71</v>
      </c>
      <c r="D32" s="133" t="s">
        <v>77</v>
      </c>
      <c r="E32" s="133"/>
      <c r="F32" s="22"/>
      <c r="G32" s="80"/>
      <c r="H32" s="352">
        <f t="shared" ref="H32:K32" si="32">SUM(H27:H31)</f>
        <v>77907.605999999898</v>
      </c>
      <c r="I32" s="352">
        <f t="shared" si="32"/>
        <v>78955.667999999801</v>
      </c>
      <c r="J32" s="352">
        <f t="shared" si="32"/>
        <v>76506.671999999788</v>
      </c>
      <c r="K32" s="352">
        <f t="shared" si="32"/>
        <v>75919.775999999896</v>
      </c>
      <c r="L32" s="105"/>
      <c r="M32" s="146"/>
      <c r="N32" s="105"/>
      <c r="O32" s="105"/>
      <c r="P32" s="105"/>
      <c r="Q32" s="105"/>
      <c r="R32" s="105"/>
      <c r="S32" s="105"/>
      <c r="T32" s="105"/>
      <c r="U32" s="105"/>
      <c r="V32" s="248">
        <f>SUM(V27:V31)</f>
        <v>0</v>
      </c>
      <c r="W32" s="94"/>
      <c r="X32" s="248">
        <f>SUM(X27:X31)</f>
        <v>1048.0619999999144</v>
      </c>
      <c r="Y32" s="248">
        <f>SUM(Y27:Y31)</f>
        <v>-2448.9960000000119</v>
      </c>
      <c r="Z32" s="248">
        <f>SUM(Z27:Z31)</f>
        <v>-586.89599999989878</v>
      </c>
      <c r="AA32" s="105"/>
      <c r="AB32" s="147"/>
      <c r="AC32" s="106"/>
      <c r="AD32" s="106"/>
      <c r="AE32" s="106"/>
      <c r="AF32" s="106"/>
      <c r="AJ32" s="147"/>
      <c r="AP32" s="147"/>
    </row>
    <row r="33" spans="1:42" x14ac:dyDescent="0.3">
      <c r="A33" s="105">
        <f t="shared" si="9"/>
        <v>72</v>
      </c>
      <c r="F33" s="22"/>
      <c r="G33" s="80"/>
      <c r="H33" s="105"/>
      <c r="I33" s="105"/>
      <c r="J33" s="105"/>
      <c r="K33" s="105"/>
      <c r="L33" s="105"/>
      <c r="M33" s="146"/>
      <c r="N33" s="105"/>
      <c r="O33" s="105"/>
      <c r="P33" s="105"/>
      <c r="Q33" s="105"/>
      <c r="R33" s="105"/>
      <c r="S33" s="105"/>
      <c r="T33" s="105"/>
      <c r="U33" s="105"/>
      <c r="V33" s="105"/>
      <c r="W33" s="94"/>
      <c r="X33" s="105"/>
      <c r="Y33" s="105"/>
      <c r="Z33" s="105"/>
      <c r="AA33" s="105"/>
      <c r="AB33" s="147"/>
      <c r="AC33" s="106"/>
      <c r="AD33" s="106"/>
      <c r="AE33" s="106"/>
      <c r="AF33" s="106"/>
      <c r="AJ33" s="147"/>
      <c r="AP33" s="147"/>
    </row>
    <row r="34" spans="1:42" x14ac:dyDescent="0.3">
      <c r="A34" s="105">
        <f t="shared" si="9"/>
        <v>73</v>
      </c>
      <c r="B34" s="113" t="s">
        <v>236</v>
      </c>
      <c r="C34" s="275" t="str">
        <f t="shared" ref="C34:C37" si="33">MID(B34,2,3)</f>
        <v>908</v>
      </c>
      <c r="E34" s="105" t="s">
        <v>237</v>
      </c>
      <c r="F34" s="22"/>
      <c r="G34" s="80"/>
      <c r="H34" s="284">
        <f>VLOOKUP($E34,'MFR C-6'!$F:$R,MATCH(H$11,'MFR C-6'!$F$15:$R$15,0),FALSE)</f>
        <v>113618.485999999</v>
      </c>
      <c r="I34" s="284">
        <f>VLOOKUP($E34,'MFR C-6'!$F:$R,MATCH(I$11,'MFR C-6'!$F$15:$R$15,0),FALSE)</f>
        <v>114069.155999999</v>
      </c>
      <c r="J34" s="284">
        <f>VLOOKUP($E34,'MFR C-6'!$F:$T,MATCH(J$11,'MFR C-6'!$F$15:$T$15,0),FALSE)</f>
        <v>115453.69199999901</v>
      </c>
      <c r="K34" s="284">
        <f>VLOOKUP($E34,'MFR C-6'!$F:$T,MATCH(K$11,'MFR C-6'!$F$15:$T$15,0),FALSE)</f>
        <v>116633.219999999</v>
      </c>
      <c r="L34" s="107" t="e">
        <f>SUMIF(#REF!,'MFR C-6 Var Calc for MFR C-8'!$B34,#REF!)/1000</f>
        <v>#REF!</v>
      </c>
      <c r="M34" s="128"/>
      <c r="N34" s="107" t="e">
        <f>+#REF!-#REF!</f>
        <v>#REF!</v>
      </c>
      <c r="O34" s="107" t="e">
        <f>+#REF!-#REF!</f>
        <v>#REF!</v>
      </c>
      <c r="P34" s="107" t="e">
        <f>+#REF!-#REF!</f>
        <v>#REF!</v>
      </c>
      <c r="Q34" s="107" t="e">
        <f>+#REF!-#REF!</f>
        <v>#REF!</v>
      </c>
      <c r="R34" s="107" t="e">
        <f>+#REF!-#REF!</f>
        <v>#REF!</v>
      </c>
      <c r="S34" s="107" t="e">
        <f>+#REF!-#REF!</f>
        <v>#REF!</v>
      </c>
      <c r="T34" s="107" t="e">
        <f>+#REF!-#REF!</f>
        <v>#REF!</v>
      </c>
      <c r="U34" s="107" t="e">
        <f>+F34-#REF!</f>
        <v>#REF!</v>
      </c>
      <c r="V34" s="107">
        <f t="shared" ref="V34:V35" si="34">+G34-F34</f>
        <v>0</v>
      </c>
      <c r="W34" s="94"/>
      <c r="X34" s="107">
        <f t="shared" ref="X34:X35" si="35">+I34-H34</f>
        <v>450.66999999999825</v>
      </c>
      <c r="Y34" s="107">
        <f t="shared" ref="Y34:Y35" si="36">+J34-I34</f>
        <v>1384.5360000000073</v>
      </c>
      <c r="Z34" s="107">
        <f t="shared" ref="Z34:Z35" si="37">+K34-J34</f>
        <v>1179.5279999999912</v>
      </c>
      <c r="AA34" s="107" t="e">
        <f t="shared" si="22"/>
        <v>#REF!</v>
      </c>
      <c r="AB34" s="129"/>
      <c r="AC34" s="106"/>
      <c r="AD34" s="106"/>
      <c r="AE34" s="139">
        <f t="shared" ref="AE34:AI37" si="38">ABS(F34*0.1)</f>
        <v>0</v>
      </c>
      <c r="AF34" s="139">
        <f t="shared" si="38"/>
        <v>0</v>
      </c>
      <c r="AG34" s="139">
        <f t="shared" si="38"/>
        <v>11361.848599999901</v>
      </c>
      <c r="AH34" s="139">
        <f t="shared" si="38"/>
        <v>11406.9155999999</v>
      </c>
      <c r="AI34" s="139">
        <f t="shared" si="38"/>
        <v>11545.369199999901</v>
      </c>
      <c r="AJ34" s="129"/>
      <c r="AK34" s="357">
        <f t="shared" ref="AK34:AO37" si="39">IF(AND(ABS(V34)&gt;V$10,ABS(V34)&gt;AE34),V34,0)</f>
        <v>0</v>
      </c>
      <c r="AL34" s="357">
        <f t="shared" si="39"/>
        <v>0</v>
      </c>
      <c r="AM34" s="357">
        <f t="shared" si="39"/>
        <v>0</v>
      </c>
      <c r="AN34" s="357">
        <f t="shared" si="39"/>
        <v>0</v>
      </c>
      <c r="AO34" s="357">
        <f t="shared" si="39"/>
        <v>0</v>
      </c>
      <c r="AP34" s="129"/>
    </row>
    <row r="35" spans="1:42" x14ac:dyDescent="0.3">
      <c r="A35" s="105">
        <f t="shared" si="9"/>
        <v>74</v>
      </c>
      <c r="B35" s="113" t="s">
        <v>238</v>
      </c>
      <c r="C35" s="275" t="str">
        <f t="shared" si="33"/>
        <v>908</v>
      </c>
      <c r="E35" s="105" t="s">
        <v>239</v>
      </c>
      <c r="F35" s="22"/>
      <c r="G35" s="80"/>
      <c r="H35" s="284">
        <f>VLOOKUP($E35,'MFR C-6'!$F:$R,MATCH(H$11,'MFR C-6'!$F$15:$R$15,0),FALSE)</f>
        <v>638.41947109193575</v>
      </c>
      <c r="I35" s="284">
        <f>VLOOKUP($E35,'MFR C-6'!$F:$R,MATCH(I$11,'MFR C-6'!$F$15:$R$15,0),FALSE)</f>
        <v>1.7834622667578995E-12</v>
      </c>
      <c r="J35" s="284">
        <f>VLOOKUP($E35,'MFR C-6'!$F:$T,MATCH(J$11,'MFR C-6'!$F$15:$T$15,0),FALSE)</f>
        <v>-6.9444898867001642E-2</v>
      </c>
      <c r="K35" s="284">
        <f>VLOOKUP($E35,'MFR C-6'!$F:$T,MATCH(K$11,'MFR C-6'!$F$15:$T$15,0),FALSE)</f>
        <v>0.20673695650020779</v>
      </c>
      <c r="L35" s="107" t="e">
        <f>-SUMIF(#REF!,'MFR C-6 Var Calc for MFR C-8'!$B35,#REF!)/1000</f>
        <v>#REF!</v>
      </c>
      <c r="M35" s="128"/>
      <c r="N35" s="107" t="e">
        <f>+#REF!-#REF!</f>
        <v>#REF!</v>
      </c>
      <c r="O35" s="107" t="e">
        <f>+#REF!-#REF!</f>
        <v>#REF!</v>
      </c>
      <c r="P35" s="107" t="e">
        <f>+#REF!-#REF!</f>
        <v>#REF!</v>
      </c>
      <c r="Q35" s="107" t="e">
        <f>+#REF!-#REF!</f>
        <v>#REF!</v>
      </c>
      <c r="R35" s="107" t="e">
        <f>+#REF!-#REF!</f>
        <v>#REF!</v>
      </c>
      <c r="S35" s="107" t="e">
        <f>+#REF!-#REF!</f>
        <v>#REF!</v>
      </c>
      <c r="T35" s="107" t="e">
        <f>+#REF!-#REF!</f>
        <v>#REF!</v>
      </c>
      <c r="U35" s="107" t="e">
        <f>+F35-#REF!</f>
        <v>#REF!</v>
      </c>
      <c r="V35" s="107">
        <f t="shared" si="34"/>
        <v>0</v>
      </c>
      <c r="W35" s="94"/>
      <c r="X35" s="107">
        <f t="shared" si="35"/>
        <v>-638.41947109193393</v>
      </c>
      <c r="Y35" s="107">
        <f t="shared" si="36"/>
        <v>-6.9444898868785104E-2</v>
      </c>
      <c r="Z35" s="107">
        <f t="shared" si="37"/>
        <v>0.27618185536720941</v>
      </c>
      <c r="AA35" s="107" t="e">
        <f t="shared" si="22"/>
        <v>#REF!</v>
      </c>
      <c r="AB35" s="129"/>
      <c r="AC35" s="106"/>
      <c r="AD35" s="106"/>
      <c r="AE35" s="139">
        <f t="shared" si="38"/>
        <v>0</v>
      </c>
      <c r="AF35" s="139">
        <f t="shared" si="38"/>
        <v>0</v>
      </c>
      <c r="AG35" s="139">
        <f t="shared" si="38"/>
        <v>63.841947109193576</v>
      </c>
      <c r="AH35" s="139">
        <f t="shared" si="38"/>
        <v>1.7834622667578995E-13</v>
      </c>
      <c r="AI35" s="139">
        <f t="shared" si="38"/>
        <v>6.9444898867001646E-3</v>
      </c>
      <c r="AJ35" s="129"/>
      <c r="AK35" s="357">
        <f t="shared" si="39"/>
        <v>0</v>
      </c>
      <c r="AL35" s="357">
        <f t="shared" si="39"/>
        <v>0</v>
      </c>
      <c r="AM35" s="357">
        <f t="shared" si="39"/>
        <v>0</v>
      </c>
      <c r="AN35" s="357">
        <f t="shared" si="39"/>
        <v>0</v>
      </c>
      <c r="AO35" s="357">
        <f t="shared" si="39"/>
        <v>0</v>
      </c>
      <c r="AP35" s="129"/>
    </row>
    <row r="36" spans="1:42" x14ac:dyDescent="0.3">
      <c r="A36" s="105">
        <f t="shared" si="9"/>
        <v>75</v>
      </c>
      <c r="B36" s="113" t="s">
        <v>240</v>
      </c>
      <c r="C36" s="275" t="str">
        <f t="shared" si="33"/>
        <v>908</v>
      </c>
      <c r="E36" s="105" t="s">
        <v>241</v>
      </c>
      <c r="F36" s="22"/>
      <c r="G36" s="80"/>
      <c r="H36" s="284">
        <f>VLOOKUP($E36,'MFR C-6'!$F:$R,MATCH(H$11,'MFR C-6'!$F$15:$R$15,0),FALSE)</f>
        <v>4398.4460399999998</v>
      </c>
      <c r="I36" s="284">
        <f>VLOOKUP($E36,'MFR C-6'!$F:$R,MATCH(I$11,'MFR C-6'!$F$15:$R$15,0),FALSE)</f>
        <v>4375.1280399999996</v>
      </c>
      <c r="J36" s="284">
        <f>VLOOKUP($E36,'MFR C-6'!$F:$T,MATCH(J$11,'MFR C-6'!$F$15:$T$15,0),FALSE)</f>
        <v>4846.6920399999999</v>
      </c>
      <c r="K36" s="284">
        <f>VLOOKUP($E36,'MFR C-6'!$F:$T,MATCH(K$11,'MFR C-6'!$F$15:$T$15,0),FALSE)</f>
        <v>5308.92004</v>
      </c>
      <c r="L36" s="107" t="e">
        <f>SUMIF(#REF!,'MFR C-6 Var Calc for MFR C-8'!$B36,#REF!)/1000</f>
        <v>#REF!</v>
      </c>
      <c r="M36" s="128"/>
      <c r="N36" s="107" t="e">
        <f>+#REF!-#REF!</f>
        <v>#REF!</v>
      </c>
      <c r="O36" s="107" t="e">
        <f>+#REF!-#REF!</f>
        <v>#REF!</v>
      </c>
      <c r="P36" s="107" t="e">
        <f>+#REF!-#REF!</f>
        <v>#REF!</v>
      </c>
      <c r="Q36" s="107" t="e">
        <f>+#REF!-#REF!</f>
        <v>#REF!</v>
      </c>
      <c r="R36" s="107" t="e">
        <f>+#REF!-#REF!</f>
        <v>#REF!</v>
      </c>
      <c r="S36" s="107" t="e">
        <f>+#REF!-#REF!</f>
        <v>#REF!</v>
      </c>
      <c r="T36" s="107" t="e">
        <f>+#REF!-#REF!</f>
        <v>#REF!</v>
      </c>
      <c r="U36" s="107" t="e">
        <f>+F36-#REF!</f>
        <v>#REF!</v>
      </c>
      <c r="V36" s="107">
        <f t="shared" ref="V36:V37" si="40">+G36-F36</f>
        <v>0</v>
      </c>
      <c r="W36" s="94"/>
      <c r="X36" s="107">
        <f t="shared" ref="X36:X37" si="41">+I36-H36</f>
        <v>-23.318000000000211</v>
      </c>
      <c r="Y36" s="107">
        <f t="shared" ref="Y36:Y37" si="42">+J36-I36</f>
        <v>471.56400000000031</v>
      </c>
      <c r="Z36" s="107">
        <f t="shared" ref="Z36:Z37" si="43">+K36-J36</f>
        <v>462.22800000000007</v>
      </c>
      <c r="AA36" s="107" t="e">
        <f t="shared" si="22"/>
        <v>#REF!</v>
      </c>
      <c r="AB36" s="129"/>
      <c r="AC36" s="106"/>
      <c r="AD36" s="106"/>
      <c r="AE36" s="139">
        <f t="shared" si="38"/>
        <v>0</v>
      </c>
      <c r="AF36" s="139">
        <f t="shared" si="38"/>
        <v>0</v>
      </c>
      <c r="AG36" s="139">
        <f t="shared" si="38"/>
        <v>439.844604</v>
      </c>
      <c r="AH36" s="139">
        <f t="shared" si="38"/>
        <v>437.51280399999996</v>
      </c>
      <c r="AI36" s="139">
        <f t="shared" si="38"/>
        <v>484.66920400000004</v>
      </c>
      <c r="AJ36" s="129"/>
      <c r="AK36" s="357">
        <f t="shared" si="39"/>
        <v>0</v>
      </c>
      <c r="AL36" s="357">
        <f t="shared" si="39"/>
        <v>0</v>
      </c>
      <c r="AM36" s="357">
        <f t="shared" si="39"/>
        <v>0</v>
      </c>
      <c r="AN36" s="357">
        <f t="shared" si="39"/>
        <v>0</v>
      </c>
      <c r="AO36" s="357">
        <f t="shared" si="39"/>
        <v>0</v>
      </c>
      <c r="AP36" s="129"/>
    </row>
    <row r="37" spans="1:42" x14ac:dyDescent="0.3">
      <c r="A37" s="105">
        <f t="shared" si="9"/>
        <v>76</v>
      </c>
      <c r="B37" s="113" t="s">
        <v>242</v>
      </c>
      <c r="C37" s="275" t="str">
        <f t="shared" si="33"/>
        <v>909</v>
      </c>
      <c r="E37" s="105" t="s">
        <v>243</v>
      </c>
      <c r="F37" s="22"/>
      <c r="G37" s="80"/>
      <c r="H37" s="284">
        <f>VLOOKUP($E37,'MFR C-6'!$F:$R,MATCH(H$11,'MFR C-6'!$F$15:$R$15,0),FALSE)</f>
        <v>0</v>
      </c>
      <c r="I37" s="284">
        <f>VLOOKUP($E37,'MFR C-6'!$F:$R,MATCH(I$11,'MFR C-6'!$F$15:$R$15,0),FALSE)</f>
        <v>0</v>
      </c>
      <c r="J37" s="284">
        <f>VLOOKUP($E37,'MFR C-6'!$F:$T,MATCH(J$11,'MFR C-6'!$F$15:$T$15,0),FALSE)</f>
        <v>0</v>
      </c>
      <c r="K37" s="284">
        <f>VLOOKUP($E37,'MFR C-6'!$F:$T,MATCH(K$11,'MFR C-6'!$F$15:$T$15,0),FALSE)</f>
        <v>0</v>
      </c>
      <c r="L37" s="107" t="e">
        <f>-SUMIF(#REF!,'MFR C-6 Var Calc for MFR C-8'!$B37,#REF!)/1000</f>
        <v>#REF!</v>
      </c>
      <c r="M37" s="128"/>
      <c r="N37" s="107" t="e">
        <f>+#REF!-#REF!</f>
        <v>#REF!</v>
      </c>
      <c r="O37" s="107" t="e">
        <f>+#REF!-#REF!</f>
        <v>#REF!</v>
      </c>
      <c r="P37" s="107" t="e">
        <f>+#REF!-#REF!</f>
        <v>#REF!</v>
      </c>
      <c r="Q37" s="107" t="e">
        <f>+#REF!-#REF!</f>
        <v>#REF!</v>
      </c>
      <c r="R37" s="107" t="e">
        <f>+#REF!-#REF!</f>
        <v>#REF!</v>
      </c>
      <c r="S37" s="107" t="e">
        <f>+#REF!-#REF!</f>
        <v>#REF!</v>
      </c>
      <c r="T37" s="107" t="e">
        <f>+#REF!-#REF!</f>
        <v>#REF!</v>
      </c>
      <c r="U37" s="107" t="e">
        <f>+F37-#REF!</f>
        <v>#REF!</v>
      </c>
      <c r="V37" s="107">
        <f t="shared" si="40"/>
        <v>0</v>
      </c>
      <c r="W37" s="94"/>
      <c r="X37" s="107">
        <f t="shared" si="41"/>
        <v>0</v>
      </c>
      <c r="Y37" s="107">
        <f t="shared" si="42"/>
        <v>0</v>
      </c>
      <c r="Z37" s="107">
        <f t="shared" si="43"/>
        <v>0</v>
      </c>
      <c r="AA37" s="107" t="e">
        <f t="shared" si="22"/>
        <v>#REF!</v>
      </c>
      <c r="AB37" s="129"/>
      <c r="AC37" s="106"/>
      <c r="AD37" s="106"/>
      <c r="AE37" s="139">
        <f t="shared" si="38"/>
        <v>0</v>
      </c>
      <c r="AF37" s="139">
        <f t="shared" si="38"/>
        <v>0</v>
      </c>
      <c r="AG37" s="139">
        <f t="shared" si="38"/>
        <v>0</v>
      </c>
      <c r="AH37" s="139">
        <f t="shared" si="38"/>
        <v>0</v>
      </c>
      <c r="AI37" s="139">
        <f t="shared" si="38"/>
        <v>0</v>
      </c>
      <c r="AJ37" s="129"/>
      <c r="AK37" s="357">
        <f t="shared" si="39"/>
        <v>0</v>
      </c>
      <c r="AL37" s="357">
        <f t="shared" si="39"/>
        <v>0</v>
      </c>
      <c r="AM37" s="357">
        <f t="shared" si="39"/>
        <v>0</v>
      </c>
      <c r="AN37" s="357">
        <f t="shared" si="39"/>
        <v>0</v>
      </c>
      <c r="AO37" s="357">
        <f t="shared" si="39"/>
        <v>0</v>
      </c>
      <c r="AP37" s="129"/>
    </row>
    <row r="38" spans="1:42" s="149" customFormat="1" x14ac:dyDescent="0.3">
      <c r="A38" s="105">
        <f t="shared" si="9"/>
        <v>77</v>
      </c>
      <c r="B38" s="271"/>
      <c r="C38" s="271"/>
      <c r="D38" s="133" t="s">
        <v>78</v>
      </c>
      <c r="E38" s="104"/>
      <c r="F38" s="22"/>
      <c r="G38" s="80"/>
      <c r="H38" s="348">
        <f t="shared" ref="H38:K38" si="44">SUM(H34:H37)</f>
        <v>118655.35151109094</v>
      </c>
      <c r="I38" s="348">
        <f t="shared" si="44"/>
        <v>118444.28403999899</v>
      </c>
      <c r="J38" s="348">
        <f t="shared" si="44"/>
        <v>120300.31459510014</v>
      </c>
      <c r="K38" s="348">
        <f t="shared" si="44"/>
        <v>121942.3467769555</v>
      </c>
      <c r="L38" s="130" t="e">
        <f>SUM(L34:L37)</f>
        <v>#REF!</v>
      </c>
      <c r="M38" s="131"/>
      <c r="N38" s="130" t="e">
        <f>+#REF!-#REF!</f>
        <v>#REF!</v>
      </c>
      <c r="O38" s="130" t="e">
        <f>+#REF!-#REF!</f>
        <v>#REF!</v>
      </c>
      <c r="P38" s="130" t="e">
        <f>+#REF!-#REF!</f>
        <v>#REF!</v>
      </c>
      <c r="Q38" s="130" t="e">
        <f>+#REF!-#REF!</f>
        <v>#REF!</v>
      </c>
      <c r="R38" s="130" t="e">
        <f>+#REF!-#REF!</f>
        <v>#REF!</v>
      </c>
      <c r="S38" s="130" t="e">
        <f>+#REF!-#REF!</f>
        <v>#REF!</v>
      </c>
      <c r="T38" s="130" t="e">
        <f>+#REF!-#REF!</f>
        <v>#REF!</v>
      </c>
      <c r="U38" s="130" t="e">
        <f>+F38-#REF!</f>
        <v>#REF!</v>
      </c>
      <c r="V38" s="130">
        <f t="shared" si="11"/>
        <v>0</v>
      </c>
      <c r="W38" s="94"/>
      <c r="X38" s="130">
        <f t="shared" si="22"/>
        <v>-211.06747109194112</v>
      </c>
      <c r="Y38" s="130">
        <f t="shared" si="22"/>
        <v>1856.0305551011406</v>
      </c>
      <c r="Z38" s="130">
        <f t="shared" si="22"/>
        <v>1642.0321818553639</v>
      </c>
      <c r="AA38" s="130" t="e">
        <f t="shared" si="22"/>
        <v>#REF!</v>
      </c>
      <c r="AB38" s="132"/>
      <c r="AC38" s="106"/>
      <c r="AD38" s="106"/>
      <c r="AE38" s="106"/>
      <c r="AF38" s="106"/>
      <c r="AG38" s="106"/>
      <c r="AH38" s="106"/>
      <c r="AI38" s="106"/>
      <c r="AJ38" s="132"/>
      <c r="AP38" s="132"/>
    </row>
    <row r="39" spans="1:42" x14ac:dyDescent="0.3">
      <c r="A39" s="105">
        <f t="shared" si="9"/>
        <v>78</v>
      </c>
      <c r="D39" s="133"/>
      <c r="F39" s="22"/>
      <c r="G39" s="80"/>
      <c r="H39" s="150"/>
      <c r="I39" s="150"/>
      <c r="J39" s="150"/>
      <c r="K39" s="150"/>
      <c r="L39" s="150"/>
      <c r="M39" s="152"/>
      <c r="N39" s="150" t="e">
        <f>+#REF!-#REF!</f>
        <v>#REF!</v>
      </c>
      <c r="O39" s="150" t="e">
        <f>+#REF!-#REF!</f>
        <v>#REF!</v>
      </c>
      <c r="P39" s="150" t="e">
        <f>+#REF!-#REF!</f>
        <v>#REF!</v>
      </c>
      <c r="Q39" s="150" t="e">
        <f>+#REF!-#REF!</f>
        <v>#REF!</v>
      </c>
      <c r="R39" s="150" t="e">
        <f>+#REF!-#REF!</f>
        <v>#REF!</v>
      </c>
      <c r="S39" s="150" t="e">
        <f>+#REF!-#REF!</f>
        <v>#REF!</v>
      </c>
      <c r="T39" s="150" t="e">
        <f>+#REF!-#REF!</f>
        <v>#REF!</v>
      </c>
      <c r="U39" s="150" t="e">
        <f>+F39-#REF!</f>
        <v>#REF!</v>
      </c>
      <c r="V39" s="150">
        <f t="shared" si="11"/>
        <v>0</v>
      </c>
      <c r="W39" s="94"/>
      <c r="X39" s="150">
        <f t="shared" si="22"/>
        <v>0</v>
      </c>
      <c r="Y39" s="150">
        <f t="shared" si="22"/>
        <v>0</v>
      </c>
      <c r="Z39" s="150">
        <f t="shared" si="22"/>
        <v>0</v>
      </c>
      <c r="AA39" s="150">
        <f t="shared" si="22"/>
        <v>0</v>
      </c>
      <c r="AB39" s="153"/>
      <c r="AC39" s="106"/>
      <c r="AD39" s="106"/>
      <c r="AE39" s="106"/>
      <c r="AF39" s="106"/>
      <c r="AJ39" s="153"/>
      <c r="AP39" s="153"/>
    </row>
    <row r="40" spans="1:42" x14ac:dyDescent="0.3">
      <c r="A40" s="105">
        <f t="shared" si="9"/>
        <v>79</v>
      </c>
      <c r="B40" s="113" t="s">
        <v>244</v>
      </c>
      <c r="C40" s="275" t="str">
        <f t="shared" ref="C40:C51" si="45">MID(B40,2,3)</f>
        <v>500</v>
      </c>
      <c r="D40" s="101"/>
      <c r="E40" s="154" t="s">
        <v>245</v>
      </c>
      <c r="F40" s="22"/>
      <c r="G40" s="80"/>
      <c r="H40" s="284">
        <f>VLOOKUP($E40,'MFR C-6'!$F:$R,MATCH(H$11,'MFR C-6'!$F$15:$R$15,0),FALSE)</f>
        <v>0</v>
      </c>
      <c r="I40" s="284">
        <f>VLOOKUP($E40,'MFR C-6'!$F:$R,MATCH(I$11,'MFR C-6'!$F$15:$R$15,0),FALSE)</f>
        <v>0</v>
      </c>
      <c r="J40" s="284">
        <f>VLOOKUP($E40,'MFR C-6'!$F:$T,MATCH(J$11,'MFR C-6'!$F$15:$T$15,0),FALSE)</f>
        <v>0</v>
      </c>
      <c r="K40" s="284">
        <f>VLOOKUP($E40,'MFR C-6'!$F:$T,MATCH(K$11,'MFR C-6'!$F$15:$T$15,0),FALSE)</f>
        <v>0</v>
      </c>
      <c r="L40" s="107" t="e">
        <f>SUMIF(#REF!,'MFR C-6 Var Calc for MFR C-8'!$B40,#REF!)/1000</f>
        <v>#REF!</v>
      </c>
      <c r="M40" s="128"/>
      <c r="N40" s="107" t="e">
        <f>+#REF!-#REF!</f>
        <v>#REF!</v>
      </c>
      <c r="O40" s="107" t="e">
        <f>+#REF!-#REF!</f>
        <v>#REF!</v>
      </c>
      <c r="P40" s="107" t="e">
        <f>+#REF!-#REF!</f>
        <v>#REF!</v>
      </c>
      <c r="Q40" s="107" t="e">
        <f>+#REF!-#REF!</f>
        <v>#REF!</v>
      </c>
      <c r="R40" s="107" t="e">
        <f>+#REF!-#REF!</f>
        <v>#REF!</v>
      </c>
      <c r="S40" s="107" t="e">
        <f>+#REF!-#REF!</f>
        <v>#REF!</v>
      </c>
      <c r="T40" s="107" t="e">
        <f>+#REF!-#REF!</f>
        <v>#REF!</v>
      </c>
      <c r="U40" s="107" t="e">
        <f>+F40-#REF!</f>
        <v>#REF!</v>
      </c>
      <c r="V40" s="107">
        <f t="shared" si="11"/>
        <v>0</v>
      </c>
      <c r="W40" s="94"/>
      <c r="X40" s="107">
        <f t="shared" si="22"/>
        <v>0</v>
      </c>
      <c r="Y40" s="107">
        <f t="shared" si="22"/>
        <v>0</v>
      </c>
      <c r="Z40" s="107">
        <f t="shared" si="22"/>
        <v>0</v>
      </c>
      <c r="AA40" s="107" t="e">
        <f t="shared" si="22"/>
        <v>#REF!</v>
      </c>
      <c r="AB40" s="129"/>
      <c r="AC40" s="106"/>
      <c r="AD40" s="106"/>
      <c r="AE40" s="139">
        <f t="shared" ref="AE40:AE51" si="46">ABS(F40*0.1)</f>
        <v>0</v>
      </c>
      <c r="AF40" s="139">
        <f t="shared" ref="AF40:AF51" si="47">ABS(G40*0.1)</f>
        <v>0</v>
      </c>
      <c r="AG40" s="139">
        <f t="shared" ref="AG40:AG51" si="48">ABS(H40*0.1)</f>
        <v>0</v>
      </c>
      <c r="AH40" s="139">
        <f t="shared" ref="AH40:AH51" si="49">ABS(I40*0.1)</f>
        <v>0</v>
      </c>
      <c r="AI40" s="139">
        <f t="shared" ref="AI40:AI51" si="50">ABS(J40*0.1)</f>
        <v>0</v>
      </c>
      <c r="AJ40" s="129"/>
      <c r="AK40" s="357">
        <f t="shared" ref="AK40:AK51" si="51">IF(AND(ABS(V40)&gt;V$10,ABS(V40)&gt;AE40),V40,0)</f>
        <v>0</v>
      </c>
      <c r="AL40" s="357">
        <f t="shared" ref="AL40:AL51" si="52">IF(AND(ABS(W40)&gt;W$10,ABS(W40)&gt;AF40),W40,0)</f>
        <v>0</v>
      </c>
      <c r="AM40" s="357">
        <f t="shared" ref="AM40:AM51" si="53">IF(AND(ABS(X40)&gt;X$10,ABS(X40)&gt;AG40),X40,0)</f>
        <v>0</v>
      </c>
      <c r="AN40" s="357">
        <f t="shared" ref="AN40:AN51" si="54">IF(AND(ABS(Y40)&gt;Y$10,ABS(Y40)&gt;AH40),Y40,0)</f>
        <v>0</v>
      </c>
      <c r="AO40" s="357">
        <f t="shared" ref="AO40:AO51" si="55">IF(AND(ABS(Z40)&gt;Z$10,ABS(Z40)&gt;AI40),Z40,0)</f>
        <v>0</v>
      </c>
      <c r="AP40" s="129"/>
    </row>
    <row r="41" spans="1:42" x14ac:dyDescent="0.3">
      <c r="A41" s="105">
        <f t="shared" si="9"/>
        <v>80</v>
      </c>
      <c r="B41" s="113" t="s">
        <v>246</v>
      </c>
      <c r="C41" s="275" t="str">
        <f t="shared" si="45"/>
        <v>502</v>
      </c>
      <c r="D41" s="155"/>
      <c r="E41" s="105" t="s">
        <v>247</v>
      </c>
      <c r="F41" s="22"/>
      <c r="G41" s="80"/>
      <c r="H41" s="284">
        <f>VLOOKUP($E41,'MFR C-6'!$F:$R,MATCH(H$11,'MFR C-6'!$F$15:$R$15,0),FALSE)</f>
        <v>4324.4261200000001</v>
      </c>
      <c r="I41" s="284">
        <f>VLOOKUP($E41,'MFR C-6'!$F:$R,MATCH(I$11,'MFR C-6'!$F$15:$R$15,0),FALSE)</f>
        <v>5759.2801200000004</v>
      </c>
      <c r="J41" s="284">
        <f>VLOOKUP($E41,'MFR C-6'!$F:$T,MATCH(J$11,'MFR C-6'!$F$15:$T$15,0),FALSE)</f>
        <v>5874.4681199999995</v>
      </c>
      <c r="K41" s="284">
        <f>VLOOKUP($E41,'MFR C-6'!$F:$T,MATCH(K$11,'MFR C-6'!$F$15:$T$15,0),FALSE)</f>
        <v>5991.9601199999997</v>
      </c>
      <c r="L41" s="107" t="e">
        <f>SUMIF(#REF!,$C41,#REF!)-#REF!</f>
        <v>#REF!</v>
      </c>
      <c r="M41" s="128"/>
      <c r="N41" s="107" t="e">
        <f>+#REF!-#REF!</f>
        <v>#REF!</v>
      </c>
      <c r="O41" s="107" t="e">
        <f>+#REF!-#REF!</f>
        <v>#REF!</v>
      </c>
      <c r="P41" s="107" t="e">
        <f>+#REF!-#REF!</f>
        <v>#REF!</v>
      </c>
      <c r="Q41" s="107" t="e">
        <f>+#REF!-#REF!</f>
        <v>#REF!</v>
      </c>
      <c r="R41" s="107" t="e">
        <f>+#REF!-#REF!</f>
        <v>#REF!</v>
      </c>
      <c r="S41" s="107" t="e">
        <f>+#REF!-#REF!</f>
        <v>#REF!</v>
      </c>
      <c r="T41" s="107" t="e">
        <f>+#REF!-#REF!</f>
        <v>#REF!</v>
      </c>
      <c r="U41" s="107" t="e">
        <f>+F41-#REF!</f>
        <v>#REF!</v>
      </c>
      <c r="V41" s="107">
        <f t="shared" si="11"/>
        <v>0</v>
      </c>
      <c r="W41" s="94"/>
      <c r="X41" s="107">
        <f t="shared" si="22"/>
        <v>1434.8540000000003</v>
      </c>
      <c r="Y41" s="107">
        <f t="shared" si="22"/>
        <v>115.18799999999919</v>
      </c>
      <c r="Z41" s="107">
        <f t="shared" si="22"/>
        <v>117.49200000000019</v>
      </c>
      <c r="AA41" s="107" t="e">
        <f t="shared" si="22"/>
        <v>#REF!</v>
      </c>
      <c r="AB41" s="129"/>
      <c r="AC41" s="106"/>
      <c r="AD41" s="106"/>
      <c r="AE41" s="139">
        <f t="shared" si="46"/>
        <v>0</v>
      </c>
      <c r="AF41" s="139">
        <f t="shared" si="47"/>
        <v>0</v>
      </c>
      <c r="AG41" s="139">
        <f t="shared" si="48"/>
        <v>432.44261200000005</v>
      </c>
      <c r="AH41" s="139">
        <f t="shared" si="49"/>
        <v>575.92801200000008</v>
      </c>
      <c r="AI41" s="139">
        <f t="shared" si="50"/>
        <v>587.44681200000002</v>
      </c>
      <c r="AJ41" s="129"/>
      <c r="AK41" s="357">
        <f t="shared" si="51"/>
        <v>0</v>
      </c>
      <c r="AL41" s="357">
        <f t="shared" si="52"/>
        <v>0</v>
      </c>
      <c r="AM41" s="357">
        <f t="shared" si="53"/>
        <v>0</v>
      </c>
      <c r="AN41" s="357">
        <f t="shared" si="54"/>
        <v>0</v>
      </c>
      <c r="AO41" s="357">
        <f t="shared" si="55"/>
        <v>0</v>
      </c>
      <c r="AP41" s="129"/>
    </row>
    <row r="42" spans="1:42" x14ac:dyDescent="0.3">
      <c r="A42" s="105">
        <f t="shared" si="9"/>
        <v>81</v>
      </c>
      <c r="B42" s="113" t="s">
        <v>248</v>
      </c>
      <c r="C42" s="275" t="str">
        <f t="shared" si="45"/>
        <v>506</v>
      </c>
      <c r="D42" s="140"/>
      <c r="E42" s="127" t="s">
        <v>249</v>
      </c>
      <c r="F42" s="22"/>
      <c r="G42" s="80"/>
      <c r="H42" s="284">
        <f>VLOOKUP($E42,'MFR C-6'!$F:$R,MATCH(H$11,'MFR C-6'!$F$15:$R$15,0),FALSE)</f>
        <v>0</v>
      </c>
      <c r="I42" s="284">
        <f>VLOOKUP($E42,'MFR C-6'!$F:$R,MATCH(I$11,'MFR C-6'!$F$15:$R$15,0),FALSE)</f>
        <v>0</v>
      </c>
      <c r="J42" s="284">
        <f>VLOOKUP($E42,'MFR C-6'!$F:$T,MATCH(J$11,'MFR C-6'!$F$15:$T$15,0),FALSE)</f>
        <v>0</v>
      </c>
      <c r="K42" s="284">
        <f>VLOOKUP($E42,'MFR C-6'!$F:$T,MATCH(K$11,'MFR C-6'!$F$15:$T$15,0),FALSE)</f>
        <v>0</v>
      </c>
      <c r="L42" s="107" t="e">
        <f>SUMIF(#REF!,'MFR C-6 Var Calc for MFR C-8'!$B42,#REF!)/1000</f>
        <v>#REF!</v>
      </c>
      <c r="M42" s="128"/>
      <c r="N42" s="107" t="e">
        <f>+#REF!-#REF!</f>
        <v>#REF!</v>
      </c>
      <c r="O42" s="107" t="e">
        <f>+#REF!-#REF!</f>
        <v>#REF!</v>
      </c>
      <c r="P42" s="107" t="e">
        <f>+#REF!-#REF!</f>
        <v>#REF!</v>
      </c>
      <c r="Q42" s="107" t="e">
        <f>+#REF!-#REF!</f>
        <v>#REF!</v>
      </c>
      <c r="R42" s="107" t="e">
        <f>+#REF!-#REF!</f>
        <v>#REF!</v>
      </c>
      <c r="S42" s="107" t="e">
        <f>+#REF!-#REF!</f>
        <v>#REF!</v>
      </c>
      <c r="T42" s="107" t="e">
        <f>+#REF!-#REF!</f>
        <v>#REF!</v>
      </c>
      <c r="U42" s="107" t="e">
        <f>+F42-#REF!</f>
        <v>#REF!</v>
      </c>
      <c r="V42" s="107">
        <f t="shared" si="11"/>
        <v>0</v>
      </c>
      <c r="W42" s="94"/>
      <c r="X42" s="107">
        <f t="shared" si="22"/>
        <v>0</v>
      </c>
      <c r="Y42" s="107">
        <f t="shared" si="22"/>
        <v>0</v>
      </c>
      <c r="Z42" s="107">
        <f t="shared" si="22"/>
        <v>0</v>
      </c>
      <c r="AA42" s="107" t="e">
        <f t="shared" si="22"/>
        <v>#REF!</v>
      </c>
      <c r="AB42" s="129"/>
      <c r="AC42" s="106"/>
      <c r="AD42" s="106"/>
      <c r="AE42" s="139">
        <f t="shared" si="46"/>
        <v>0</v>
      </c>
      <c r="AF42" s="139">
        <f t="shared" si="47"/>
        <v>0</v>
      </c>
      <c r="AG42" s="139">
        <f t="shared" si="48"/>
        <v>0</v>
      </c>
      <c r="AH42" s="139">
        <f t="shared" si="49"/>
        <v>0</v>
      </c>
      <c r="AI42" s="139">
        <f t="shared" si="50"/>
        <v>0</v>
      </c>
      <c r="AJ42" s="129"/>
      <c r="AK42" s="357">
        <f t="shared" si="51"/>
        <v>0</v>
      </c>
      <c r="AL42" s="357">
        <f t="shared" si="52"/>
        <v>0</v>
      </c>
      <c r="AM42" s="357">
        <f t="shared" si="53"/>
        <v>0</v>
      </c>
      <c r="AN42" s="357">
        <f t="shared" si="54"/>
        <v>0</v>
      </c>
      <c r="AO42" s="357">
        <f t="shared" si="55"/>
        <v>0</v>
      </c>
      <c r="AP42" s="129"/>
    </row>
    <row r="43" spans="1:42" x14ac:dyDescent="0.3">
      <c r="A43" s="105">
        <f t="shared" si="9"/>
        <v>82</v>
      </c>
      <c r="B43" s="113" t="s">
        <v>250</v>
      </c>
      <c r="C43" s="275" t="str">
        <f t="shared" si="45"/>
        <v>509</v>
      </c>
      <c r="D43" s="155"/>
      <c r="E43" s="105" t="s">
        <v>251</v>
      </c>
      <c r="F43" s="22"/>
      <c r="G43" s="80"/>
      <c r="H43" s="284">
        <f>VLOOKUP($E43,'MFR C-6'!$F:$R,MATCH(H$11,'MFR C-6'!$F$15:$R$15,0),FALSE)</f>
        <v>0</v>
      </c>
      <c r="I43" s="284">
        <f>VLOOKUP($E43,'MFR C-6'!$F:$R,MATCH(I$11,'MFR C-6'!$F$15:$R$15,0),FALSE)</f>
        <v>0</v>
      </c>
      <c r="J43" s="284">
        <f>VLOOKUP($E43,'MFR C-6'!$F:$T,MATCH(J$11,'MFR C-6'!$F$15:$T$15,0),FALSE)</f>
        <v>0</v>
      </c>
      <c r="K43" s="284">
        <f>VLOOKUP($E43,'MFR C-6'!$F:$T,MATCH(K$11,'MFR C-6'!$F$15:$T$15,0),FALSE)</f>
        <v>0</v>
      </c>
      <c r="L43" s="107" t="e">
        <f>SUMIF(#REF!,$C43,#REF!)</f>
        <v>#REF!</v>
      </c>
      <c r="M43" s="128"/>
      <c r="N43" s="107" t="e">
        <f>+#REF!-#REF!</f>
        <v>#REF!</v>
      </c>
      <c r="O43" s="107" t="e">
        <f>+#REF!-#REF!</f>
        <v>#REF!</v>
      </c>
      <c r="P43" s="107" t="e">
        <f>+#REF!-#REF!</f>
        <v>#REF!</v>
      </c>
      <c r="Q43" s="107" t="e">
        <f>+#REF!-#REF!</f>
        <v>#REF!</v>
      </c>
      <c r="R43" s="107" t="e">
        <f>+#REF!-#REF!</f>
        <v>#REF!</v>
      </c>
      <c r="S43" s="107" t="e">
        <f>+#REF!-#REF!</f>
        <v>#REF!</v>
      </c>
      <c r="T43" s="107" t="e">
        <f>+#REF!-#REF!</f>
        <v>#REF!</v>
      </c>
      <c r="U43" s="107" t="e">
        <f>+F43-#REF!</f>
        <v>#REF!</v>
      </c>
      <c r="V43" s="107">
        <f t="shared" ref="V43:V51" si="56">+G43-F43</f>
        <v>0</v>
      </c>
      <c r="W43" s="94"/>
      <c r="X43" s="107">
        <f t="shared" ref="X43:X51" si="57">+I43-H43</f>
        <v>0</v>
      </c>
      <c r="Y43" s="107">
        <f t="shared" ref="Y43:Y51" si="58">+J43-I43</f>
        <v>0</v>
      </c>
      <c r="Z43" s="107">
        <f t="shared" ref="Z43:Z51" si="59">+K43-J43</f>
        <v>0</v>
      </c>
      <c r="AA43" s="107" t="e">
        <f t="shared" si="22"/>
        <v>#REF!</v>
      </c>
      <c r="AB43" s="129"/>
      <c r="AC43" s="106"/>
      <c r="AD43" s="106"/>
      <c r="AE43" s="139">
        <f t="shared" si="46"/>
        <v>0</v>
      </c>
      <c r="AF43" s="139">
        <f t="shared" si="47"/>
        <v>0</v>
      </c>
      <c r="AG43" s="139">
        <f t="shared" si="48"/>
        <v>0</v>
      </c>
      <c r="AH43" s="139">
        <f t="shared" si="49"/>
        <v>0</v>
      </c>
      <c r="AI43" s="139">
        <f t="shared" si="50"/>
        <v>0</v>
      </c>
      <c r="AJ43" s="129"/>
      <c r="AK43" s="357">
        <f t="shared" si="51"/>
        <v>0</v>
      </c>
      <c r="AL43" s="357">
        <f t="shared" si="52"/>
        <v>0</v>
      </c>
      <c r="AM43" s="357">
        <f t="shared" si="53"/>
        <v>0</v>
      </c>
      <c r="AN43" s="357">
        <f t="shared" si="54"/>
        <v>0</v>
      </c>
      <c r="AO43" s="357">
        <f t="shared" si="55"/>
        <v>0</v>
      </c>
      <c r="AP43" s="129"/>
    </row>
    <row r="44" spans="1:42" x14ac:dyDescent="0.3">
      <c r="A44" s="105">
        <f t="shared" si="9"/>
        <v>83</v>
      </c>
      <c r="B44" s="113" t="s">
        <v>252</v>
      </c>
      <c r="C44" s="275" t="str">
        <f t="shared" si="45"/>
        <v>510</v>
      </c>
      <c r="D44" s="155"/>
      <c r="E44" s="105" t="s">
        <v>253</v>
      </c>
      <c r="F44" s="22"/>
      <c r="G44" s="80"/>
      <c r="H44" s="284">
        <f>VLOOKUP($E44,'MFR C-6'!$F:$R,MATCH(H$11,'MFR C-6'!$F$15:$R$15,0),FALSE)</f>
        <v>322.69950594133599</v>
      </c>
      <c r="I44" s="284">
        <f>VLOOKUP($E44,'MFR C-6'!$F:$R,MATCH(I$11,'MFR C-6'!$F$15:$R$15,0),FALSE)</f>
        <v>322.70150594133599</v>
      </c>
      <c r="J44" s="284">
        <f>VLOOKUP($E44,'MFR C-6'!$F:$T,MATCH(J$11,'MFR C-6'!$F$15:$T$15,0),FALSE)</f>
        <v>322.70150594133599</v>
      </c>
      <c r="K44" s="284">
        <f>VLOOKUP($E44,'MFR C-6'!$F:$T,MATCH(K$11,'MFR C-6'!$F$15:$T$15,0),FALSE)</f>
        <v>308.56799999999998</v>
      </c>
      <c r="L44" s="107" t="e">
        <f>SUMIF(#REF!,'MFR C-6 Var Calc for MFR C-8'!$B44,#REF!)/1000</f>
        <v>#REF!</v>
      </c>
      <c r="M44" s="128"/>
      <c r="N44" s="107" t="e">
        <f>+#REF!-#REF!</f>
        <v>#REF!</v>
      </c>
      <c r="O44" s="107" t="e">
        <f>+#REF!-#REF!</f>
        <v>#REF!</v>
      </c>
      <c r="P44" s="107" t="e">
        <f>+#REF!-#REF!</f>
        <v>#REF!</v>
      </c>
      <c r="Q44" s="107" t="e">
        <f>+#REF!-#REF!</f>
        <v>#REF!</v>
      </c>
      <c r="R44" s="107" t="e">
        <f>+#REF!-#REF!</f>
        <v>#REF!</v>
      </c>
      <c r="S44" s="107" t="e">
        <f>+#REF!-#REF!</f>
        <v>#REF!</v>
      </c>
      <c r="T44" s="107" t="e">
        <f>+#REF!-#REF!</f>
        <v>#REF!</v>
      </c>
      <c r="U44" s="107" t="e">
        <f>+F44-#REF!</f>
        <v>#REF!</v>
      </c>
      <c r="V44" s="107">
        <f t="shared" si="56"/>
        <v>0</v>
      </c>
      <c r="W44" s="94"/>
      <c r="X44" s="107">
        <f t="shared" si="57"/>
        <v>2.0000000000095497E-3</v>
      </c>
      <c r="Y44" s="107">
        <f t="shared" si="58"/>
        <v>0</v>
      </c>
      <c r="Z44" s="107">
        <f t="shared" si="59"/>
        <v>-14.133505941336011</v>
      </c>
      <c r="AA44" s="107" t="e">
        <f t="shared" si="22"/>
        <v>#REF!</v>
      </c>
      <c r="AB44" s="129"/>
      <c r="AC44" s="106"/>
      <c r="AD44" s="106"/>
      <c r="AE44" s="139">
        <f t="shared" si="46"/>
        <v>0</v>
      </c>
      <c r="AF44" s="139">
        <f t="shared" si="47"/>
        <v>0</v>
      </c>
      <c r="AG44" s="139">
        <f t="shared" si="48"/>
        <v>32.269950594133597</v>
      </c>
      <c r="AH44" s="139">
        <f t="shared" si="49"/>
        <v>32.270150594133604</v>
      </c>
      <c r="AI44" s="139">
        <f t="shared" si="50"/>
        <v>32.270150594133604</v>
      </c>
      <c r="AJ44" s="129"/>
      <c r="AK44" s="357">
        <f t="shared" si="51"/>
        <v>0</v>
      </c>
      <c r="AL44" s="357">
        <f t="shared" si="52"/>
        <v>0</v>
      </c>
      <c r="AM44" s="357">
        <f t="shared" si="53"/>
        <v>0</v>
      </c>
      <c r="AN44" s="357">
        <f t="shared" si="54"/>
        <v>0</v>
      </c>
      <c r="AO44" s="357">
        <f t="shared" si="55"/>
        <v>0</v>
      </c>
      <c r="AP44" s="129"/>
    </row>
    <row r="45" spans="1:42" x14ac:dyDescent="0.3">
      <c r="A45" s="105">
        <f t="shared" si="9"/>
        <v>84</v>
      </c>
      <c r="B45" s="113" t="s">
        <v>254</v>
      </c>
      <c r="C45" s="275" t="str">
        <f t="shared" si="45"/>
        <v>511</v>
      </c>
      <c r="D45" s="155"/>
      <c r="E45" s="105" t="s">
        <v>255</v>
      </c>
      <c r="F45" s="22"/>
      <c r="G45" s="80"/>
      <c r="H45" s="284">
        <f>VLOOKUP($E45,'MFR C-6'!$F:$R,MATCH(H$11,'MFR C-6'!$F$15:$R$15,0),FALSE)</f>
        <v>0</v>
      </c>
      <c r="I45" s="284">
        <f>VLOOKUP($E45,'MFR C-6'!$F:$R,MATCH(I$11,'MFR C-6'!$F$15:$R$15,0),FALSE)</f>
        <v>0</v>
      </c>
      <c r="J45" s="284">
        <f>VLOOKUP($E45,'MFR C-6'!$F:$T,MATCH(J$11,'MFR C-6'!$F$15:$T$15,0),FALSE)</f>
        <v>0</v>
      </c>
      <c r="K45" s="284">
        <f>VLOOKUP($E45,'MFR C-6'!$F:$T,MATCH(K$11,'MFR C-6'!$F$15:$T$15,0),FALSE)</f>
        <v>0</v>
      </c>
      <c r="L45" s="107" t="e">
        <f>SUMIF(#REF!,'MFR C-6 Var Calc for MFR C-8'!$B45,#REF!)/1000</f>
        <v>#REF!</v>
      </c>
      <c r="M45" s="128"/>
      <c r="N45" s="107" t="e">
        <f>+#REF!-#REF!</f>
        <v>#REF!</v>
      </c>
      <c r="O45" s="107" t="e">
        <f>+#REF!-#REF!</f>
        <v>#REF!</v>
      </c>
      <c r="P45" s="107" t="e">
        <f>+#REF!-#REF!</f>
        <v>#REF!</v>
      </c>
      <c r="Q45" s="107" t="e">
        <f>+#REF!-#REF!</f>
        <v>#REF!</v>
      </c>
      <c r="R45" s="107" t="e">
        <f>+#REF!-#REF!</f>
        <v>#REF!</v>
      </c>
      <c r="S45" s="107" t="e">
        <f>+#REF!-#REF!</f>
        <v>#REF!</v>
      </c>
      <c r="T45" s="107" t="e">
        <f>+#REF!-#REF!</f>
        <v>#REF!</v>
      </c>
      <c r="U45" s="107" t="e">
        <f>+F45-#REF!</f>
        <v>#REF!</v>
      </c>
      <c r="V45" s="107">
        <f t="shared" si="56"/>
        <v>0</v>
      </c>
      <c r="W45" s="94"/>
      <c r="X45" s="107">
        <f t="shared" si="57"/>
        <v>0</v>
      </c>
      <c r="Y45" s="107">
        <f t="shared" si="58"/>
        <v>0</v>
      </c>
      <c r="Z45" s="107">
        <f t="shared" si="59"/>
        <v>0</v>
      </c>
      <c r="AA45" s="107" t="e">
        <f t="shared" si="22"/>
        <v>#REF!</v>
      </c>
      <c r="AB45" s="129"/>
      <c r="AC45" s="106"/>
      <c r="AD45" s="106"/>
      <c r="AE45" s="139">
        <f t="shared" si="46"/>
        <v>0</v>
      </c>
      <c r="AF45" s="139">
        <f t="shared" si="47"/>
        <v>0</v>
      </c>
      <c r="AG45" s="139">
        <f t="shared" si="48"/>
        <v>0</v>
      </c>
      <c r="AH45" s="139">
        <f t="shared" si="49"/>
        <v>0</v>
      </c>
      <c r="AI45" s="139">
        <f t="shared" si="50"/>
        <v>0</v>
      </c>
      <c r="AJ45" s="129"/>
      <c r="AK45" s="357">
        <f t="shared" si="51"/>
        <v>0</v>
      </c>
      <c r="AL45" s="357">
        <f t="shared" si="52"/>
        <v>0</v>
      </c>
      <c r="AM45" s="357">
        <f t="shared" si="53"/>
        <v>0</v>
      </c>
      <c r="AN45" s="357">
        <f t="shared" si="54"/>
        <v>0</v>
      </c>
      <c r="AO45" s="357">
        <f t="shared" si="55"/>
        <v>0</v>
      </c>
      <c r="AP45" s="129"/>
    </row>
    <row r="46" spans="1:42" x14ac:dyDescent="0.3">
      <c r="A46" s="105">
        <f t="shared" si="9"/>
        <v>85</v>
      </c>
      <c r="B46" s="113" t="s">
        <v>256</v>
      </c>
      <c r="C46" s="275" t="str">
        <f t="shared" si="45"/>
        <v>512</v>
      </c>
      <c r="D46" s="155"/>
      <c r="E46" s="105" t="s">
        <v>257</v>
      </c>
      <c r="F46" s="22"/>
      <c r="G46" s="80"/>
      <c r="H46" s="284">
        <f>VLOOKUP($E46,'MFR C-6'!$F:$R,MATCH(H$11,'MFR C-6'!$F$15:$R$15,0),FALSE)</f>
        <v>0</v>
      </c>
      <c r="I46" s="284">
        <f>VLOOKUP($E46,'MFR C-6'!$F:$R,MATCH(I$11,'MFR C-6'!$F$15:$R$15,0),FALSE)</f>
        <v>0</v>
      </c>
      <c r="J46" s="284">
        <f>VLOOKUP($E46,'MFR C-6'!$F:$T,MATCH(J$11,'MFR C-6'!$F$15:$T$15,0),FALSE)</f>
        <v>0</v>
      </c>
      <c r="K46" s="284">
        <f>VLOOKUP($E46,'MFR C-6'!$F:$T,MATCH(K$11,'MFR C-6'!$F$15:$T$15,0),FALSE)</f>
        <v>0</v>
      </c>
      <c r="L46" s="107" t="e">
        <f>SUMIF(#REF!,'MFR C-6 Var Calc for MFR C-8'!$B46,#REF!)/1000</f>
        <v>#REF!</v>
      </c>
      <c r="M46" s="128"/>
      <c r="N46" s="107" t="e">
        <f>+#REF!-#REF!</f>
        <v>#REF!</v>
      </c>
      <c r="O46" s="107" t="e">
        <f>+#REF!-#REF!</f>
        <v>#REF!</v>
      </c>
      <c r="P46" s="107" t="e">
        <f>+#REF!-#REF!</f>
        <v>#REF!</v>
      </c>
      <c r="Q46" s="107" t="e">
        <f>+#REF!-#REF!</f>
        <v>#REF!</v>
      </c>
      <c r="R46" s="107" t="e">
        <f>+#REF!-#REF!</f>
        <v>#REF!</v>
      </c>
      <c r="S46" s="107" t="e">
        <f>+#REF!-#REF!</f>
        <v>#REF!</v>
      </c>
      <c r="T46" s="107" t="e">
        <f>+#REF!-#REF!</f>
        <v>#REF!</v>
      </c>
      <c r="U46" s="107" t="e">
        <f>+F46-#REF!</f>
        <v>#REF!</v>
      </c>
      <c r="V46" s="107">
        <f t="shared" si="56"/>
        <v>0</v>
      </c>
      <c r="W46" s="94"/>
      <c r="X46" s="107">
        <f t="shared" si="57"/>
        <v>0</v>
      </c>
      <c r="Y46" s="107">
        <f t="shared" si="58"/>
        <v>0</v>
      </c>
      <c r="Z46" s="107">
        <f t="shared" si="59"/>
        <v>0</v>
      </c>
      <c r="AA46" s="107" t="e">
        <f t="shared" si="22"/>
        <v>#REF!</v>
      </c>
      <c r="AB46" s="129"/>
      <c r="AC46" s="106"/>
      <c r="AD46" s="106"/>
      <c r="AE46" s="139">
        <f t="shared" si="46"/>
        <v>0</v>
      </c>
      <c r="AF46" s="139">
        <f t="shared" si="47"/>
        <v>0</v>
      </c>
      <c r="AG46" s="139">
        <f t="shared" si="48"/>
        <v>0</v>
      </c>
      <c r="AH46" s="139">
        <f t="shared" si="49"/>
        <v>0</v>
      </c>
      <c r="AI46" s="139">
        <f t="shared" si="50"/>
        <v>0</v>
      </c>
      <c r="AJ46" s="129"/>
      <c r="AK46" s="357">
        <f t="shared" si="51"/>
        <v>0</v>
      </c>
      <c r="AL46" s="357">
        <f t="shared" si="52"/>
        <v>0</v>
      </c>
      <c r="AM46" s="357">
        <f t="shared" si="53"/>
        <v>0</v>
      </c>
      <c r="AN46" s="357">
        <f t="shared" si="54"/>
        <v>0</v>
      </c>
      <c r="AO46" s="357">
        <f t="shared" si="55"/>
        <v>0</v>
      </c>
      <c r="AP46" s="129"/>
    </row>
    <row r="47" spans="1:42" x14ac:dyDescent="0.3">
      <c r="A47" s="105">
        <f t="shared" si="9"/>
        <v>86</v>
      </c>
      <c r="B47" s="113" t="s">
        <v>258</v>
      </c>
      <c r="C47" s="275" t="str">
        <f t="shared" si="45"/>
        <v>513</v>
      </c>
      <c r="D47" s="155"/>
      <c r="E47" s="105" t="s">
        <v>259</v>
      </c>
      <c r="F47" s="22"/>
      <c r="G47" s="80"/>
      <c r="H47" s="284">
        <f>VLOOKUP($E47,'MFR C-6'!$F:$R,MATCH(H$11,'MFR C-6'!$F$15:$R$15,0),FALSE)</f>
        <v>0</v>
      </c>
      <c r="I47" s="284">
        <f>VLOOKUP($E47,'MFR C-6'!$F:$R,MATCH(I$11,'MFR C-6'!$F$15:$R$15,0),FALSE)</f>
        <v>0</v>
      </c>
      <c r="J47" s="284">
        <f>VLOOKUP($E47,'MFR C-6'!$F:$T,MATCH(J$11,'MFR C-6'!$F$15:$T$15,0),FALSE)</f>
        <v>0</v>
      </c>
      <c r="K47" s="284">
        <f>VLOOKUP($E47,'MFR C-6'!$F:$T,MATCH(K$11,'MFR C-6'!$F$15:$T$15,0),FALSE)</f>
        <v>0</v>
      </c>
      <c r="L47" s="107" t="e">
        <f>SUMIF(#REF!,'MFR C-6 Var Calc for MFR C-8'!$B47,#REF!)/1000</f>
        <v>#REF!</v>
      </c>
      <c r="M47" s="128"/>
      <c r="N47" s="107" t="e">
        <f>+#REF!-#REF!</f>
        <v>#REF!</v>
      </c>
      <c r="O47" s="107" t="e">
        <f>+#REF!-#REF!</f>
        <v>#REF!</v>
      </c>
      <c r="P47" s="107" t="e">
        <f>+#REF!-#REF!</f>
        <v>#REF!</v>
      </c>
      <c r="Q47" s="107" t="e">
        <f>+#REF!-#REF!</f>
        <v>#REF!</v>
      </c>
      <c r="R47" s="107" t="e">
        <f>+#REF!-#REF!</f>
        <v>#REF!</v>
      </c>
      <c r="S47" s="107" t="e">
        <f>+#REF!-#REF!</f>
        <v>#REF!</v>
      </c>
      <c r="T47" s="107" t="e">
        <f>+#REF!-#REF!</f>
        <v>#REF!</v>
      </c>
      <c r="U47" s="107" t="e">
        <f>+F47-#REF!</f>
        <v>#REF!</v>
      </c>
      <c r="V47" s="107">
        <f t="shared" si="56"/>
        <v>0</v>
      </c>
      <c r="W47" s="94"/>
      <c r="X47" s="107">
        <f t="shared" si="57"/>
        <v>0</v>
      </c>
      <c r="Y47" s="107">
        <f t="shared" si="58"/>
        <v>0</v>
      </c>
      <c r="Z47" s="107">
        <f t="shared" si="59"/>
        <v>0</v>
      </c>
      <c r="AA47" s="107" t="e">
        <f t="shared" si="22"/>
        <v>#REF!</v>
      </c>
      <c r="AB47" s="129"/>
      <c r="AC47" s="106"/>
      <c r="AD47" s="106"/>
      <c r="AE47" s="139">
        <f t="shared" si="46"/>
        <v>0</v>
      </c>
      <c r="AF47" s="139">
        <f t="shared" si="47"/>
        <v>0</v>
      </c>
      <c r="AG47" s="139">
        <f t="shared" si="48"/>
        <v>0</v>
      </c>
      <c r="AH47" s="139">
        <f t="shared" si="49"/>
        <v>0</v>
      </c>
      <c r="AI47" s="139">
        <f t="shared" si="50"/>
        <v>0</v>
      </c>
      <c r="AJ47" s="129"/>
      <c r="AK47" s="357">
        <f t="shared" si="51"/>
        <v>0</v>
      </c>
      <c r="AL47" s="357">
        <f t="shared" si="52"/>
        <v>0</v>
      </c>
      <c r="AM47" s="357">
        <f t="shared" si="53"/>
        <v>0</v>
      </c>
      <c r="AN47" s="357">
        <f t="shared" si="54"/>
        <v>0</v>
      </c>
      <c r="AO47" s="357">
        <f t="shared" si="55"/>
        <v>0</v>
      </c>
      <c r="AP47" s="129"/>
    </row>
    <row r="48" spans="1:42" x14ac:dyDescent="0.3">
      <c r="A48" s="105">
        <f t="shared" si="9"/>
        <v>87</v>
      </c>
      <c r="B48" s="113" t="s">
        <v>260</v>
      </c>
      <c r="C48" s="275" t="str">
        <f t="shared" si="45"/>
        <v>514</v>
      </c>
      <c r="D48" s="156"/>
      <c r="E48" s="105" t="s">
        <v>261</v>
      </c>
      <c r="F48" s="22"/>
      <c r="G48" s="80"/>
      <c r="H48" s="284">
        <f>VLOOKUP($E48,'MFR C-6'!$F:$R,MATCH(H$11,'MFR C-6'!$F$15:$R$15,0),FALSE)</f>
        <v>0</v>
      </c>
      <c r="I48" s="284">
        <f>VLOOKUP($E48,'MFR C-6'!$F:$R,MATCH(I$11,'MFR C-6'!$F$15:$R$15,0),FALSE)</f>
        <v>0</v>
      </c>
      <c r="J48" s="284">
        <f>VLOOKUP($E48,'MFR C-6'!$F:$T,MATCH(J$11,'MFR C-6'!$F$15:$T$15,0),FALSE)</f>
        <v>0</v>
      </c>
      <c r="K48" s="284">
        <f>VLOOKUP($E48,'MFR C-6'!$F:$T,MATCH(K$11,'MFR C-6'!$F$15:$T$15,0),FALSE)</f>
        <v>0</v>
      </c>
      <c r="L48" s="107" t="e">
        <f>SUMIF(#REF!,'MFR C-6 Var Calc for MFR C-8'!$B48,#REF!)/1000</f>
        <v>#REF!</v>
      </c>
      <c r="M48" s="128"/>
      <c r="N48" s="107" t="e">
        <f>+#REF!-#REF!</f>
        <v>#REF!</v>
      </c>
      <c r="O48" s="107" t="e">
        <f>+#REF!-#REF!</f>
        <v>#REF!</v>
      </c>
      <c r="P48" s="107" t="e">
        <f>+#REF!-#REF!</f>
        <v>#REF!</v>
      </c>
      <c r="Q48" s="107" t="e">
        <f>+#REF!-#REF!</f>
        <v>#REF!</v>
      </c>
      <c r="R48" s="107" t="e">
        <f>+#REF!-#REF!</f>
        <v>#REF!</v>
      </c>
      <c r="S48" s="107" t="e">
        <f>+#REF!-#REF!</f>
        <v>#REF!</v>
      </c>
      <c r="T48" s="107" t="e">
        <f>+#REF!-#REF!</f>
        <v>#REF!</v>
      </c>
      <c r="U48" s="107" t="e">
        <f>+F48-#REF!</f>
        <v>#REF!</v>
      </c>
      <c r="V48" s="107">
        <f t="shared" si="56"/>
        <v>0</v>
      </c>
      <c r="W48" s="94"/>
      <c r="X48" s="107">
        <f t="shared" si="57"/>
        <v>0</v>
      </c>
      <c r="Y48" s="107">
        <f t="shared" si="58"/>
        <v>0</v>
      </c>
      <c r="Z48" s="107">
        <f t="shared" si="59"/>
        <v>0</v>
      </c>
      <c r="AA48" s="107" t="e">
        <f t="shared" si="22"/>
        <v>#REF!</v>
      </c>
      <c r="AB48" s="129"/>
      <c r="AC48" s="106"/>
      <c r="AD48" s="106"/>
      <c r="AE48" s="139">
        <f t="shared" si="46"/>
        <v>0</v>
      </c>
      <c r="AF48" s="139">
        <f t="shared" si="47"/>
        <v>0</v>
      </c>
      <c r="AG48" s="139">
        <f t="shared" si="48"/>
        <v>0</v>
      </c>
      <c r="AH48" s="139">
        <f t="shared" si="49"/>
        <v>0</v>
      </c>
      <c r="AI48" s="139">
        <f t="shared" si="50"/>
        <v>0</v>
      </c>
      <c r="AJ48" s="129"/>
      <c r="AK48" s="357">
        <f t="shared" si="51"/>
        <v>0</v>
      </c>
      <c r="AL48" s="357">
        <f t="shared" si="52"/>
        <v>0</v>
      </c>
      <c r="AM48" s="357">
        <f t="shared" si="53"/>
        <v>0</v>
      </c>
      <c r="AN48" s="357">
        <f t="shared" si="54"/>
        <v>0</v>
      </c>
      <c r="AO48" s="357">
        <f t="shared" si="55"/>
        <v>0</v>
      </c>
      <c r="AP48" s="129"/>
    </row>
    <row r="49" spans="1:42" x14ac:dyDescent="0.3">
      <c r="A49" s="105">
        <f t="shared" si="9"/>
        <v>88</v>
      </c>
      <c r="B49" s="113" t="s">
        <v>262</v>
      </c>
      <c r="C49" s="275" t="str">
        <f t="shared" si="45"/>
        <v>553</v>
      </c>
      <c r="D49" s="155"/>
      <c r="E49" s="105" t="s">
        <v>263</v>
      </c>
      <c r="F49" s="22"/>
      <c r="G49" s="80"/>
      <c r="H49" s="284">
        <f>VLOOKUP($E49,'MFR C-6'!$F:$R,MATCH(H$11,'MFR C-6'!$F$15:$R$15,0),FALSE)</f>
        <v>0</v>
      </c>
      <c r="I49" s="284">
        <f>VLOOKUP($E49,'MFR C-6'!$F:$R,MATCH(I$11,'MFR C-6'!$F$15:$R$15,0),FALSE)</f>
        <v>0</v>
      </c>
      <c r="J49" s="284">
        <f>VLOOKUP($E49,'MFR C-6'!$F:$T,MATCH(J$11,'MFR C-6'!$F$15:$T$15,0),FALSE)</f>
        <v>0</v>
      </c>
      <c r="K49" s="284">
        <f>VLOOKUP($E49,'MFR C-6'!$F:$T,MATCH(K$11,'MFR C-6'!$F$15:$T$15,0),FALSE)</f>
        <v>0</v>
      </c>
      <c r="L49" s="107" t="e">
        <f>SUMIF(#REF!,'MFR C-6 Var Calc for MFR C-8'!$B49,#REF!)/1000</f>
        <v>#REF!</v>
      </c>
      <c r="M49" s="128"/>
      <c r="N49" s="107" t="e">
        <f>+#REF!-#REF!</f>
        <v>#REF!</v>
      </c>
      <c r="O49" s="107" t="e">
        <f>+#REF!-#REF!</f>
        <v>#REF!</v>
      </c>
      <c r="P49" s="107" t="e">
        <f>+#REF!-#REF!</f>
        <v>#REF!</v>
      </c>
      <c r="Q49" s="107" t="e">
        <f>+#REF!-#REF!</f>
        <v>#REF!</v>
      </c>
      <c r="R49" s="107" t="e">
        <f>+#REF!-#REF!</f>
        <v>#REF!</v>
      </c>
      <c r="S49" s="107" t="e">
        <f>+#REF!-#REF!</f>
        <v>#REF!</v>
      </c>
      <c r="T49" s="107" t="e">
        <f>+#REF!-#REF!</f>
        <v>#REF!</v>
      </c>
      <c r="U49" s="107" t="e">
        <f>+F49-#REF!</f>
        <v>#REF!</v>
      </c>
      <c r="V49" s="107">
        <f t="shared" si="56"/>
        <v>0</v>
      </c>
      <c r="W49" s="94"/>
      <c r="X49" s="107">
        <f t="shared" si="57"/>
        <v>0</v>
      </c>
      <c r="Y49" s="107">
        <f t="shared" si="58"/>
        <v>0</v>
      </c>
      <c r="Z49" s="107">
        <f t="shared" si="59"/>
        <v>0</v>
      </c>
      <c r="AA49" s="107" t="e">
        <f t="shared" si="22"/>
        <v>#REF!</v>
      </c>
      <c r="AB49" s="129"/>
      <c r="AC49" s="106"/>
      <c r="AD49" s="106"/>
      <c r="AE49" s="139">
        <f t="shared" si="46"/>
        <v>0</v>
      </c>
      <c r="AF49" s="139">
        <f t="shared" si="47"/>
        <v>0</v>
      </c>
      <c r="AG49" s="139">
        <f t="shared" si="48"/>
        <v>0</v>
      </c>
      <c r="AH49" s="139">
        <f t="shared" si="49"/>
        <v>0</v>
      </c>
      <c r="AI49" s="139">
        <f t="shared" si="50"/>
        <v>0</v>
      </c>
      <c r="AJ49" s="129"/>
      <c r="AK49" s="357">
        <f t="shared" si="51"/>
        <v>0</v>
      </c>
      <c r="AL49" s="357">
        <f t="shared" si="52"/>
        <v>0</v>
      </c>
      <c r="AM49" s="357">
        <f t="shared" si="53"/>
        <v>0</v>
      </c>
      <c r="AN49" s="357">
        <f t="shared" si="54"/>
        <v>0</v>
      </c>
      <c r="AO49" s="357">
        <f t="shared" si="55"/>
        <v>0</v>
      </c>
      <c r="AP49" s="129"/>
    </row>
    <row r="50" spans="1:42" x14ac:dyDescent="0.3">
      <c r="A50" s="105">
        <f t="shared" si="9"/>
        <v>89</v>
      </c>
      <c r="B50" s="113" t="s">
        <v>264</v>
      </c>
      <c r="C50" s="275" t="str">
        <f t="shared" si="45"/>
        <v>573</v>
      </c>
      <c r="D50" s="157"/>
      <c r="E50" s="105" t="s">
        <v>265</v>
      </c>
      <c r="F50" s="22"/>
      <c r="G50" s="80"/>
      <c r="H50" s="284">
        <f>VLOOKUP($E50,'MFR C-6'!$F:$R,MATCH(H$11,'MFR C-6'!$F$15:$R$15,0),FALSE)</f>
        <v>0</v>
      </c>
      <c r="I50" s="284">
        <f>VLOOKUP($E50,'MFR C-6'!$F:$R,MATCH(I$11,'MFR C-6'!$F$15:$R$15,0),FALSE)</f>
        <v>0</v>
      </c>
      <c r="J50" s="284">
        <f>VLOOKUP($E50,'MFR C-6'!$F:$T,MATCH(J$11,'MFR C-6'!$F$15:$T$15,0),FALSE)</f>
        <v>0</v>
      </c>
      <c r="K50" s="284">
        <f>VLOOKUP($E50,'MFR C-6'!$F:$T,MATCH(K$11,'MFR C-6'!$F$15:$T$15,0),FALSE)</f>
        <v>0</v>
      </c>
      <c r="L50" s="107" t="e">
        <f>SUMIF(#REF!,'MFR C-6 Var Calc for MFR C-8'!$B50,#REF!)/1000</f>
        <v>#REF!</v>
      </c>
      <c r="M50" s="128"/>
      <c r="N50" s="107" t="e">
        <f>+#REF!-#REF!</f>
        <v>#REF!</v>
      </c>
      <c r="O50" s="107" t="e">
        <f>+#REF!-#REF!</f>
        <v>#REF!</v>
      </c>
      <c r="P50" s="107" t="e">
        <f>+#REF!-#REF!</f>
        <v>#REF!</v>
      </c>
      <c r="Q50" s="107" t="e">
        <f>+#REF!-#REF!</f>
        <v>#REF!</v>
      </c>
      <c r="R50" s="107" t="e">
        <f>+#REF!-#REF!</f>
        <v>#REF!</v>
      </c>
      <c r="S50" s="107" t="e">
        <f>+#REF!-#REF!</f>
        <v>#REF!</v>
      </c>
      <c r="T50" s="107" t="e">
        <f>+#REF!-#REF!</f>
        <v>#REF!</v>
      </c>
      <c r="U50" s="107" t="e">
        <f>+F50-#REF!</f>
        <v>#REF!</v>
      </c>
      <c r="V50" s="107">
        <f t="shared" si="56"/>
        <v>0</v>
      </c>
      <c r="W50" s="94"/>
      <c r="X50" s="107">
        <f t="shared" si="57"/>
        <v>0</v>
      </c>
      <c r="Y50" s="107">
        <f t="shared" si="58"/>
        <v>0</v>
      </c>
      <c r="Z50" s="107">
        <f t="shared" si="59"/>
        <v>0</v>
      </c>
      <c r="AA50" s="107" t="e">
        <f t="shared" si="22"/>
        <v>#REF!</v>
      </c>
      <c r="AB50" s="129"/>
      <c r="AC50" s="106"/>
      <c r="AD50" s="106"/>
      <c r="AE50" s="139">
        <f t="shared" si="46"/>
        <v>0</v>
      </c>
      <c r="AF50" s="139">
        <f t="shared" si="47"/>
        <v>0</v>
      </c>
      <c r="AG50" s="139">
        <f t="shared" si="48"/>
        <v>0</v>
      </c>
      <c r="AH50" s="139">
        <f t="shared" si="49"/>
        <v>0</v>
      </c>
      <c r="AI50" s="139">
        <f t="shared" si="50"/>
        <v>0</v>
      </c>
      <c r="AJ50" s="129"/>
      <c r="AK50" s="357">
        <f t="shared" si="51"/>
        <v>0</v>
      </c>
      <c r="AL50" s="357">
        <f t="shared" si="52"/>
        <v>0</v>
      </c>
      <c r="AM50" s="357">
        <f t="shared" si="53"/>
        <v>0</v>
      </c>
      <c r="AN50" s="357">
        <f t="shared" si="54"/>
        <v>0</v>
      </c>
      <c r="AO50" s="357">
        <f t="shared" si="55"/>
        <v>0</v>
      </c>
      <c r="AP50" s="129"/>
    </row>
    <row r="51" spans="1:42" x14ac:dyDescent="0.3">
      <c r="A51" s="105">
        <f t="shared" si="9"/>
        <v>90</v>
      </c>
      <c r="B51" s="113" t="s">
        <v>266</v>
      </c>
      <c r="C51" s="275" t="str">
        <f t="shared" si="45"/>
        <v>598</v>
      </c>
      <c r="D51" s="157"/>
      <c r="E51" s="105" t="s">
        <v>267</v>
      </c>
      <c r="F51" s="22"/>
      <c r="G51" s="80"/>
      <c r="H51" s="284">
        <f>VLOOKUP($E51,'MFR C-6'!$F:$R,MATCH(H$11,'MFR C-6'!$F$15:$R$15,0),FALSE)</f>
        <v>0</v>
      </c>
      <c r="I51" s="284">
        <f>VLOOKUP($E51,'MFR C-6'!$F:$R,MATCH(I$11,'MFR C-6'!$F$15:$R$15,0),FALSE)</f>
        <v>0</v>
      </c>
      <c r="J51" s="284">
        <f>VLOOKUP($E51,'MFR C-6'!$F:$T,MATCH(J$11,'MFR C-6'!$F$15:$T$15,0),FALSE)</f>
        <v>0</v>
      </c>
      <c r="K51" s="284">
        <f>VLOOKUP($E51,'MFR C-6'!$F:$T,MATCH(K$11,'MFR C-6'!$F$15:$T$15,0),FALSE)</f>
        <v>0</v>
      </c>
      <c r="L51" s="107" t="e">
        <f>-SUMIF(#REF!,'MFR C-6 Var Calc for MFR C-8'!$B51,#REF!)/1000</f>
        <v>#REF!</v>
      </c>
      <c r="M51" s="128"/>
      <c r="N51" s="107" t="e">
        <f>+#REF!-#REF!</f>
        <v>#REF!</v>
      </c>
      <c r="O51" s="107" t="e">
        <f>+#REF!-#REF!</f>
        <v>#REF!</v>
      </c>
      <c r="P51" s="107" t="e">
        <f>+#REF!-#REF!</f>
        <v>#REF!</v>
      </c>
      <c r="Q51" s="107" t="e">
        <f>+#REF!-#REF!</f>
        <v>#REF!</v>
      </c>
      <c r="R51" s="107" t="e">
        <f>+#REF!-#REF!</f>
        <v>#REF!</v>
      </c>
      <c r="S51" s="107" t="e">
        <f>+#REF!-#REF!</f>
        <v>#REF!</v>
      </c>
      <c r="T51" s="107" t="e">
        <f>+#REF!-#REF!</f>
        <v>#REF!</v>
      </c>
      <c r="U51" s="107" t="e">
        <f>+F51-#REF!</f>
        <v>#REF!</v>
      </c>
      <c r="V51" s="107">
        <f t="shared" si="56"/>
        <v>0</v>
      </c>
      <c r="W51" s="94"/>
      <c r="X51" s="107">
        <f t="shared" si="57"/>
        <v>0</v>
      </c>
      <c r="Y51" s="107">
        <f t="shared" si="58"/>
        <v>0</v>
      </c>
      <c r="Z51" s="107">
        <f t="shared" si="59"/>
        <v>0</v>
      </c>
      <c r="AA51" s="107" t="e">
        <f t="shared" si="22"/>
        <v>#REF!</v>
      </c>
      <c r="AB51" s="129"/>
      <c r="AC51" s="106"/>
      <c r="AD51" s="106"/>
      <c r="AE51" s="139">
        <f t="shared" si="46"/>
        <v>0</v>
      </c>
      <c r="AF51" s="139">
        <f t="shared" si="47"/>
        <v>0</v>
      </c>
      <c r="AG51" s="139">
        <f t="shared" si="48"/>
        <v>0</v>
      </c>
      <c r="AH51" s="139">
        <f t="shared" si="49"/>
        <v>0</v>
      </c>
      <c r="AI51" s="139">
        <f t="shared" si="50"/>
        <v>0</v>
      </c>
      <c r="AJ51" s="129"/>
      <c r="AK51" s="357">
        <f t="shared" si="51"/>
        <v>0</v>
      </c>
      <c r="AL51" s="357">
        <f t="shared" si="52"/>
        <v>0</v>
      </c>
      <c r="AM51" s="357">
        <f t="shared" si="53"/>
        <v>0</v>
      </c>
      <c r="AN51" s="357">
        <f t="shared" si="54"/>
        <v>0</v>
      </c>
      <c r="AO51" s="357">
        <f t="shared" si="55"/>
        <v>0</v>
      </c>
      <c r="AP51" s="129"/>
    </row>
    <row r="52" spans="1:42" x14ac:dyDescent="0.3">
      <c r="A52" s="105">
        <f t="shared" si="9"/>
        <v>91</v>
      </c>
      <c r="B52" s="272"/>
      <c r="C52" s="272"/>
      <c r="D52" s="133" t="s">
        <v>79</v>
      </c>
      <c r="E52" s="127"/>
      <c r="F52" s="22"/>
      <c r="G52" s="80"/>
      <c r="H52" s="348">
        <f>SUM(H40:H51)</f>
        <v>4647.1256259413358</v>
      </c>
      <c r="I52" s="348">
        <f>SUM(I40:I51)</f>
        <v>6081.9816259413365</v>
      </c>
      <c r="J52" s="348">
        <f>SUM(J40:J51)</f>
        <v>6197.1696259413357</v>
      </c>
      <c r="K52" s="348">
        <f>SUM(K40:K51)</f>
        <v>6300.5281199999999</v>
      </c>
      <c r="L52" s="130" t="e">
        <f>SUM(L40:L51)</f>
        <v>#REF!</v>
      </c>
      <c r="M52" s="131"/>
      <c r="N52" s="130" t="e">
        <f>+#REF!-#REF!</f>
        <v>#REF!</v>
      </c>
      <c r="O52" s="130" t="e">
        <f>+#REF!-#REF!</f>
        <v>#REF!</v>
      </c>
      <c r="P52" s="130" t="e">
        <f>+#REF!-#REF!</f>
        <v>#REF!</v>
      </c>
      <c r="Q52" s="130" t="e">
        <f>+#REF!-#REF!</f>
        <v>#REF!</v>
      </c>
      <c r="R52" s="130" t="e">
        <f>+#REF!-#REF!</f>
        <v>#REF!</v>
      </c>
      <c r="S52" s="130" t="e">
        <f>+#REF!-#REF!</f>
        <v>#REF!</v>
      </c>
      <c r="T52" s="130" t="e">
        <f>+#REF!-#REF!</f>
        <v>#REF!</v>
      </c>
      <c r="U52" s="130" t="e">
        <f>+F52-#REF!</f>
        <v>#REF!</v>
      </c>
      <c r="V52" s="130">
        <f t="shared" si="11"/>
        <v>0</v>
      </c>
      <c r="W52" s="94"/>
      <c r="X52" s="130">
        <f t="shared" si="22"/>
        <v>1434.8560000000007</v>
      </c>
      <c r="Y52" s="130">
        <f t="shared" si="22"/>
        <v>115.18799999999919</v>
      </c>
      <c r="Z52" s="130">
        <f t="shared" si="22"/>
        <v>103.35849405866429</v>
      </c>
      <c r="AA52" s="130" t="e">
        <f t="shared" si="22"/>
        <v>#REF!</v>
      </c>
      <c r="AB52" s="132"/>
      <c r="AC52" s="106"/>
      <c r="AD52" s="106"/>
      <c r="AE52" s="106"/>
      <c r="AF52" s="106"/>
      <c r="AJ52" s="132"/>
      <c r="AP52" s="132"/>
    </row>
    <row r="53" spans="1:42" x14ac:dyDescent="0.3">
      <c r="A53" s="105">
        <f t="shared" si="9"/>
        <v>92</v>
      </c>
      <c r="B53" s="272"/>
      <c r="C53" s="272"/>
      <c r="D53" s="133"/>
      <c r="E53" s="127"/>
      <c r="F53" s="22"/>
      <c r="G53" s="80"/>
      <c r="H53" s="151"/>
      <c r="I53" s="151"/>
      <c r="J53" s="151"/>
      <c r="K53" s="151"/>
      <c r="L53" s="151"/>
      <c r="M53" s="159"/>
      <c r="N53" s="151"/>
      <c r="O53" s="151"/>
      <c r="P53" s="151"/>
      <c r="Q53" s="151"/>
      <c r="R53" s="151"/>
      <c r="S53" s="151"/>
      <c r="T53" s="151"/>
      <c r="U53" s="151"/>
      <c r="V53" s="151"/>
      <c r="W53" s="94"/>
      <c r="X53" s="151">
        <f t="shared" si="22"/>
        <v>0</v>
      </c>
      <c r="Y53" s="151">
        <f t="shared" si="22"/>
        <v>0</v>
      </c>
      <c r="Z53" s="151">
        <f t="shared" si="22"/>
        <v>0</v>
      </c>
      <c r="AA53" s="151"/>
      <c r="AB53" s="132"/>
      <c r="AC53" s="106"/>
      <c r="AD53" s="106"/>
      <c r="AE53" s="106"/>
      <c r="AF53" s="106"/>
      <c r="AJ53" s="132"/>
      <c r="AP53" s="132"/>
    </row>
    <row r="54" spans="1:42" x14ac:dyDescent="0.3">
      <c r="A54" s="105">
        <f t="shared" si="9"/>
        <v>93</v>
      </c>
      <c r="B54" s="113" t="s">
        <v>268</v>
      </c>
      <c r="C54" s="275" t="str">
        <f t="shared" ref="C54:C57" si="60">MID(B54,2,3)</f>
        <v>524</v>
      </c>
      <c r="D54" s="101"/>
      <c r="E54" s="105" t="s">
        <v>269</v>
      </c>
      <c r="F54" s="22"/>
      <c r="G54" s="80"/>
      <c r="H54" s="151"/>
      <c r="I54" s="151"/>
      <c r="J54" s="151"/>
      <c r="K54" s="151"/>
      <c r="L54" s="107" t="e">
        <f>SUMIF(#REF!,'MFR C-6 Var Calc for MFR C-8'!$B54,#REF!)/1000</f>
        <v>#REF!</v>
      </c>
      <c r="M54" s="128"/>
      <c r="N54" s="107" t="e">
        <f>+#REF!-#REF!</f>
        <v>#REF!</v>
      </c>
      <c r="O54" s="107" t="e">
        <f>+#REF!-#REF!</f>
        <v>#REF!</v>
      </c>
      <c r="P54" s="107" t="e">
        <f>+#REF!-#REF!</f>
        <v>#REF!</v>
      </c>
      <c r="Q54" s="107" t="e">
        <f>+#REF!-#REF!</f>
        <v>#REF!</v>
      </c>
      <c r="R54" s="107" t="e">
        <f>+#REF!-#REF!</f>
        <v>#REF!</v>
      </c>
      <c r="S54" s="107" t="e">
        <f>+#REF!-#REF!</f>
        <v>#REF!</v>
      </c>
      <c r="T54" s="107" t="e">
        <f>+#REF!-#REF!</f>
        <v>#REF!</v>
      </c>
      <c r="U54" s="107" t="e">
        <f>+F54-#REF!</f>
        <v>#REF!</v>
      </c>
      <c r="V54" s="107">
        <f t="shared" ref="V54" si="61">+G54-F54</f>
        <v>0</v>
      </c>
      <c r="W54" s="94"/>
      <c r="X54" s="107">
        <f t="shared" si="22"/>
        <v>0</v>
      </c>
      <c r="Y54" s="107">
        <f t="shared" si="22"/>
        <v>0</v>
      </c>
      <c r="Z54" s="107">
        <f t="shared" si="22"/>
        <v>0</v>
      </c>
      <c r="AA54" s="107" t="e">
        <f t="shared" si="22"/>
        <v>#REF!</v>
      </c>
      <c r="AB54" s="129"/>
      <c r="AC54" s="106"/>
      <c r="AD54" s="106"/>
      <c r="AE54" s="139">
        <f t="shared" ref="AE54:AI57" si="62">ABS(F54*0.1)</f>
        <v>0</v>
      </c>
      <c r="AF54" s="139">
        <f t="shared" si="62"/>
        <v>0</v>
      </c>
      <c r="AG54" s="139">
        <f t="shared" si="62"/>
        <v>0</v>
      </c>
      <c r="AH54" s="139">
        <f t="shared" si="62"/>
        <v>0</v>
      </c>
      <c r="AI54" s="139">
        <f t="shared" si="62"/>
        <v>0</v>
      </c>
      <c r="AJ54" s="129"/>
      <c r="AK54" s="357">
        <f t="shared" ref="AK54:AO57" si="63">IF(AND(ABS(V54)&gt;V$10,ABS(V54)&gt;AE54),V54,0)</f>
        <v>0</v>
      </c>
      <c r="AL54" s="357">
        <f t="shared" si="63"/>
        <v>0</v>
      </c>
      <c r="AM54" s="357">
        <f t="shared" si="63"/>
        <v>0</v>
      </c>
      <c r="AN54" s="357">
        <f t="shared" si="63"/>
        <v>0</v>
      </c>
      <c r="AO54" s="357">
        <f t="shared" si="63"/>
        <v>0</v>
      </c>
      <c r="AP54" s="129"/>
    </row>
    <row r="55" spans="1:42" x14ac:dyDescent="0.3">
      <c r="A55" s="105">
        <f t="shared" si="9"/>
        <v>94</v>
      </c>
      <c r="B55" s="113" t="s">
        <v>270</v>
      </c>
      <c r="C55" s="275" t="str">
        <f t="shared" si="60"/>
        <v>920</v>
      </c>
      <c r="D55" s="101"/>
      <c r="E55" s="105" t="s">
        <v>271</v>
      </c>
      <c r="F55" s="22"/>
      <c r="G55" s="80"/>
      <c r="H55" s="151"/>
      <c r="I55" s="151"/>
      <c r="J55" s="151"/>
      <c r="K55" s="151"/>
      <c r="L55" s="107" t="e">
        <f>SUMIF(#REF!,'MFR C-6 Var Calc for MFR C-8'!$B55,#REF!)/1000</f>
        <v>#REF!</v>
      </c>
      <c r="M55" s="128"/>
      <c r="N55" s="107" t="e">
        <f>+#REF!-#REF!</f>
        <v>#REF!</v>
      </c>
      <c r="O55" s="107" t="e">
        <f>+#REF!-#REF!</f>
        <v>#REF!</v>
      </c>
      <c r="P55" s="107" t="e">
        <f>+#REF!-#REF!</f>
        <v>#REF!</v>
      </c>
      <c r="Q55" s="107" t="e">
        <f>+#REF!-#REF!</f>
        <v>#REF!</v>
      </c>
      <c r="R55" s="107" t="e">
        <f>+#REF!-#REF!</f>
        <v>#REF!</v>
      </c>
      <c r="S55" s="107" t="e">
        <f>+#REF!-#REF!</f>
        <v>#REF!</v>
      </c>
      <c r="T55" s="107" t="e">
        <f>+#REF!-#REF!</f>
        <v>#REF!</v>
      </c>
      <c r="U55" s="107" t="e">
        <f>+F55-#REF!</f>
        <v>#REF!</v>
      </c>
      <c r="V55" s="107">
        <f t="shared" ref="V55:V57" si="64">+G55-F55</f>
        <v>0</v>
      </c>
      <c r="W55" s="94"/>
      <c r="X55" s="107">
        <f t="shared" ref="X55:X57" si="65">+I55-H55</f>
        <v>0</v>
      </c>
      <c r="Y55" s="107">
        <f t="shared" ref="Y55:Y57" si="66">+J55-I55</f>
        <v>0</v>
      </c>
      <c r="Z55" s="107">
        <f t="shared" ref="Z55:Z57" si="67">+K55-J55</f>
        <v>0</v>
      </c>
      <c r="AA55" s="107" t="e">
        <f t="shared" si="22"/>
        <v>#REF!</v>
      </c>
      <c r="AB55" s="129"/>
      <c r="AC55" s="106"/>
      <c r="AD55" s="106"/>
      <c r="AE55" s="139">
        <f t="shared" si="62"/>
        <v>0</v>
      </c>
      <c r="AF55" s="139">
        <f t="shared" si="62"/>
        <v>0</v>
      </c>
      <c r="AG55" s="139">
        <f t="shared" si="62"/>
        <v>0</v>
      </c>
      <c r="AH55" s="139">
        <f t="shared" si="62"/>
        <v>0</v>
      </c>
      <c r="AI55" s="139">
        <f t="shared" si="62"/>
        <v>0</v>
      </c>
      <c r="AJ55" s="129"/>
      <c r="AK55" s="357">
        <f t="shared" si="63"/>
        <v>0</v>
      </c>
      <c r="AL55" s="357">
        <f t="shared" si="63"/>
        <v>0</v>
      </c>
      <c r="AM55" s="357">
        <f t="shared" si="63"/>
        <v>0</v>
      </c>
      <c r="AN55" s="357">
        <f t="shared" si="63"/>
        <v>0</v>
      </c>
      <c r="AO55" s="357">
        <f t="shared" si="63"/>
        <v>0</v>
      </c>
      <c r="AP55" s="129"/>
    </row>
    <row r="56" spans="1:42" x14ac:dyDescent="0.3">
      <c r="A56" s="105">
        <f t="shared" si="9"/>
        <v>95</v>
      </c>
      <c r="B56" s="113" t="s">
        <v>272</v>
      </c>
      <c r="C56" s="275" t="str">
        <f t="shared" si="60"/>
        <v>921</v>
      </c>
      <c r="D56" s="140"/>
      <c r="E56" s="127" t="s">
        <v>273</v>
      </c>
      <c r="F56" s="22"/>
      <c r="G56" s="80"/>
      <c r="H56" s="151"/>
      <c r="I56" s="151"/>
      <c r="J56" s="151"/>
      <c r="K56" s="151"/>
      <c r="L56" s="107" t="e">
        <f>SUMIF(#REF!,'MFR C-6 Var Calc for MFR C-8'!$B56,#REF!)/1000</f>
        <v>#REF!</v>
      </c>
      <c r="M56" s="128"/>
      <c r="N56" s="107" t="e">
        <f>+#REF!-#REF!</f>
        <v>#REF!</v>
      </c>
      <c r="O56" s="107" t="e">
        <f>+#REF!-#REF!</f>
        <v>#REF!</v>
      </c>
      <c r="P56" s="107" t="e">
        <f>+#REF!-#REF!</f>
        <v>#REF!</v>
      </c>
      <c r="Q56" s="107" t="e">
        <f>+#REF!-#REF!</f>
        <v>#REF!</v>
      </c>
      <c r="R56" s="107" t="e">
        <f>+#REF!-#REF!</f>
        <v>#REF!</v>
      </c>
      <c r="S56" s="107" t="e">
        <f>+#REF!-#REF!</f>
        <v>#REF!</v>
      </c>
      <c r="T56" s="107" t="e">
        <f>+#REF!-#REF!</f>
        <v>#REF!</v>
      </c>
      <c r="U56" s="107" t="e">
        <f>+F56-#REF!</f>
        <v>#REF!</v>
      </c>
      <c r="V56" s="107">
        <f t="shared" si="64"/>
        <v>0</v>
      </c>
      <c r="W56" s="94"/>
      <c r="X56" s="107">
        <f t="shared" si="65"/>
        <v>0</v>
      </c>
      <c r="Y56" s="107">
        <f t="shared" si="66"/>
        <v>0</v>
      </c>
      <c r="Z56" s="107">
        <f t="shared" si="67"/>
        <v>0</v>
      </c>
      <c r="AA56" s="107" t="e">
        <f t="shared" si="22"/>
        <v>#REF!</v>
      </c>
      <c r="AB56" s="129"/>
      <c r="AC56" s="106"/>
      <c r="AD56" s="106"/>
      <c r="AE56" s="139">
        <f t="shared" si="62"/>
        <v>0</v>
      </c>
      <c r="AF56" s="139">
        <f t="shared" si="62"/>
        <v>0</v>
      </c>
      <c r="AG56" s="139">
        <f t="shared" si="62"/>
        <v>0</v>
      </c>
      <c r="AH56" s="139">
        <f t="shared" si="62"/>
        <v>0</v>
      </c>
      <c r="AI56" s="139">
        <f t="shared" si="62"/>
        <v>0</v>
      </c>
      <c r="AJ56" s="129"/>
      <c r="AK56" s="357">
        <f t="shared" si="63"/>
        <v>0</v>
      </c>
      <c r="AL56" s="357">
        <f t="shared" si="63"/>
        <v>0</v>
      </c>
      <c r="AM56" s="357">
        <f t="shared" si="63"/>
        <v>0</v>
      </c>
      <c r="AN56" s="357">
        <f t="shared" si="63"/>
        <v>0</v>
      </c>
      <c r="AO56" s="357">
        <f t="shared" si="63"/>
        <v>0</v>
      </c>
      <c r="AP56" s="129"/>
    </row>
    <row r="57" spans="1:42" x14ac:dyDescent="0.3">
      <c r="A57" s="105">
        <f t="shared" si="9"/>
        <v>96</v>
      </c>
      <c r="B57" s="113" t="s">
        <v>274</v>
      </c>
      <c r="C57" s="275" t="str">
        <f t="shared" si="60"/>
        <v>923</v>
      </c>
      <c r="D57" s="140"/>
      <c r="E57" s="127" t="s">
        <v>275</v>
      </c>
      <c r="F57" s="22"/>
      <c r="G57" s="80"/>
      <c r="H57" s="284">
        <f>VLOOKUP($E57,'MFR C-6'!$F:$R,MATCH(H$11,'MFR C-6'!$F$15:$R$15,0),FALSE)</f>
        <v>0</v>
      </c>
      <c r="I57" s="284">
        <f>VLOOKUP($E57,'MFR C-6'!$F:$R,MATCH(I$11,'MFR C-6'!$F$15:$R$15,0),FALSE)</f>
        <v>0</v>
      </c>
      <c r="J57" s="284">
        <f>VLOOKUP($E57,'MFR C-6'!$F:$T,MATCH(J$11,'MFR C-6'!$F$15:$T$15,0),FALSE)</f>
        <v>0</v>
      </c>
      <c r="K57" s="284">
        <f>VLOOKUP($E57,'MFR C-6'!$F:$T,MATCH(K$11,'MFR C-6'!$F$15:$T$15,0),FALSE)</f>
        <v>0</v>
      </c>
      <c r="L57" s="107" t="e">
        <f>SUMIF(#REF!,'MFR C-6 Var Calc for MFR C-8'!$B57,#REF!)/1000</f>
        <v>#REF!</v>
      </c>
      <c r="M57" s="128"/>
      <c r="N57" s="107" t="e">
        <f>+#REF!-#REF!</f>
        <v>#REF!</v>
      </c>
      <c r="O57" s="107" t="e">
        <f>+#REF!-#REF!</f>
        <v>#REF!</v>
      </c>
      <c r="P57" s="107" t="e">
        <f>+#REF!-#REF!</f>
        <v>#REF!</v>
      </c>
      <c r="Q57" s="107" t="e">
        <f>+#REF!-#REF!</f>
        <v>#REF!</v>
      </c>
      <c r="R57" s="107" t="e">
        <f>+#REF!-#REF!</f>
        <v>#REF!</v>
      </c>
      <c r="S57" s="107" t="e">
        <f>+#REF!-#REF!</f>
        <v>#REF!</v>
      </c>
      <c r="T57" s="107" t="e">
        <f>+#REF!-#REF!</f>
        <v>#REF!</v>
      </c>
      <c r="U57" s="107" t="e">
        <f>+F57-#REF!</f>
        <v>#REF!</v>
      </c>
      <c r="V57" s="107">
        <f t="shared" si="64"/>
        <v>0</v>
      </c>
      <c r="W57" s="94"/>
      <c r="X57" s="107">
        <f t="shared" si="65"/>
        <v>0</v>
      </c>
      <c r="Y57" s="107">
        <f t="shared" si="66"/>
        <v>0</v>
      </c>
      <c r="Z57" s="107">
        <f t="shared" si="67"/>
        <v>0</v>
      </c>
      <c r="AA57" s="107" t="e">
        <f t="shared" si="22"/>
        <v>#REF!</v>
      </c>
      <c r="AB57" s="129"/>
      <c r="AC57" s="106"/>
      <c r="AD57" s="106"/>
      <c r="AE57" s="139">
        <f t="shared" si="62"/>
        <v>0</v>
      </c>
      <c r="AF57" s="139">
        <f t="shared" si="62"/>
        <v>0</v>
      </c>
      <c r="AG57" s="139">
        <f t="shared" si="62"/>
        <v>0</v>
      </c>
      <c r="AH57" s="139">
        <f t="shared" si="62"/>
        <v>0</v>
      </c>
      <c r="AI57" s="139">
        <f t="shared" si="62"/>
        <v>0</v>
      </c>
      <c r="AJ57" s="129"/>
      <c r="AK57" s="357">
        <f t="shared" si="63"/>
        <v>0</v>
      </c>
      <c r="AL57" s="357">
        <f t="shared" si="63"/>
        <v>0</v>
      </c>
      <c r="AM57" s="357">
        <f t="shared" si="63"/>
        <v>0</v>
      </c>
      <c r="AN57" s="357">
        <f t="shared" si="63"/>
        <v>0</v>
      </c>
      <c r="AO57" s="357">
        <f t="shared" si="63"/>
        <v>0</v>
      </c>
      <c r="AP57" s="129"/>
    </row>
    <row r="58" spans="1:42" x14ac:dyDescent="0.3">
      <c r="A58" s="105">
        <f t="shared" si="9"/>
        <v>97</v>
      </c>
      <c r="D58" s="133" t="s">
        <v>80</v>
      </c>
      <c r="E58" s="114"/>
      <c r="F58" s="22"/>
      <c r="G58" s="80"/>
      <c r="H58" s="160">
        <v>0</v>
      </c>
      <c r="I58" s="160">
        <v>0</v>
      </c>
      <c r="J58" s="160">
        <v>0</v>
      </c>
      <c r="K58" s="160">
        <v>0</v>
      </c>
      <c r="L58" s="160" t="e">
        <f>SUM(L54:L57)</f>
        <v>#REF!</v>
      </c>
      <c r="M58" s="161"/>
      <c r="N58" s="160" t="e">
        <f>+#REF!-#REF!</f>
        <v>#REF!</v>
      </c>
      <c r="O58" s="160" t="e">
        <f>+#REF!-#REF!</f>
        <v>#REF!</v>
      </c>
      <c r="P58" s="160" t="e">
        <f>+#REF!-#REF!</f>
        <v>#REF!</v>
      </c>
      <c r="Q58" s="160" t="e">
        <f>+#REF!-#REF!</f>
        <v>#REF!</v>
      </c>
      <c r="R58" s="160" t="e">
        <f>+#REF!-#REF!</f>
        <v>#REF!</v>
      </c>
      <c r="S58" s="160" t="e">
        <f>+#REF!-#REF!</f>
        <v>#REF!</v>
      </c>
      <c r="T58" s="160" t="e">
        <f>+#REF!-#REF!</f>
        <v>#REF!</v>
      </c>
      <c r="U58" s="160" t="e">
        <f>+F58-#REF!</f>
        <v>#REF!</v>
      </c>
      <c r="V58" s="160">
        <f t="shared" ref="V58:V59" si="68">+G58-F58</f>
        <v>0</v>
      </c>
      <c r="W58" s="94"/>
      <c r="X58" s="160">
        <f t="shared" si="22"/>
        <v>0</v>
      </c>
      <c r="Y58" s="160">
        <f t="shared" si="22"/>
        <v>0</v>
      </c>
      <c r="Z58" s="160">
        <f t="shared" si="22"/>
        <v>0</v>
      </c>
      <c r="AA58" s="160" t="e">
        <f t="shared" si="22"/>
        <v>#REF!</v>
      </c>
      <c r="AB58" s="162"/>
      <c r="AC58" s="106"/>
      <c r="AD58" s="106"/>
      <c r="AE58" s="106"/>
      <c r="AF58" s="106"/>
      <c r="AJ58" s="162"/>
      <c r="AP58" s="162"/>
    </row>
    <row r="59" spans="1:42" x14ac:dyDescent="0.3">
      <c r="A59" s="105">
        <f t="shared" si="9"/>
        <v>98</v>
      </c>
      <c r="B59" s="273"/>
      <c r="C59" s="270"/>
      <c r="D59" s="133" t="s">
        <v>81</v>
      </c>
      <c r="E59" s="127"/>
      <c r="F59" s="22"/>
      <c r="G59" s="80"/>
      <c r="H59" s="250">
        <f>+H25+H32+H38+H52+H58</f>
        <v>3167555.893404623</v>
      </c>
      <c r="I59" s="250">
        <f>+I25+I32+I38+I52+I58</f>
        <v>2125592.0832082136</v>
      </c>
      <c r="J59" s="250">
        <f>+J25+J32+J38+J52+J58</f>
        <v>1976165.998300001</v>
      </c>
      <c r="K59" s="250">
        <f>+K25+K32+K38+K52+K58</f>
        <v>1879033.9878422371</v>
      </c>
      <c r="L59" s="163" t="e">
        <f>L25+L38+L52+L58</f>
        <v>#REF!</v>
      </c>
      <c r="M59" s="164"/>
      <c r="N59" s="163" t="e">
        <f>+#REF!-#REF!</f>
        <v>#REF!</v>
      </c>
      <c r="O59" s="163" t="e">
        <f>+#REF!-#REF!</f>
        <v>#REF!</v>
      </c>
      <c r="P59" s="163" t="e">
        <f>+#REF!-#REF!</f>
        <v>#REF!</v>
      </c>
      <c r="Q59" s="163" t="e">
        <f>+#REF!-#REF!</f>
        <v>#REF!</v>
      </c>
      <c r="R59" s="163" t="e">
        <f>+#REF!-#REF!</f>
        <v>#REF!</v>
      </c>
      <c r="S59" s="163" t="e">
        <f>+#REF!-#REF!</f>
        <v>#REF!</v>
      </c>
      <c r="T59" s="163" t="e">
        <f>+#REF!-#REF!</f>
        <v>#REF!</v>
      </c>
      <c r="U59" s="163" t="e">
        <f>+F59-#REF!</f>
        <v>#REF!</v>
      </c>
      <c r="V59" s="163">
        <f t="shared" si="68"/>
        <v>0</v>
      </c>
      <c r="W59" s="94"/>
      <c r="X59" s="163">
        <f t="shared" si="22"/>
        <v>-1041963.8101964095</v>
      </c>
      <c r="Y59" s="163">
        <f t="shared" si="22"/>
        <v>-149426.08490821254</v>
      </c>
      <c r="Z59" s="163">
        <f t="shared" si="22"/>
        <v>-97132.010457763914</v>
      </c>
      <c r="AA59" s="163" t="e">
        <f t="shared" si="22"/>
        <v>#REF!</v>
      </c>
      <c r="AB59" s="165"/>
      <c r="AC59" s="106"/>
      <c r="AD59" s="106"/>
      <c r="AE59" s="106"/>
      <c r="AF59" s="106"/>
      <c r="AJ59" s="165"/>
      <c r="AP59" s="165"/>
    </row>
    <row r="60" spans="1:42" x14ac:dyDescent="0.3">
      <c r="A60" s="105">
        <f t="shared" si="9"/>
        <v>99</v>
      </c>
      <c r="B60" s="274"/>
      <c r="C60" s="274"/>
      <c r="D60" s="166"/>
      <c r="E60" s="127"/>
      <c r="F60" s="22"/>
      <c r="G60" s="80"/>
      <c r="H60" s="167"/>
      <c r="I60" s="105"/>
      <c r="J60" s="105"/>
      <c r="K60" s="105"/>
      <c r="L60" s="105"/>
      <c r="M60" s="146"/>
      <c r="N60" s="105"/>
      <c r="O60" s="105"/>
      <c r="P60" s="105"/>
      <c r="Q60" s="105"/>
      <c r="R60" s="105"/>
      <c r="S60" s="105"/>
      <c r="T60" s="105"/>
      <c r="U60" s="105"/>
      <c r="V60" s="105"/>
      <c r="W60" s="94"/>
      <c r="X60" s="105"/>
      <c r="Y60" s="105"/>
      <c r="Z60" s="105"/>
      <c r="AA60" s="105"/>
      <c r="AB60" s="147"/>
      <c r="AC60" s="105"/>
      <c r="AD60" s="105"/>
      <c r="AE60" s="105"/>
      <c r="AF60" s="167"/>
      <c r="AG60" s="105"/>
      <c r="AH60" s="105"/>
      <c r="AI60" s="105"/>
      <c r="AJ60" s="147"/>
      <c r="AP60" s="147"/>
    </row>
    <row r="61" spans="1:42" ht="15" customHeight="1" x14ac:dyDescent="0.3">
      <c r="A61" s="105">
        <f t="shared" si="9"/>
        <v>100</v>
      </c>
      <c r="B61" s="275" t="s">
        <v>276</v>
      </c>
      <c r="C61" s="275" t="str">
        <f t="shared" ref="C61:C67" si="69">MID(B61,2,3)</f>
        <v>500</v>
      </c>
      <c r="D61" s="168"/>
      <c r="E61" s="127" t="s">
        <v>277</v>
      </c>
      <c r="F61" s="22"/>
      <c r="G61" s="80"/>
      <c r="H61" s="284">
        <f>VLOOKUP($E61,'MFR C-6'!$F:$T,MATCH(H$11,'MFR C-6'!$F$15:$T$15,0),FALSE)</f>
        <v>5783.4943900053422</v>
      </c>
      <c r="I61" s="284">
        <f>VLOOKUP($E61,'MFR C-6'!$F:$T,MATCH(I$11,'MFR C-6'!$F$15:$T$15,0),FALSE)</f>
        <v>5902.4890094661359</v>
      </c>
      <c r="J61" s="284">
        <f>VLOOKUP($E61,'MFR C-6'!$F:$T,MATCH(J$11,'MFR C-6'!$F$15:$T$15,0),FALSE)</f>
        <v>6029.8516864974517</v>
      </c>
      <c r="K61" s="284">
        <f>VLOOKUP($E61,'MFR C-6'!$F:$T,MATCH(K$11,'MFR C-6'!$F$15:$T$15,0),FALSE)</f>
        <v>6159.2161189350691</v>
      </c>
      <c r="L61" s="107" t="e">
        <f>SUMIF(#REF!,'MFR C-6 Var Calc for MFR C-8'!$B61,#REF!)/1000</f>
        <v>#REF!</v>
      </c>
      <c r="M61" s="128"/>
      <c r="N61" s="107" t="e">
        <f>+#REF!-#REF!</f>
        <v>#REF!</v>
      </c>
      <c r="O61" s="107" t="e">
        <f>+#REF!-#REF!</f>
        <v>#REF!</v>
      </c>
      <c r="P61" s="107" t="e">
        <f>+#REF!-#REF!</f>
        <v>#REF!</v>
      </c>
      <c r="Q61" s="107" t="e">
        <f>+#REF!-#REF!</f>
        <v>#REF!</v>
      </c>
      <c r="R61" s="107" t="e">
        <f>+#REF!-#REF!</f>
        <v>#REF!</v>
      </c>
      <c r="S61" s="107" t="e">
        <f>+#REF!-#REF!</f>
        <v>#REF!</v>
      </c>
      <c r="T61" s="107" t="e">
        <f>+#REF!-#REF!</f>
        <v>#REF!</v>
      </c>
      <c r="U61" s="107" t="e">
        <f>+F61-#REF!</f>
        <v>#REF!</v>
      </c>
      <c r="V61" s="107">
        <f t="shared" ref="V61:V64" si="70">+G61-F61</f>
        <v>0</v>
      </c>
      <c r="W61" s="94"/>
      <c r="X61" s="107">
        <f t="shared" ref="X61:X64" si="71">+I61-H61</f>
        <v>118.99461946079373</v>
      </c>
      <c r="Y61" s="107">
        <f t="shared" ref="Y61:Y64" si="72">+J61-I61</f>
        <v>127.3626770313158</v>
      </c>
      <c r="Z61" s="107">
        <f t="shared" ref="Z61:Z64" si="73">+K61-J61</f>
        <v>129.36443243761732</v>
      </c>
      <c r="AA61" s="107" t="e">
        <f t="shared" si="22"/>
        <v>#REF!</v>
      </c>
      <c r="AB61" s="129"/>
      <c r="AC61" s="139" t="e">
        <f>#REF!*0.1</f>
        <v>#REF!</v>
      </c>
      <c r="AD61" s="139" t="e">
        <f>#REF!*0.1</f>
        <v>#REF!</v>
      </c>
      <c r="AE61" s="139">
        <f t="shared" ref="AE61:AI67" si="74">ABS(F61*0.1)</f>
        <v>0</v>
      </c>
      <c r="AF61" s="139">
        <f t="shared" si="74"/>
        <v>0</v>
      </c>
      <c r="AG61" s="139">
        <f t="shared" si="74"/>
        <v>578.34943900053429</v>
      </c>
      <c r="AH61" s="139">
        <f t="shared" si="74"/>
        <v>590.24890094661362</v>
      </c>
      <c r="AI61" s="139">
        <f t="shared" si="74"/>
        <v>602.98516864974522</v>
      </c>
      <c r="AJ61" s="129"/>
      <c r="AK61" s="357">
        <f t="shared" ref="AK61:AO67" si="75">IF(AND(ABS(V61)&gt;V$10,ABS(V61)&gt;AE61),V61,0)</f>
        <v>0</v>
      </c>
      <c r="AL61" s="357">
        <f t="shared" si="75"/>
        <v>0</v>
      </c>
      <c r="AM61" s="357">
        <f t="shared" si="75"/>
        <v>0</v>
      </c>
      <c r="AN61" s="357">
        <f t="shared" si="75"/>
        <v>0</v>
      </c>
      <c r="AO61" s="357">
        <f t="shared" si="75"/>
        <v>0</v>
      </c>
      <c r="AP61" s="129"/>
    </row>
    <row r="62" spans="1:42" x14ac:dyDescent="0.3">
      <c r="A62" s="105">
        <f t="shared" si="9"/>
        <v>101</v>
      </c>
      <c r="B62" s="113" t="s">
        <v>278</v>
      </c>
      <c r="C62" s="275" t="str">
        <f t="shared" si="69"/>
        <v>501</v>
      </c>
      <c r="E62" s="105" t="s">
        <v>279</v>
      </c>
      <c r="F62" s="22"/>
      <c r="G62" s="80"/>
      <c r="H62" s="284">
        <f>VLOOKUP($E62,'MFR C-6'!$F:$T,MATCH(H$11,'MFR C-6'!$F$15:$T$15,0),FALSE)</f>
        <v>143.17079999999999</v>
      </c>
      <c r="I62" s="284">
        <f>VLOOKUP($E62,'MFR C-6'!$F:$T,MATCH(I$11,'MFR C-6'!$F$15:$T$15,0),FALSE)</f>
        <v>143.17079999999999</v>
      </c>
      <c r="J62" s="284">
        <f>VLOOKUP($E62,'MFR C-6'!$F:$T,MATCH(J$11,'MFR C-6'!$F$15:$T$15,0),FALSE)</f>
        <v>143.17079999999999</v>
      </c>
      <c r="K62" s="284">
        <f>VLOOKUP($E62,'MFR C-6'!$F:$T,MATCH(K$11,'MFR C-6'!$F$15:$T$15,0),FALSE)</f>
        <v>143.17079999999999</v>
      </c>
      <c r="L62" s="107" t="e">
        <f>SUMIF(#REF!,$C62,#REF!)-SUM(#REF!)</f>
        <v>#REF!</v>
      </c>
      <c r="M62" s="128"/>
      <c r="N62" s="107" t="e">
        <f>+#REF!-#REF!</f>
        <v>#REF!</v>
      </c>
      <c r="O62" s="107" t="e">
        <f>+#REF!-#REF!</f>
        <v>#REF!</v>
      </c>
      <c r="P62" s="107" t="e">
        <f>+#REF!-#REF!</f>
        <v>#REF!</v>
      </c>
      <c r="Q62" s="107" t="e">
        <f>+#REF!-#REF!</f>
        <v>#REF!</v>
      </c>
      <c r="R62" s="107" t="e">
        <f>+#REF!-#REF!</f>
        <v>#REF!</v>
      </c>
      <c r="S62" s="107" t="e">
        <f>+#REF!-#REF!</f>
        <v>#REF!</v>
      </c>
      <c r="T62" s="107" t="e">
        <f>+#REF!-#REF!</f>
        <v>#REF!</v>
      </c>
      <c r="U62" s="107" t="e">
        <f>+F62-#REF!</f>
        <v>#REF!</v>
      </c>
      <c r="V62" s="107">
        <f t="shared" si="70"/>
        <v>0</v>
      </c>
      <c r="W62" s="94"/>
      <c r="X62" s="107">
        <f t="shared" si="71"/>
        <v>0</v>
      </c>
      <c r="Y62" s="107">
        <f t="shared" si="72"/>
        <v>0</v>
      </c>
      <c r="Z62" s="107">
        <f t="shared" si="73"/>
        <v>0</v>
      </c>
      <c r="AA62" s="107" t="e">
        <f t="shared" si="22"/>
        <v>#REF!</v>
      </c>
      <c r="AB62" s="129"/>
      <c r="AC62" s="139" t="e">
        <f>#REF!*0.1</f>
        <v>#REF!</v>
      </c>
      <c r="AD62" s="139" t="e">
        <f>#REF!*0.1</f>
        <v>#REF!</v>
      </c>
      <c r="AE62" s="139">
        <f t="shared" si="74"/>
        <v>0</v>
      </c>
      <c r="AF62" s="139">
        <f t="shared" si="74"/>
        <v>0</v>
      </c>
      <c r="AG62" s="139">
        <f t="shared" si="74"/>
        <v>14.317079999999999</v>
      </c>
      <c r="AH62" s="139">
        <f t="shared" si="74"/>
        <v>14.317079999999999</v>
      </c>
      <c r="AI62" s="139">
        <f t="shared" si="74"/>
        <v>14.317079999999999</v>
      </c>
      <c r="AJ62" s="129"/>
      <c r="AK62" s="357">
        <f t="shared" si="75"/>
        <v>0</v>
      </c>
      <c r="AL62" s="357">
        <f t="shared" si="75"/>
        <v>0</v>
      </c>
      <c r="AM62" s="357">
        <f t="shared" si="75"/>
        <v>0</v>
      </c>
      <c r="AN62" s="357">
        <f t="shared" si="75"/>
        <v>0</v>
      </c>
      <c r="AO62" s="357">
        <f t="shared" si="75"/>
        <v>0</v>
      </c>
      <c r="AP62" s="129"/>
    </row>
    <row r="63" spans="1:42" x14ac:dyDescent="0.3">
      <c r="A63" s="105">
        <f t="shared" si="9"/>
        <v>102</v>
      </c>
      <c r="B63" s="275" t="s">
        <v>280</v>
      </c>
      <c r="C63" s="275" t="str">
        <f t="shared" si="69"/>
        <v>502</v>
      </c>
      <c r="D63" s="168"/>
      <c r="E63" s="127" t="s">
        <v>281</v>
      </c>
      <c r="F63" s="22"/>
      <c r="G63" s="80"/>
      <c r="H63" s="284">
        <f>VLOOKUP($E63,'MFR C-6'!$F:$T,MATCH(H$11,'MFR C-6'!$F$15:$T$15,0),FALSE)</f>
        <v>527.54520000000093</v>
      </c>
      <c r="I63" s="284">
        <f>VLOOKUP($E63,'MFR C-6'!$F:$T,MATCH(I$11,'MFR C-6'!$F$15:$T$15,0),FALSE)</f>
        <v>527.54520000000093</v>
      </c>
      <c r="J63" s="284">
        <f>VLOOKUP($E63,'MFR C-6'!$F:$T,MATCH(J$11,'MFR C-6'!$F$15:$T$15,0),FALSE)</f>
        <v>527.54520000000093</v>
      </c>
      <c r="K63" s="284">
        <f>VLOOKUP($E63,'MFR C-6'!$F:$T,MATCH(K$11,'MFR C-6'!$F$15:$T$15,0),FALSE)</f>
        <v>527.54520000000093</v>
      </c>
      <c r="L63" s="107" t="e">
        <f>SUMIF(#REF!,'MFR C-6 Var Calc for MFR C-8'!$B63,#REF!)/1000</f>
        <v>#REF!</v>
      </c>
      <c r="M63" s="128"/>
      <c r="N63" s="107" t="e">
        <f>+#REF!-#REF!</f>
        <v>#REF!</v>
      </c>
      <c r="O63" s="107" t="e">
        <f>+#REF!-#REF!</f>
        <v>#REF!</v>
      </c>
      <c r="P63" s="107" t="e">
        <f>+#REF!-#REF!</f>
        <v>#REF!</v>
      </c>
      <c r="Q63" s="107" t="e">
        <f>+#REF!-#REF!</f>
        <v>#REF!</v>
      </c>
      <c r="R63" s="107" t="e">
        <f>+#REF!-#REF!</f>
        <v>#REF!</v>
      </c>
      <c r="S63" s="107" t="e">
        <f>+#REF!-#REF!</f>
        <v>#REF!</v>
      </c>
      <c r="T63" s="107" t="e">
        <f>+#REF!-#REF!</f>
        <v>#REF!</v>
      </c>
      <c r="U63" s="107" t="e">
        <f>+F63-#REF!</f>
        <v>#REF!</v>
      </c>
      <c r="V63" s="107">
        <f t="shared" si="70"/>
        <v>0</v>
      </c>
      <c r="W63" s="94"/>
      <c r="X63" s="107">
        <f t="shared" si="71"/>
        <v>0</v>
      </c>
      <c r="Y63" s="107">
        <f t="shared" si="72"/>
        <v>0</v>
      </c>
      <c r="Z63" s="107">
        <f t="shared" si="73"/>
        <v>0</v>
      </c>
      <c r="AA63" s="107" t="e">
        <f t="shared" si="22"/>
        <v>#REF!</v>
      </c>
      <c r="AB63" s="129"/>
      <c r="AC63" s="139" t="e">
        <f>#REF!*0.1</f>
        <v>#REF!</v>
      </c>
      <c r="AD63" s="139" t="e">
        <f>#REF!*0.1</f>
        <v>#REF!</v>
      </c>
      <c r="AE63" s="139">
        <f t="shared" si="74"/>
        <v>0</v>
      </c>
      <c r="AF63" s="139">
        <f t="shared" si="74"/>
        <v>0</v>
      </c>
      <c r="AG63" s="139">
        <f t="shared" si="74"/>
        <v>52.754520000000099</v>
      </c>
      <c r="AH63" s="139">
        <f t="shared" si="74"/>
        <v>52.754520000000099</v>
      </c>
      <c r="AI63" s="139">
        <f t="shared" si="74"/>
        <v>52.754520000000099</v>
      </c>
      <c r="AJ63" s="129"/>
      <c r="AK63" s="357">
        <f t="shared" si="75"/>
        <v>0</v>
      </c>
      <c r="AL63" s="357">
        <f t="shared" si="75"/>
        <v>0</v>
      </c>
      <c r="AM63" s="357">
        <f t="shared" si="75"/>
        <v>0</v>
      </c>
      <c r="AN63" s="357">
        <f t="shared" si="75"/>
        <v>0</v>
      </c>
      <c r="AO63" s="357">
        <f t="shared" si="75"/>
        <v>0</v>
      </c>
      <c r="AP63" s="129"/>
    </row>
    <row r="64" spans="1:42" x14ac:dyDescent="0.3">
      <c r="A64" s="105">
        <f t="shared" si="9"/>
        <v>103</v>
      </c>
      <c r="B64" s="275" t="s">
        <v>282</v>
      </c>
      <c r="C64" s="275" t="str">
        <f t="shared" si="69"/>
        <v>504</v>
      </c>
      <c r="D64" s="168"/>
      <c r="E64" s="127" t="s">
        <v>283</v>
      </c>
      <c r="F64" s="22"/>
      <c r="G64" s="80"/>
      <c r="H64" s="284">
        <v>0</v>
      </c>
      <c r="I64" s="284">
        <v>0</v>
      </c>
      <c r="J64" s="284">
        <v>0</v>
      </c>
      <c r="K64" s="284">
        <v>0</v>
      </c>
      <c r="L64" s="107" t="e">
        <f>SUMIF(#REF!,'MFR C-6 Var Calc for MFR C-8'!$B64,#REF!)/1000</f>
        <v>#REF!</v>
      </c>
      <c r="M64" s="128"/>
      <c r="N64" s="107" t="e">
        <f>+#REF!-#REF!</f>
        <v>#REF!</v>
      </c>
      <c r="O64" s="107" t="e">
        <f>+#REF!-#REF!</f>
        <v>#REF!</v>
      </c>
      <c r="P64" s="107" t="e">
        <f>+#REF!-#REF!</f>
        <v>#REF!</v>
      </c>
      <c r="Q64" s="107" t="e">
        <f>+#REF!-#REF!</f>
        <v>#REF!</v>
      </c>
      <c r="R64" s="107" t="e">
        <f>+#REF!-#REF!</f>
        <v>#REF!</v>
      </c>
      <c r="S64" s="107" t="e">
        <f>+#REF!-#REF!</f>
        <v>#REF!</v>
      </c>
      <c r="T64" s="107" t="e">
        <f>+#REF!-#REF!</f>
        <v>#REF!</v>
      </c>
      <c r="U64" s="107" t="e">
        <f>+F64-#REF!</f>
        <v>#REF!</v>
      </c>
      <c r="V64" s="107">
        <f t="shared" si="70"/>
        <v>0</v>
      </c>
      <c r="W64" s="94"/>
      <c r="X64" s="107">
        <f t="shared" si="71"/>
        <v>0</v>
      </c>
      <c r="Y64" s="107">
        <f t="shared" si="72"/>
        <v>0</v>
      </c>
      <c r="Z64" s="107">
        <f t="shared" si="73"/>
        <v>0</v>
      </c>
      <c r="AA64" s="107" t="e">
        <f t="shared" si="22"/>
        <v>#REF!</v>
      </c>
      <c r="AB64" s="129"/>
      <c r="AC64" s="139" t="e">
        <f>#REF!*0.1</f>
        <v>#REF!</v>
      </c>
      <c r="AD64" s="139" t="e">
        <f>#REF!*0.1</f>
        <v>#REF!</v>
      </c>
      <c r="AE64" s="139">
        <f t="shared" si="74"/>
        <v>0</v>
      </c>
      <c r="AF64" s="139">
        <f t="shared" si="74"/>
        <v>0</v>
      </c>
      <c r="AG64" s="139">
        <f t="shared" si="74"/>
        <v>0</v>
      </c>
      <c r="AH64" s="139">
        <f t="shared" si="74"/>
        <v>0</v>
      </c>
      <c r="AI64" s="139">
        <f t="shared" si="74"/>
        <v>0</v>
      </c>
      <c r="AJ64" s="129"/>
      <c r="AK64" s="357">
        <f t="shared" si="75"/>
        <v>0</v>
      </c>
      <c r="AL64" s="357">
        <f t="shared" si="75"/>
        <v>0</v>
      </c>
      <c r="AM64" s="357">
        <f t="shared" si="75"/>
        <v>0</v>
      </c>
      <c r="AN64" s="357">
        <f t="shared" si="75"/>
        <v>0</v>
      </c>
      <c r="AO64" s="357">
        <f t="shared" si="75"/>
        <v>0</v>
      </c>
      <c r="AP64" s="129"/>
    </row>
    <row r="65" spans="1:42" x14ac:dyDescent="0.3">
      <c r="A65" s="105">
        <f t="shared" si="9"/>
        <v>104</v>
      </c>
      <c r="B65" s="275" t="s">
        <v>284</v>
      </c>
      <c r="C65" s="275" t="str">
        <f t="shared" si="69"/>
        <v>505</v>
      </c>
      <c r="D65" s="168"/>
      <c r="E65" s="127" t="s">
        <v>285</v>
      </c>
      <c r="F65" s="22"/>
      <c r="G65" s="80"/>
      <c r="H65" s="284">
        <f>VLOOKUP($E65,'MFR C-6'!$F:$T,MATCH(H$11,'MFR C-6'!$F$15:$T$15,0),FALSE)</f>
        <v>41.914439999999999</v>
      </c>
      <c r="I65" s="284">
        <f>VLOOKUP($E65,'MFR C-6'!$F:$T,MATCH(I$11,'MFR C-6'!$F$15:$T$15,0),FALSE)</f>
        <v>41.914439999999999</v>
      </c>
      <c r="J65" s="284">
        <f>VLOOKUP($E65,'MFR C-6'!$F:$T,MATCH(J$11,'MFR C-6'!$F$15:$T$15,0),FALSE)</f>
        <v>41.914439999999999</v>
      </c>
      <c r="K65" s="284">
        <f>VLOOKUP($E65,'MFR C-6'!$F:$T,MATCH(K$11,'MFR C-6'!$F$15:$T$15,0),FALSE)</f>
        <v>41.914439999999999</v>
      </c>
      <c r="L65" s="107" t="e">
        <f>SUMIF(#REF!,'MFR C-6 Var Calc for MFR C-8'!$B65,#REF!)/1000</f>
        <v>#REF!</v>
      </c>
      <c r="M65" s="128"/>
      <c r="N65" s="107" t="e">
        <f>+#REF!-#REF!</f>
        <v>#REF!</v>
      </c>
      <c r="O65" s="107" t="e">
        <f>+#REF!-#REF!</f>
        <v>#REF!</v>
      </c>
      <c r="P65" s="107" t="e">
        <f>+#REF!-#REF!</f>
        <v>#REF!</v>
      </c>
      <c r="Q65" s="107" t="e">
        <f>+#REF!-#REF!</f>
        <v>#REF!</v>
      </c>
      <c r="R65" s="107" t="e">
        <f>+#REF!-#REF!</f>
        <v>#REF!</v>
      </c>
      <c r="S65" s="107" t="e">
        <f>+#REF!-#REF!</f>
        <v>#REF!</v>
      </c>
      <c r="T65" s="107" t="e">
        <f>+#REF!-#REF!</f>
        <v>#REF!</v>
      </c>
      <c r="U65" s="107" t="e">
        <f>+F65-#REF!</f>
        <v>#REF!</v>
      </c>
      <c r="V65" s="107">
        <f t="shared" ref="V65:V66" si="76">+G65-F65</f>
        <v>0</v>
      </c>
      <c r="W65" s="94"/>
      <c r="X65" s="107">
        <f t="shared" ref="X65:X68" si="77">+I65-H65</f>
        <v>0</v>
      </c>
      <c r="Y65" s="107">
        <f t="shared" ref="Y65:Y68" si="78">+J65-I65</f>
        <v>0</v>
      </c>
      <c r="Z65" s="107">
        <f t="shared" ref="Z65:Z68" si="79">+K65-J65</f>
        <v>0</v>
      </c>
      <c r="AA65" s="107" t="e">
        <f t="shared" si="22"/>
        <v>#REF!</v>
      </c>
      <c r="AB65" s="129"/>
      <c r="AC65" s="139" t="e">
        <f>#REF!*0.1</f>
        <v>#REF!</v>
      </c>
      <c r="AD65" s="139" t="e">
        <f>#REF!*0.1</f>
        <v>#REF!</v>
      </c>
      <c r="AE65" s="139">
        <f t="shared" si="74"/>
        <v>0</v>
      </c>
      <c r="AF65" s="139">
        <f t="shared" si="74"/>
        <v>0</v>
      </c>
      <c r="AG65" s="139">
        <f t="shared" si="74"/>
        <v>4.1914439999999997</v>
      </c>
      <c r="AH65" s="139">
        <f t="shared" si="74"/>
        <v>4.1914439999999997</v>
      </c>
      <c r="AI65" s="139">
        <f t="shared" si="74"/>
        <v>4.1914439999999997</v>
      </c>
      <c r="AJ65" s="129"/>
      <c r="AK65" s="357">
        <f t="shared" si="75"/>
        <v>0</v>
      </c>
      <c r="AL65" s="357">
        <f t="shared" si="75"/>
        <v>0</v>
      </c>
      <c r="AM65" s="357">
        <f t="shared" si="75"/>
        <v>0</v>
      </c>
      <c r="AN65" s="357">
        <f t="shared" si="75"/>
        <v>0</v>
      </c>
      <c r="AO65" s="357">
        <f t="shared" si="75"/>
        <v>0</v>
      </c>
      <c r="AP65" s="129"/>
    </row>
    <row r="66" spans="1:42" x14ac:dyDescent="0.3">
      <c r="A66" s="105">
        <f t="shared" si="9"/>
        <v>105</v>
      </c>
      <c r="B66" s="275" t="s">
        <v>286</v>
      </c>
      <c r="C66" s="275" t="str">
        <f t="shared" si="69"/>
        <v>506</v>
      </c>
      <c r="D66" s="168"/>
      <c r="E66" s="127" t="s">
        <v>287</v>
      </c>
      <c r="F66" s="22"/>
      <c r="G66" s="80"/>
      <c r="H66" s="284">
        <f>VLOOKUP($E66,'MFR C-6'!$F:$T,MATCH(H$11,'MFR C-6'!$F$15:$T$15,0),FALSE)</f>
        <v>8493.625457252454</v>
      </c>
      <c r="I66" s="284">
        <f>VLOOKUP($E66,'MFR C-6'!$F:$T,MATCH(I$11,'MFR C-6'!$F$15:$T$15,0),FALSE)</f>
        <v>8686.7495968250296</v>
      </c>
      <c r="J66" s="284">
        <f>VLOOKUP($E66,'MFR C-6'!$F:$T,MATCH(J$11,'MFR C-6'!$F$15:$T$15,0),FALSE)</f>
        <v>8893.4548035544522</v>
      </c>
      <c r="K66" s="284">
        <f>VLOOKUP($E66,'MFR C-6'!$F:$T,MATCH(K$11,'MFR C-6'!$F$15:$T$15,0),FALSE)</f>
        <v>9103.4087898692742</v>
      </c>
      <c r="L66" s="107" t="e">
        <f>SUMIF(#REF!,'MFR C-6 Var Calc for MFR C-8'!$B66,#REF!)/1000</f>
        <v>#REF!</v>
      </c>
      <c r="M66" s="128"/>
      <c r="N66" s="107" t="e">
        <f>+#REF!-#REF!</f>
        <v>#REF!</v>
      </c>
      <c r="O66" s="107" t="e">
        <f>+#REF!-#REF!</f>
        <v>#REF!</v>
      </c>
      <c r="P66" s="107" t="e">
        <f>+#REF!-#REF!</f>
        <v>#REF!</v>
      </c>
      <c r="Q66" s="107" t="e">
        <f>+#REF!-#REF!</f>
        <v>#REF!</v>
      </c>
      <c r="R66" s="107" t="e">
        <f>+#REF!-#REF!</f>
        <v>#REF!</v>
      </c>
      <c r="S66" s="107" t="e">
        <f>+#REF!-#REF!</f>
        <v>#REF!</v>
      </c>
      <c r="T66" s="107" t="e">
        <f>+#REF!-#REF!</f>
        <v>#REF!</v>
      </c>
      <c r="U66" s="107" t="e">
        <f>+F66-#REF!</f>
        <v>#REF!</v>
      </c>
      <c r="V66" s="107">
        <f t="shared" si="76"/>
        <v>0</v>
      </c>
      <c r="W66" s="94"/>
      <c r="X66" s="107">
        <f t="shared" si="77"/>
        <v>193.12413957257559</v>
      </c>
      <c r="Y66" s="107">
        <f t="shared" si="78"/>
        <v>206.70520672942257</v>
      </c>
      <c r="Z66" s="107">
        <f t="shared" si="79"/>
        <v>209.95398631482203</v>
      </c>
      <c r="AA66" s="107" t="e">
        <f t="shared" si="22"/>
        <v>#REF!</v>
      </c>
      <c r="AB66" s="129"/>
      <c r="AC66" s="139" t="e">
        <f>#REF!*0.1</f>
        <v>#REF!</v>
      </c>
      <c r="AD66" s="139" t="e">
        <f>#REF!*0.1</f>
        <v>#REF!</v>
      </c>
      <c r="AE66" s="139">
        <f t="shared" si="74"/>
        <v>0</v>
      </c>
      <c r="AF66" s="139">
        <f t="shared" si="74"/>
        <v>0</v>
      </c>
      <c r="AG66" s="139">
        <f t="shared" si="74"/>
        <v>849.36254572524547</v>
      </c>
      <c r="AH66" s="139">
        <f t="shared" si="74"/>
        <v>868.67495968250296</v>
      </c>
      <c r="AI66" s="139">
        <f t="shared" si="74"/>
        <v>889.34548035544526</v>
      </c>
      <c r="AJ66" s="129"/>
      <c r="AK66" s="357">
        <f t="shared" si="75"/>
        <v>0</v>
      </c>
      <c r="AL66" s="357">
        <f t="shared" si="75"/>
        <v>0</v>
      </c>
      <c r="AM66" s="357">
        <f t="shared" si="75"/>
        <v>0</v>
      </c>
      <c r="AN66" s="357">
        <f t="shared" si="75"/>
        <v>0</v>
      </c>
      <c r="AO66" s="357">
        <f t="shared" si="75"/>
        <v>0</v>
      </c>
      <c r="AP66" s="129"/>
    </row>
    <row r="67" spans="1:42" x14ac:dyDescent="0.3">
      <c r="B67" s="275" t="s">
        <v>288</v>
      </c>
      <c r="C67" s="275" t="str">
        <f t="shared" si="69"/>
        <v>507</v>
      </c>
      <c r="D67" s="168"/>
      <c r="E67" s="127" t="s">
        <v>289</v>
      </c>
      <c r="F67" s="22"/>
      <c r="G67" s="80"/>
      <c r="H67" s="284">
        <f>VLOOKUP($E67,'MFR C-6'!$F:$T,MATCH(H$11,'MFR C-6'!$F$15:$T$15,0),FALSE)</f>
        <v>834.33281999999997</v>
      </c>
      <c r="I67" s="284">
        <f>VLOOKUP($E67,'MFR C-6'!$F:$T,MATCH(I$11,'MFR C-6'!$F$15:$T$15,0),FALSE)</f>
        <v>834.33281999999997</v>
      </c>
      <c r="J67" s="284">
        <f>VLOOKUP($E67,'MFR C-6'!$F:$T,MATCH(J$11,'MFR C-6'!$F$15:$T$15,0),FALSE)</f>
        <v>834.33281999999997</v>
      </c>
      <c r="K67" s="284">
        <f>VLOOKUP($E67,'MFR C-6'!$F:$T,MATCH(K$11,'MFR C-6'!$F$15:$T$15,0),FALSE)</f>
        <v>834.33281999999997</v>
      </c>
      <c r="L67" s="107" t="e">
        <f>SUMIF(#REF!,'MFR C-6 Var Calc for MFR C-8'!$B67,#REF!)/1000</f>
        <v>#REF!</v>
      </c>
      <c r="M67" s="128"/>
      <c r="N67" s="107" t="e">
        <f>+#REF!-#REF!</f>
        <v>#REF!</v>
      </c>
      <c r="O67" s="107" t="e">
        <f>+#REF!-#REF!</f>
        <v>#REF!</v>
      </c>
      <c r="P67" s="107" t="e">
        <f>+#REF!-#REF!</f>
        <v>#REF!</v>
      </c>
      <c r="Q67" s="107" t="e">
        <f>+#REF!-#REF!</f>
        <v>#REF!</v>
      </c>
      <c r="R67" s="107" t="e">
        <f>+#REF!-#REF!</f>
        <v>#REF!</v>
      </c>
      <c r="S67" s="107" t="e">
        <f>+#REF!-#REF!</f>
        <v>#REF!</v>
      </c>
      <c r="T67" s="107" t="e">
        <f>+#REF!-#REF!</f>
        <v>#REF!</v>
      </c>
      <c r="U67" s="107" t="e">
        <f>+F67-#REF!</f>
        <v>#REF!</v>
      </c>
      <c r="V67" s="107">
        <f t="shared" ref="V67" si="80">+G67-F67</f>
        <v>0</v>
      </c>
      <c r="W67" s="94"/>
      <c r="X67" s="107">
        <f t="shared" ref="X67" si="81">+I67-H67</f>
        <v>0</v>
      </c>
      <c r="Y67" s="107">
        <f t="shared" ref="Y67" si="82">+J67-I67</f>
        <v>0</v>
      </c>
      <c r="Z67" s="107">
        <f t="shared" ref="Z67" si="83">+K67-J67</f>
        <v>0</v>
      </c>
      <c r="AA67" s="107" t="e">
        <f t="shared" ref="AA67" si="84">+L67-K67</f>
        <v>#REF!</v>
      </c>
      <c r="AB67" s="129"/>
      <c r="AC67" s="139" t="e">
        <f>#REF!*0.1</f>
        <v>#REF!</v>
      </c>
      <c r="AD67" s="139" t="e">
        <f>#REF!*0.1</f>
        <v>#REF!</v>
      </c>
      <c r="AE67" s="139">
        <f t="shared" si="74"/>
        <v>0</v>
      </c>
      <c r="AF67" s="139">
        <f t="shared" si="74"/>
        <v>0</v>
      </c>
      <c r="AG67" s="139">
        <f t="shared" si="74"/>
        <v>83.433282000000005</v>
      </c>
      <c r="AH67" s="139">
        <f t="shared" si="74"/>
        <v>83.433282000000005</v>
      </c>
      <c r="AI67" s="139">
        <f t="shared" si="74"/>
        <v>83.433282000000005</v>
      </c>
      <c r="AJ67" s="129"/>
      <c r="AK67" s="357">
        <f t="shared" si="75"/>
        <v>0</v>
      </c>
      <c r="AL67" s="357">
        <f t="shared" si="75"/>
        <v>0</v>
      </c>
      <c r="AM67" s="357">
        <f t="shared" si="75"/>
        <v>0</v>
      </c>
      <c r="AN67" s="357">
        <f t="shared" si="75"/>
        <v>0</v>
      </c>
      <c r="AO67" s="357">
        <f t="shared" si="75"/>
        <v>0</v>
      </c>
      <c r="AP67" s="129"/>
    </row>
    <row r="68" spans="1:42" x14ac:dyDescent="0.3">
      <c r="A68" s="105">
        <f>+A66+1</f>
        <v>106</v>
      </c>
      <c r="B68" s="275"/>
      <c r="C68" s="275"/>
      <c r="D68" s="169" t="s">
        <v>82</v>
      </c>
      <c r="E68" s="127"/>
      <c r="F68" s="22"/>
      <c r="G68" s="80"/>
      <c r="H68" s="348">
        <f t="shared" ref="H68:K68" si="85">SUM(H61:H67)</f>
        <v>15824.083107257797</v>
      </c>
      <c r="I68" s="348">
        <f t="shared" si="85"/>
        <v>16136.201866291165</v>
      </c>
      <c r="J68" s="348">
        <f t="shared" si="85"/>
        <v>16470.269750051903</v>
      </c>
      <c r="K68" s="348">
        <f t="shared" si="85"/>
        <v>16809.588168804345</v>
      </c>
      <c r="L68" s="130" t="e">
        <f t="shared" ref="L68" si="86">SUM(L61:L66)</f>
        <v>#REF!</v>
      </c>
      <c r="M68" s="131"/>
      <c r="N68" s="130" t="e">
        <f>+#REF!-#REF!</f>
        <v>#REF!</v>
      </c>
      <c r="O68" s="130" t="e">
        <f>+#REF!-#REF!</f>
        <v>#REF!</v>
      </c>
      <c r="P68" s="130" t="e">
        <f>+#REF!-#REF!</f>
        <v>#REF!</v>
      </c>
      <c r="Q68" s="130" t="e">
        <f>+#REF!-#REF!</f>
        <v>#REF!</v>
      </c>
      <c r="R68" s="130" t="e">
        <f>+#REF!-#REF!</f>
        <v>#REF!</v>
      </c>
      <c r="S68" s="130" t="e">
        <f>+#REF!-#REF!</f>
        <v>#REF!</v>
      </c>
      <c r="T68" s="130" t="e">
        <f>+#REF!-#REF!</f>
        <v>#REF!</v>
      </c>
      <c r="U68" s="130" t="e">
        <f>+F68-#REF!</f>
        <v>#REF!</v>
      </c>
      <c r="V68" s="130">
        <f>+G68-F68</f>
        <v>0</v>
      </c>
      <c r="W68" s="94"/>
      <c r="X68" s="130">
        <f t="shared" si="77"/>
        <v>312.11875903336841</v>
      </c>
      <c r="Y68" s="130">
        <f t="shared" si="78"/>
        <v>334.06788376073746</v>
      </c>
      <c r="Z68" s="130">
        <f t="shared" si="79"/>
        <v>339.31841875244208</v>
      </c>
      <c r="AA68" s="130" t="e">
        <f t="shared" si="22"/>
        <v>#REF!</v>
      </c>
      <c r="AB68" s="132"/>
      <c r="AC68" s="106"/>
      <c r="AD68" s="106"/>
      <c r="AE68" s="106"/>
      <c r="AF68" s="106"/>
      <c r="AJ68" s="132"/>
      <c r="AP68" s="132"/>
    </row>
    <row r="69" spans="1:42" x14ac:dyDescent="0.3">
      <c r="A69" s="105">
        <f t="shared" si="9"/>
        <v>107</v>
      </c>
      <c r="B69" s="276"/>
      <c r="C69" s="276"/>
      <c r="D69" s="170"/>
      <c r="E69" s="127"/>
      <c r="F69" s="22"/>
      <c r="G69" s="80"/>
      <c r="H69" s="171"/>
      <c r="I69" s="171"/>
      <c r="J69" s="171"/>
      <c r="K69" s="171"/>
      <c r="L69" s="171"/>
      <c r="M69" s="172"/>
      <c r="N69" s="171"/>
      <c r="O69" s="171"/>
      <c r="P69" s="171"/>
      <c r="Q69" s="171"/>
      <c r="R69" s="171"/>
      <c r="S69" s="171"/>
      <c r="T69" s="171"/>
      <c r="U69" s="171"/>
      <c r="V69" s="171"/>
      <c r="W69" s="94"/>
      <c r="X69" s="171"/>
      <c r="Y69" s="171"/>
      <c r="Z69" s="171"/>
      <c r="AA69" s="171"/>
      <c r="AB69" s="173"/>
      <c r="AC69" s="171"/>
      <c r="AD69" s="171"/>
      <c r="AE69" s="171"/>
      <c r="AF69" s="171"/>
      <c r="AG69" s="171"/>
      <c r="AH69" s="171"/>
      <c r="AI69" s="171"/>
      <c r="AJ69" s="173"/>
      <c r="AP69" s="173"/>
    </row>
    <row r="70" spans="1:42" x14ac:dyDescent="0.3">
      <c r="A70" s="105">
        <f t="shared" si="9"/>
        <v>108</v>
      </c>
      <c r="B70" s="268" t="s">
        <v>290</v>
      </c>
      <c r="C70" s="275" t="str">
        <f t="shared" ref="C70:C74" si="87">MID(B70,2,3)</f>
        <v>510</v>
      </c>
      <c r="D70" s="168"/>
      <c r="E70" s="127" t="s">
        <v>291</v>
      </c>
      <c r="F70" s="22"/>
      <c r="G70" s="80"/>
      <c r="H70" s="284">
        <f>VLOOKUP($E70,'MFR C-6'!$F:$T,MATCH(H$11,'MFR C-6'!$F$15:$T$15,0),FALSE)</f>
        <v>6800.0668941107915</v>
      </c>
      <c r="I70" s="284">
        <f>VLOOKUP($E70,'MFR C-6'!$F:$T,MATCH(I$11,'MFR C-6'!$F$15:$T$15,0),FALSE)</f>
        <v>7375.339840693001</v>
      </c>
      <c r="J70" s="284">
        <f>VLOOKUP($E70,'MFR C-6'!$F:$T,MATCH(J$11,'MFR C-6'!$F$15:$T$15,0),FALSE)</f>
        <v>7663.7652850855629</v>
      </c>
      <c r="K70" s="284">
        <f>VLOOKUP($E70,'MFR C-6'!$F:$T,MATCH(K$11,'MFR C-6'!$F$15:$T$15,0),FALSE)</f>
        <v>7996.69330810681</v>
      </c>
      <c r="L70" s="107" t="e">
        <f>SUMIF(#REF!,'MFR C-6 Var Calc for MFR C-8'!$B70,#REF!)/1000</f>
        <v>#REF!</v>
      </c>
      <c r="M70" s="128"/>
      <c r="N70" s="107" t="e">
        <f>+#REF!-#REF!</f>
        <v>#REF!</v>
      </c>
      <c r="O70" s="107" t="e">
        <f>+#REF!-#REF!</f>
        <v>#REF!</v>
      </c>
      <c r="P70" s="107" t="e">
        <f>+#REF!-#REF!</f>
        <v>#REF!</v>
      </c>
      <c r="Q70" s="107" t="e">
        <f>+#REF!-#REF!</f>
        <v>#REF!</v>
      </c>
      <c r="R70" s="107" t="e">
        <f>+#REF!-#REF!</f>
        <v>#REF!</v>
      </c>
      <c r="S70" s="107" t="e">
        <f>+#REF!-#REF!</f>
        <v>#REF!</v>
      </c>
      <c r="T70" s="107" t="e">
        <f>+#REF!-#REF!</f>
        <v>#REF!</v>
      </c>
      <c r="U70" s="107" t="e">
        <f>+F70-#REF!</f>
        <v>#REF!</v>
      </c>
      <c r="V70" s="107">
        <f t="shared" ref="V70:V73" si="88">+G70-F70</f>
        <v>0</v>
      </c>
      <c r="W70" s="94"/>
      <c r="X70" s="107">
        <f t="shared" ref="X70:X73" si="89">+I70-H70</f>
        <v>575.27294658220944</v>
      </c>
      <c r="Y70" s="107">
        <f t="shared" ref="Y70:Y73" si="90">+J70-I70</f>
        <v>288.42544439256199</v>
      </c>
      <c r="Z70" s="107">
        <f t="shared" ref="Z70:Z73" si="91">+K70-J70</f>
        <v>332.9280230212471</v>
      </c>
      <c r="AA70" s="107" t="e">
        <f t="shared" ref="X70:AA113" si="92">+L70-K70</f>
        <v>#REF!</v>
      </c>
      <c r="AB70" s="129"/>
      <c r="AC70" s="139" t="e">
        <f>#REF!*0.1</f>
        <v>#REF!</v>
      </c>
      <c r="AD70" s="139" t="e">
        <f>#REF!*0.1</f>
        <v>#REF!</v>
      </c>
      <c r="AE70" s="139">
        <f t="shared" ref="AE70:AI74" si="93">ABS(F70*0.1)</f>
        <v>0</v>
      </c>
      <c r="AF70" s="139">
        <f t="shared" si="93"/>
        <v>0</v>
      </c>
      <c r="AG70" s="139">
        <f t="shared" si="93"/>
        <v>680.00668941107915</v>
      </c>
      <c r="AH70" s="139">
        <f t="shared" si="93"/>
        <v>737.53398406930012</v>
      </c>
      <c r="AI70" s="139">
        <f t="shared" si="93"/>
        <v>766.37652850855636</v>
      </c>
      <c r="AJ70" s="129"/>
      <c r="AK70" s="357">
        <f t="shared" ref="AK70:AO74" si="94">IF(AND(ABS(V70)&gt;V$10,ABS(V70)&gt;AE70),V70,0)</f>
        <v>0</v>
      </c>
      <c r="AL70" s="357">
        <f t="shared" si="94"/>
        <v>0</v>
      </c>
      <c r="AM70" s="357">
        <f t="shared" si="94"/>
        <v>0</v>
      </c>
      <c r="AN70" s="357">
        <f t="shared" si="94"/>
        <v>0</v>
      </c>
      <c r="AO70" s="357">
        <f t="shared" si="94"/>
        <v>0</v>
      </c>
      <c r="AP70" s="129"/>
    </row>
    <row r="71" spans="1:42" x14ac:dyDescent="0.3">
      <c r="A71" s="105">
        <f t="shared" si="9"/>
        <v>109</v>
      </c>
      <c r="B71" s="268" t="s">
        <v>292</v>
      </c>
      <c r="C71" s="275" t="str">
        <f t="shared" si="87"/>
        <v>511</v>
      </c>
      <c r="D71" s="168"/>
      <c r="E71" s="127" t="s">
        <v>293</v>
      </c>
      <c r="F71" s="22"/>
      <c r="G71" s="80"/>
      <c r="H71" s="284">
        <f>VLOOKUP($E71,'MFR C-6'!$F:$T,MATCH(H$11,'MFR C-6'!$F$15:$T$15,0),FALSE)</f>
        <v>19823.836558478612</v>
      </c>
      <c r="I71" s="284">
        <f>VLOOKUP($E71,'MFR C-6'!$F:$T,MATCH(I$11,'MFR C-6'!$F$15:$T$15,0),FALSE)</f>
        <v>18607.659491465834</v>
      </c>
      <c r="J71" s="284">
        <f>VLOOKUP($E71,'MFR C-6'!$F:$T,MATCH(J$11,'MFR C-6'!$F$15:$T$15,0),FALSE)</f>
        <v>20687.749838077329</v>
      </c>
      <c r="K71" s="284">
        <f>VLOOKUP($E71,'MFR C-6'!$F:$T,MATCH(K$11,'MFR C-6'!$F$15:$T$15,0),FALSE)</f>
        <v>21005.419275415159</v>
      </c>
      <c r="L71" s="107" t="e">
        <f>SUMIF(#REF!,'MFR C-6 Var Calc for MFR C-8'!$B71,#REF!)/1000</f>
        <v>#REF!</v>
      </c>
      <c r="M71" s="128"/>
      <c r="N71" s="107" t="e">
        <f>+#REF!-#REF!</f>
        <v>#REF!</v>
      </c>
      <c r="O71" s="107" t="e">
        <f>+#REF!-#REF!</f>
        <v>#REF!</v>
      </c>
      <c r="P71" s="107" t="e">
        <f>+#REF!-#REF!</f>
        <v>#REF!</v>
      </c>
      <c r="Q71" s="107" t="e">
        <f>+#REF!-#REF!</f>
        <v>#REF!</v>
      </c>
      <c r="R71" s="107" t="e">
        <f>+#REF!-#REF!</f>
        <v>#REF!</v>
      </c>
      <c r="S71" s="107" t="e">
        <f>+#REF!-#REF!</f>
        <v>#REF!</v>
      </c>
      <c r="T71" s="107" t="e">
        <f>+#REF!-#REF!</f>
        <v>#REF!</v>
      </c>
      <c r="U71" s="107" t="e">
        <f>+F71-#REF!</f>
        <v>#REF!</v>
      </c>
      <c r="V71" s="107">
        <f t="shared" si="88"/>
        <v>0</v>
      </c>
      <c r="W71" s="94"/>
      <c r="X71" s="107">
        <f t="shared" si="89"/>
        <v>-1216.1770670127771</v>
      </c>
      <c r="Y71" s="107">
        <f t="shared" si="90"/>
        <v>2080.0903466114942</v>
      </c>
      <c r="Z71" s="107">
        <f t="shared" si="91"/>
        <v>317.66943733783046</v>
      </c>
      <c r="AA71" s="107" t="e">
        <f t="shared" si="92"/>
        <v>#REF!</v>
      </c>
      <c r="AB71" s="129"/>
      <c r="AC71" s="139" t="e">
        <f>#REF!*0.1</f>
        <v>#REF!</v>
      </c>
      <c r="AD71" s="139" t="e">
        <f>#REF!*0.1</f>
        <v>#REF!</v>
      </c>
      <c r="AE71" s="139">
        <f t="shared" si="93"/>
        <v>0</v>
      </c>
      <c r="AF71" s="139">
        <f t="shared" si="93"/>
        <v>0</v>
      </c>
      <c r="AG71" s="139">
        <f t="shared" si="93"/>
        <v>1982.3836558478613</v>
      </c>
      <c r="AH71" s="139">
        <f t="shared" si="93"/>
        <v>1860.7659491465836</v>
      </c>
      <c r="AI71" s="139">
        <f t="shared" si="93"/>
        <v>2068.774983807733</v>
      </c>
      <c r="AJ71" s="129"/>
      <c r="AK71" s="357">
        <f t="shared" si="94"/>
        <v>0</v>
      </c>
      <c r="AL71" s="357">
        <f t="shared" si="94"/>
        <v>0</v>
      </c>
      <c r="AM71" s="357">
        <f t="shared" si="94"/>
        <v>0</v>
      </c>
      <c r="AN71" s="357">
        <f t="shared" si="94"/>
        <v>0</v>
      </c>
      <c r="AO71" s="357">
        <f t="shared" si="94"/>
        <v>0</v>
      </c>
      <c r="AP71" s="129"/>
    </row>
    <row r="72" spans="1:42" x14ac:dyDescent="0.3">
      <c r="A72" s="105">
        <f t="shared" si="9"/>
        <v>110</v>
      </c>
      <c r="B72" s="268" t="s">
        <v>160</v>
      </c>
      <c r="C72" s="275" t="str">
        <f t="shared" si="87"/>
        <v>512</v>
      </c>
      <c r="D72" s="168"/>
      <c r="E72" s="127" t="s">
        <v>294</v>
      </c>
      <c r="F72" s="22"/>
      <c r="G72" s="80"/>
      <c r="H72" s="284">
        <f>VLOOKUP($E72,'MFR C-6'!$F:$T,MATCH(H$11,'MFR C-6'!$F$15:$T$15,0),FALSE)</f>
        <v>2714.1725999999999</v>
      </c>
      <c r="I72" s="284">
        <f>VLOOKUP($E72,'MFR C-6'!$F:$T,MATCH(I$11,'MFR C-6'!$F$15:$T$15,0),FALSE)</f>
        <v>12521.1176</v>
      </c>
      <c r="J72" s="284">
        <f>VLOOKUP($E72,'MFR C-6'!$F:$T,MATCH(J$11,'MFR C-6'!$F$15:$T$15,0),FALSE)</f>
        <v>4420.6615999999904</v>
      </c>
      <c r="K72" s="284">
        <f>VLOOKUP($E72,'MFR C-6'!$F:$T,MATCH(K$11,'MFR C-6'!$F$15:$T$15,0),FALSE)</f>
        <v>367.39759999999802</v>
      </c>
      <c r="L72" s="107" t="e">
        <f>SUMIF(#REF!,'MFR C-6 Var Calc for MFR C-8'!$B72,#REF!)/1000</f>
        <v>#REF!</v>
      </c>
      <c r="M72" s="128"/>
      <c r="N72" s="107" t="e">
        <f>+#REF!-#REF!</f>
        <v>#REF!</v>
      </c>
      <c r="O72" s="107" t="e">
        <f>+#REF!-#REF!</f>
        <v>#REF!</v>
      </c>
      <c r="P72" s="107" t="e">
        <f>+#REF!-#REF!</f>
        <v>#REF!</v>
      </c>
      <c r="Q72" s="107" t="e">
        <f>+#REF!-#REF!</f>
        <v>#REF!</v>
      </c>
      <c r="R72" s="107" t="e">
        <f>+#REF!-#REF!</f>
        <v>#REF!</v>
      </c>
      <c r="S72" s="107" t="e">
        <f>+#REF!-#REF!</f>
        <v>#REF!</v>
      </c>
      <c r="T72" s="107" t="e">
        <f>+#REF!-#REF!</f>
        <v>#REF!</v>
      </c>
      <c r="U72" s="107" t="e">
        <f>+F72-#REF!</f>
        <v>#REF!</v>
      </c>
      <c r="V72" s="107">
        <f t="shared" si="88"/>
        <v>0</v>
      </c>
      <c r="W72" s="94"/>
      <c r="X72" s="107">
        <f t="shared" si="89"/>
        <v>9806.9449999999997</v>
      </c>
      <c r="Y72" s="107">
        <f t="shared" si="90"/>
        <v>-8100.4560000000092</v>
      </c>
      <c r="Z72" s="107">
        <f t="shared" si="91"/>
        <v>-4053.2639999999924</v>
      </c>
      <c r="AA72" s="107" t="e">
        <f t="shared" si="92"/>
        <v>#REF!</v>
      </c>
      <c r="AB72" s="129"/>
      <c r="AC72" s="139" t="e">
        <f>#REF!*0.1</f>
        <v>#REF!</v>
      </c>
      <c r="AD72" s="139" t="e">
        <f>#REF!*0.1</f>
        <v>#REF!</v>
      </c>
      <c r="AE72" s="139">
        <f t="shared" si="93"/>
        <v>0</v>
      </c>
      <c r="AF72" s="139">
        <f t="shared" si="93"/>
        <v>0</v>
      </c>
      <c r="AG72" s="139">
        <f t="shared" si="93"/>
        <v>271.41726</v>
      </c>
      <c r="AH72" s="139">
        <f t="shared" si="93"/>
        <v>1252.11176</v>
      </c>
      <c r="AI72" s="139">
        <f t="shared" si="93"/>
        <v>442.06615999999906</v>
      </c>
      <c r="AJ72" s="129"/>
      <c r="AK72" s="357">
        <f t="shared" si="94"/>
        <v>0</v>
      </c>
      <c r="AL72" s="357">
        <f t="shared" si="94"/>
        <v>0</v>
      </c>
      <c r="AM72" s="357">
        <f t="shared" si="94"/>
        <v>9806.9449999999997</v>
      </c>
      <c r="AN72" s="357">
        <f t="shared" si="94"/>
        <v>-8100.4560000000092</v>
      </c>
      <c r="AO72" s="357">
        <f t="shared" si="94"/>
        <v>-4053.2639999999924</v>
      </c>
      <c r="AP72" s="129"/>
    </row>
    <row r="73" spans="1:42" x14ac:dyDescent="0.3">
      <c r="A73" s="105">
        <f t="shared" si="9"/>
        <v>111</v>
      </c>
      <c r="B73" s="268" t="s">
        <v>295</v>
      </c>
      <c r="C73" s="275" t="str">
        <f t="shared" si="87"/>
        <v>513</v>
      </c>
      <c r="D73" s="168"/>
      <c r="E73" s="127" t="s">
        <v>296</v>
      </c>
      <c r="F73" s="22"/>
      <c r="G73" s="80"/>
      <c r="H73" s="284">
        <f>VLOOKUP($E73,'MFR C-6'!$F:$T,MATCH(H$11,'MFR C-6'!$F$15:$T$15,0),FALSE)</f>
        <v>7675.2908304471002</v>
      </c>
      <c r="I73" s="284">
        <f>VLOOKUP($E73,'MFR C-6'!$F:$T,MATCH(I$11,'MFR C-6'!$F$15:$T$15,0),FALSE)</f>
        <v>7898.0774595428511</v>
      </c>
      <c r="J73" s="284">
        <f>VLOOKUP($E73,'MFR C-6'!$F:$T,MATCH(J$11,'MFR C-6'!$F$15:$T$15,0),FALSE)</f>
        <v>8009.7763198550274</v>
      </c>
      <c r="K73" s="284">
        <f>VLOOKUP($E73,'MFR C-6'!$F:$T,MATCH(K$11,'MFR C-6'!$F$15:$T$15,0),FALSE)</f>
        <v>8132.7699347549442</v>
      </c>
      <c r="L73" s="107" t="e">
        <f>SUMIF(#REF!,'MFR C-6 Var Calc for MFR C-8'!$B73,#REF!)/1000</f>
        <v>#REF!</v>
      </c>
      <c r="M73" s="128"/>
      <c r="N73" s="107" t="e">
        <f>+#REF!-#REF!</f>
        <v>#REF!</v>
      </c>
      <c r="O73" s="107" t="e">
        <f>+#REF!-#REF!</f>
        <v>#REF!</v>
      </c>
      <c r="P73" s="107" t="e">
        <f>+#REF!-#REF!</f>
        <v>#REF!</v>
      </c>
      <c r="Q73" s="107" t="e">
        <f>+#REF!-#REF!</f>
        <v>#REF!</v>
      </c>
      <c r="R73" s="107" t="e">
        <f>+#REF!-#REF!</f>
        <v>#REF!</v>
      </c>
      <c r="S73" s="107" t="e">
        <f>+#REF!-#REF!</f>
        <v>#REF!</v>
      </c>
      <c r="T73" s="107" t="e">
        <f>+#REF!-#REF!</f>
        <v>#REF!</v>
      </c>
      <c r="U73" s="107" t="e">
        <f>+F73-#REF!</f>
        <v>#REF!</v>
      </c>
      <c r="V73" s="107">
        <f t="shared" si="88"/>
        <v>0</v>
      </c>
      <c r="W73" s="94"/>
      <c r="X73" s="107">
        <f t="shared" si="89"/>
        <v>222.78662909575087</v>
      </c>
      <c r="Y73" s="107">
        <f t="shared" si="90"/>
        <v>111.69886031217629</v>
      </c>
      <c r="Z73" s="107">
        <f t="shared" si="91"/>
        <v>122.99361489991679</v>
      </c>
      <c r="AA73" s="107" t="e">
        <f t="shared" si="92"/>
        <v>#REF!</v>
      </c>
      <c r="AB73" s="129"/>
      <c r="AC73" s="139" t="e">
        <f>#REF!*0.1</f>
        <v>#REF!</v>
      </c>
      <c r="AD73" s="139" t="e">
        <f>#REF!*0.1</f>
        <v>#REF!</v>
      </c>
      <c r="AE73" s="139">
        <f t="shared" si="93"/>
        <v>0</v>
      </c>
      <c r="AF73" s="139">
        <f t="shared" si="93"/>
        <v>0</v>
      </c>
      <c r="AG73" s="139">
        <f t="shared" si="93"/>
        <v>767.52908304471009</v>
      </c>
      <c r="AH73" s="139">
        <f t="shared" si="93"/>
        <v>789.80774595428511</v>
      </c>
      <c r="AI73" s="139">
        <f t="shared" si="93"/>
        <v>800.97763198550274</v>
      </c>
      <c r="AJ73" s="129"/>
      <c r="AK73" s="357">
        <f t="shared" si="94"/>
        <v>0</v>
      </c>
      <c r="AL73" s="357">
        <f t="shared" si="94"/>
        <v>0</v>
      </c>
      <c r="AM73" s="357">
        <f t="shared" si="94"/>
        <v>0</v>
      </c>
      <c r="AN73" s="357">
        <f t="shared" si="94"/>
        <v>0</v>
      </c>
      <c r="AO73" s="357">
        <f t="shared" si="94"/>
        <v>0</v>
      </c>
      <c r="AP73" s="129"/>
    </row>
    <row r="74" spans="1:42" x14ac:dyDescent="0.3">
      <c r="A74" s="105">
        <f t="shared" si="9"/>
        <v>112</v>
      </c>
      <c r="B74" s="268" t="s">
        <v>297</v>
      </c>
      <c r="C74" s="275" t="str">
        <f t="shared" si="87"/>
        <v>514</v>
      </c>
      <c r="D74" s="168"/>
      <c r="E74" s="127" t="s">
        <v>298</v>
      </c>
      <c r="F74" s="22"/>
      <c r="G74" s="80"/>
      <c r="H74" s="284">
        <f>VLOOKUP($E74,'MFR C-6'!$F:$T,MATCH(H$11,'MFR C-6'!$F$15:$T$15,0),FALSE)</f>
        <v>2564.5469845721391</v>
      </c>
      <c r="I74" s="284">
        <f>VLOOKUP($E74,'MFR C-6'!$F:$T,MATCH(I$11,'MFR C-6'!$F$15:$T$15,0),FALSE)</f>
        <v>1954.1960863579989</v>
      </c>
      <c r="J74" s="284">
        <f>VLOOKUP($E74,'MFR C-6'!$F:$T,MATCH(J$11,'MFR C-6'!$F$15:$T$15,0),FALSE)</f>
        <v>5615.8051422751987</v>
      </c>
      <c r="K74" s="284">
        <f>VLOOKUP($E74,'MFR C-6'!$F:$T,MATCH(K$11,'MFR C-6'!$F$15:$T$15,0),FALSE)</f>
        <v>5702.1578608929294</v>
      </c>
      <c r="L74" s="107" t="e">
        <f>SUMIF(#REF!,'MFR C-6 Var Calc for MFR C-8'!$B74,#REF!)/1000</f>
        <v>#REF!</v>
      </c>
      <c r="M74" s="128"/>
      <c r="N74" s="107" t="e">
        <f>+#REF!-#REF!</f>
        <v>#REF!</v>
      </c>
      <c r="O74" s="107" t="e">
        <f>+#REF!-#REF!</f>
        <v>#REF!</v>
      </c>
      <c r="P74" s="107" t="e">
        <f>+#REF!-#REF!</f>
        <v>#REF!</v>
      </c>
      <c r="Q74" s="107" t="e">
        <f>+#REF!-#REF!</f>
        <v>#REF!</v>
      </c>
      <c r="R74" s="107" t="e">
        <f>+#REF!-#REF!</f>
        <v>#REF!</v>
      </c>
      <c r="S74" s="107" t="e">
        <f>+#REF!-#REF!</f>
        <v>#REF!</v>
      </c>
      <c r="T74" s="107" t="e">
        <f>+#REF!-#REF!</f>
        <v>#REF!</v>
      </c>
      <c r="U74" s="107" t="e">
        <f>+F74-#REF!</f>
        <v>#REF!</v>
      </c>
      <c r="V74" s="107">
        <f t="shared" ref="V74:V75" si="95">+G74-F74</f>
        <v>0</v>
      </c>
      <c r="W74" s="94"/>
      <c r="X74" s="107">
        <f t="shared" ref="X74:X75" si="96">+I74-H74</f>
        <v>-610.35089821414022</v>
      </c>
      <c r="Y74" s="107">
        <f t="shared" ref="Y74:Y75" si="97">+J74-I74</f>
        <v>3661.6090559171998</v>
      </c>
      <c r="Z74" s="107">
        <f t="shared" ref="Z74:Z75" si="98">+K74-J74</f>
        <v>86.352718617730716</v>
      </c>
      <c r="AA74" s="107" t="e">
        <f t="shared" si="92"/>
        <v>#REF!</v>
      </c>
      <c r="AB74" s="129"/>
      <c r="AC74" s="139" t="e">
        <f>#REF!*0.1</f>
        <v>#REF!</v>
      </c>
      <c r="AD74" s="139" t="e">
        <f>#REF!*0.1</f>
        <v>#REF!</v>
      </c>
      <c r="AE74" s="139">
        <f t="shared" si="93"/>
        <v>0</v>
      </c>
      <c r="AF74" s="139">
        <f t="shared" si="93"/>
        <v>0</v>
      </c>
      <c r="AG74" s="139">
        <f t="shared" si="93"/>
        <v>256.45469845721391</v>
      </c>
      <c r="AH74" s="139">
        <f t="shared" si="93"/>
        <v>195.4196086357999</v>
      </c>
      <c r="AI74" s="139">
        <f t="shared" si="93"/>
        <v>561.58051422751987</v>
      </c>
      <c r="AJ74" s="129"/>
      <c r="AK74" s="357">
        <f t="shared" si="94"/>
        <v>0</v>
      </c>
      <c r="AL74" s="357">
        <f t="shared" si="94"/>
        <v>0</v>
      </c>
      <c r="AM74" s="357">
        <f t="shared" si="94"/>
        <v>0</v>
      </c>
      <c r="AN74" s="357">
        <f t="shared" si="94"/>
        <v>3661.6090559171998</v>
      </c>
      <c r="AO74" s="357">
        <f t="shared" si="94"/>
        <v>0</v>
      </c>
      <c r="AP74" s="129"/>
    </row>
    <row r="75" spans="1:42" x14ac:dyDescent="0.3">
      <c r="A75" s="105">
        <f t="shared" si="9"/>
        <v>113</v>
      </c>
      <c r="B75" s="275"/>
      <c r="C75" s="275"/>
      <c r="D75" s="170" t="s">
        <v>83</v>
      </c>
      <c r="E75" s="127"/>
      <c r="F75" s="22"/>
      <c r="G75" s="80"/>
      <c r="H75" s="356">
        <f t="shared" ref="H75:K75" si="99">SUM(H70:H74)</f>
        <v>39577.913867608637</v>
      </c>
      <c r="I75" s="356">
        <f t="shared" si="99"/>
        <v>48356.390478059679</v>
      </c>
      <c r="J75" s="356">
        <f t="shared" si="99"/>
        <v>46397.758185293111</v>
      </c>
      <c r="K75" s="356">
        <f t="shared" si="99"/>
        <v>43204.437979169837</v>
      </c>
      <c r="L75" s="174" t="e">
        <f>SUM(L70:L74)</f>
        <v>#REF!</v>
      </c>
      <c r="M75" s="164"/>
      <c r="N75" s="174" t="e">
        <f>+#REF!-#REF!</f>
        <v>#REF!</v>
      </c>
      <c r="O75" s="174" t="e">
        <f>+#REF!-#REF!</f>
        <v>#REF!</v>
      </c>
      <c r="P75" s="174" t="e">
        <f>+#REF!-#REF!</f>
        <v>#REF!</v>
      </c>
      <c r="Q75" s="174" t="e">
        <f>+#REF!-#REF!</f>
        <v>#REF!</v>
      </c>
      <c r="R75" s="174" t="e">
        <f>+#REF!-#REF!</f>
        <v>#REF!</v>
      </c>
      <c r="S75" s="174" t="e">
        <f>+#REF!-#REF!</f>
        <v>#REF!</v>
      </c>
      <c r="T75" s="174" t="e">
        <f>+#REF!-#REF!</f>
        <v>#REF!</v>
      </c>
      <c r="U75" s="174" t="e">
        <f>+F75-#REF!</f>
        <v>#REF!</v>
      </c>
      <c r="V75" s="130">
        <f t="shared" si="95"/>
        <v>0</v>
      </c>
      <c r="W75" s="94"/>
      <c r="X75" s="130">
        <f t="shared" si="96"/>
        <v>8778.4766104510418</v>
      </c>
      <c r="Y75" s="130">
        <f t="shared" si="97"/>
        <v>-1958.6322927665678</v>
      </c>
      <c r="Z75" s="130">
        <f t="shared" si="98"/>
        <v>-3193.3202061232732</v>
      </c>
      <c r="AA75" s="174" t="e">
        <f t="shared" si="92"/>
        <v>#REF!</v>
      </c>
      <c r="AB75" s="165"/>
      <c r="AC75" s="139"/>
      <c r="AD75" s="139"/>
      <c r="AE75" s="139"/>
      <c r="AF75" s="139"/>
      <c r="AG75" s="139"/>
      <c r="AH75" s="139"/>
      <c r="AI75" s="139"/>
      <c r="AJ75" s="165"/>
      <c r="AP75" s="165"/>
    </row>
    <row r="76" spans="1:42" x14ac:dyDescent="0.3">
      <c r="A76" s="105">
        <f t="shared" si="9"/>
        <v>114</v>
      </c>
      <c r="B76" s="275"/>
      <c r="C76" s="275"/>
      <c r="D76" s="169"/>
      <c r="E76" s="127"/>
      <c r="F76" s="22"/>
      <c r="G76" s="80"/>
      <c r="H76" s="134"/>
      <c r="I76" s="134"/>
      <c r="J76" s="134"/>
      <c r="K76" s="134"/>
      <c r="L76" s="134"/>
      <c r="M76" s="135"/>
      <c r="N76" s="134"/>
      <c r="O76" s="134"/>
      <c r="P76" s="134"/>
      <c r="Q76" s="134"/>
      <c r="R76" s="134"/>
      <c r="S76" s="134"/>
      <c r="T76" s="134"/>
      <c r="U76" s="134"/>
      <c r="V76" s="134"/>
      <c r="W76" s="94"/>
      <c r="X76" s="134"/>
      <c r="Y76" s="134"/>
      <c r="Z76" s="134"/>
      <c r="AA76" s="134"/>
      <c r="AB76" s="132"/>
      <c r="AC76" s="134"/>
      <c r="AD76" s="134"/>
      <c r="AE76" s="134"/>
      <c r="AF76" s="134"/>
      <c r="AG76" s="134"/>
      <c r="AH76" s="134"/>
      <c r="AI76" s="134"/>
      <c r="AJ76" s="132"/>
      <c r="AP76" s="132"/>
    </row>
    <row r="77" spans="1:42" x14ac:dyDescent="0.3">
      <c r="A77" s="105">
        <f t="shared" si="9"/>
        <v>115</v>
      </c>
      <c r="B77" s="275" t="s">
        <v>299</v>
      </c>
      <c r="C77" s="275" t="str">
        <f t="shared" ref="C77" si="100">MID(B77,2,3)</f>
        <v>524</v>
      </c>
      <c r="D77" s="168"/>
      <c r="E77" s="127" t="s">
        <v>300</v>
      </c>
      <c r="F77" s="22"/>
      <c r="G77" s="80"/>
      <c r="H77" s="284">
        <f>VLOOKUP($E77,'MFR C-6'!$F:$R,MATCH(H$11,'MFR C-6'!$F$15:$R$15,0),FALSE)</f>
        <v>-1847.13318999999</v>
      </c>
      <c r="I77" s="284">
        <f>VLOOKUP($E77,'MFR C-6'!$F:$R,MATCH(I$11,'MFR C-6'!$F$15:$R$15,0),FALSE)</f>
        <v>-1847.13318999999</v>
      </c>
      <c r="J77" s="284">
        <f>VLOOKUP($E77,'MFR C-6'!$F:$T,MATCH(J$11,'MFR C-6'!$F$15:$T$15,0),FALSE)</f>
        <v>-1847.13318999999</v>
      </c>
      <c r="K77" s="284">
        <f>VLOOKUP($E77,'MFR C-6'!$F:$T,MATCH(K$11,'MFR C-6'!$F$15:$T$15,0),FALSE)</f>
        <v>-1847.13318999999</v>
      </c>
      <c r="L77" s="107" t="e">
        <f>SUMIF(#REF!,'MFR C-6 Var Calc for MFR C-8'!$B77,#REF!)/1000</f>
        <v>#REF!</v>
      </c>
      <c r="M77" s="128"/>
      <c r="N77" s="107" t="e">
        <f>+#REF!-#REF!</f>
        <v>#REF!</v>
      </c>
      <c r="O77" s="107" t="e">
        <f>+#REF!-#REF!</f>
        <v>#REF!</v>
      </c>
      <c r="P77" s="107" t="e">
        <f>+#REF!-#REF!</f>
        <v>#REF!</v>
      </c>
      <c r="Q77" s="107" t="e">
        <f>+#REF!-#REF!</f>
        <v>#REF!</v>
      </c>
      <c r="R77" s="107" t="e">
        <f>+#REF!-#REF!</f>
        <v>#REF!</v>
      </c>
      <c r="S77" s="107" t="e">
        <f>+#REF!-#REF!</f>
        <v>#REF!</v>
      </c>
      <c r="T77" s="107" t="e">
        <f>+#REF!-#REF!</f>
        <v>#REF!</v>
      </c>
      <c r="U77" s="107" t="e">
        <f>+F77-#REF!</f>
        <v>#REF!</v>
      </c>
      <c r="V77" s="107">
        <f t="shared" ref="V77:V78" si="101">+G77-F77</f>
        <v>0</v>
      </c>
      <c r="W77" s="94"/>
      <c r="X77" s="107">
        <f t="shared" ref="X77:X78" si="102">+I77-H77</f>
        <v>0</v>
      </c>
      <c r="Y77" s="107">
        <f t="shared" ref="Y77:Y78" si="103">+J77-I77</f>
        <v>0</v>
      </c>
      <c r="Z77" s="107">
        <f t="shared" ref="Z77:Z78" si="104">+K77-J77</f>
        <v>0</v>
      </c>
      <c r="AA77" s="107" t="e">
        <f t="shared" si="92"/>
        <v>#REF!</v>
      </c>
      <c r="AB77" s="129"/>
      <c r="AC77" s="139" t="e">
        <f>#REF!*0.1</f>
        <v>#REF!</v>
      </c>
      <c r="AD77" s="139" t="e">
        <f>#REF!*0.1</f>
        <v>#REF!</v>
      </c>
      <c r="AE77" s="139">
        <f t="shared" ref="AE77:AI77" si="105">ABS(F77*0.1)</f>
        <v>0</v>
      </c>
      <c r="AF77" s="139">
        <f t="shared" si="105"/>
        <v>0</v>
      </c>
      <c r="AG77" s="139">
        <f t="shared" si="105"/>
        <v>184.71331899999902</v>
      </c>
      <c r="AH77" s="139">
        <f t="shared" si="105"/>
        <v>184.71331899999902</v>
      </c>
      <c r="AI77" s="139">
        <f t="shared" si="105"/>
        <v>184.71331899999902</v>
      </c>
      <c r="AJ77" s="129"/>
      <c r="AK77" s="357">
        <f t="shared" ref="AK77:AO77" si="106">IF(AND(ABS(V77)&gt;V$10,ABS(V77)&gt;AE77),V77,0)</f>
        <v>0</v>
      </c>
      <c r="AL77" s="357">
        <f t="shared" si="106"/>
        <v>0</v>
      </c>
      <c r="AM77" s="357">
        <f t="shared" si="106"/>
        <v>0</v>
      </c>
      <c r="AN77" s="357">
        <f t="shared" si="106"/>
        <v>0</v>
      </c>
      <c r="AO77" s="357">
        <f t="shared" si="106"/>
        <v>0</v>
      </c>
      <c r="AP77" s="129"/>
    </row>
    <row r="78" spans="1:42" x14ac:dyDescent="0.3">
      <c r="A78" s="105">
        <f t="shared" si="9"/>
        <v>116</v>
      </c>
      <c r="B78" s="275"/>
      <c r="C78" s="275"/>
      <c r="D78" s="169" t="s">
        <v>84</v>
      </c>
      <c r="E78" s="127"/>
      <c r="F78" s="22"/>
      <c r="G78" s="80"/>
      <c r="H78" s="348">
        <f>SUM(H77:H77)</f>
        <v>-1847.13318999999</v>
      </c>
      <c r="I78" s="348">
        <f>SUM(I77:I77)</f>
        <v>-1847.13318999999</v>
      </c>
      <c r="J78" s="348">
        <f>SUM(J77:J77)</f>
        <v>-1847.13318999999</v>
      </c>
      <c r="K78" s="348">
        <f>SUM(K77:K77)</f>
        <v>-1847.13318999999</v>
      </c>
      <c r="L78" s="130" t="e">
        <f>SUM(L77:L77)</f>
        <v>#REF!</v>
      </c>
      <c r="M78" s="131"/>
      <c r="N78" s="130" t="e">
        <f>+#REF!-#REF!</f>
        <v>#REF!</v>
      </c>
      <c r="O78" s="130" t="e">
        <f>+#REF!-#REF!</f>
        <v>#REF!</v>
      </c>
      <c r="P78" s="130" t="e">
        <f>+#REF!-#REF!</f>
        <v>#REF!</v>
      </c>
      <c r="Q78" s="130" t="e">
        <f>+#REF!-#REF!</f>
        <v>#REF!</v>
      </c>
      <c r="R78" s="130" t="e">
        <f>+#REF!-#REF!</f>
        <v>#REF!</v>
      </c>
      <c r="S78" s="130" t="e">
        <f>+#REF!-#REF!</f>
        <v>#REF!</v>
      </c>
      <c r="T78" s="130" t="e">
        <f>+#REF!-#REF!</f>
        <v>#REF!</v>
      </c>
      <c r="U78" s="130" t="e">
        <f>+F78-#REF!</f>
        <v>#REF!</v>
      </c>
      <c r="V78" s="130">
        <f t="shared" si="101"/>
        <v>0</v>
      </c>
      <c r="W78" s="94"/>
      <c r="X78" s="130">
        <f t="shared" si="102"/>
        <v>0</v>
      </c>
      <c r="Y78" s="130">
        <f t="shared" si="103"/>
        <v>0</v>
      </c>
      <c r="Z78" s="130">
        <f t="shared" si="104"/>
        <v>0</v>
      </c>
      <c r="AA78" s="130" t="e">
        <f t="shared" si="92"/>
        <v>#REF!</v>
      </c>
      <c r="AB78" s="132"/>
      <c r="AC78" s="106"/>
      <c r="AD78" s="106"/>
      <c r="AE78" s="106"/>
      <c r="AF78" s="106"/>
      <c r="AJ78" s="132"/>
      <c r="AP78" s="132"/>
    </row>
    <row r="79" spans="1:42" x14ac:dyDescent="0.3">
      <c r="A79" s="105">
        <f t="shared" ref="A79:A142" si="107">+A78+1</f>
        <v>117</v>
      </c>
      <c r="B79" s="276"/>
      <c r="C79" s="276"/>
      <c r="D79" s="169"/>
      <c r="E79" s="127"/>
      <c r="F79" s="22"/>
      <c r="G79" s="80"/>
      <c r="H79" s="105"/>
      <c r="I79" s="105"/>
      <c r="J79" s="105"/>
      <c r="K79" s="105"/>
      <c r="L79" s="105"/>
      <c r="M79" s="146"/>
      <c r="N79" s="105"/>
      <c r="O79" s="105"/>
      <c r="P79" s="105"/>
      <c r="Q79" s="105"/>
      <c r="R79" s="105"/>
      <c r="S79" s="105"/>
      <c r="T79" s="105"/>
      <c r="U79" s="105"/>
      <c r="V79" s="105"/>
      <c r="W79" s="94"/>
      <c r="X79" s="105"/>
      <c r="Y79" s="105"/>
      <c r="Z79" s="105"/>
      <c r="AA79" s="105"/>
      <c r="AB79" s="147"/>
      <c r="AC79" s="105"/>
      <c r="AD79" s="105"/>
      <c r="AE79" s="105"/>
      <c r="AF79" s="105"/>
      <c r="AG79" s="105"/>
      <c r="AH79" s="105"/>
      <c r="AI79" s="105"/>
      <c r="AJ79" s="147"/>
      <c r="AP79" s="147"/>
    </row>
    <row r="80" spans="1:42" x14ac:dyDescent="0.3">
      <c r="A80" s="105">
        <f t="shared" si="107"/>
        <v>118</v>
      </c>
      <c r="B80" s="268" t="s">
        <v>301</v>
      </c>
      <c r="C80" s="275" t="str">
        <f t="shared" ref="C80:C85" si="108">MID(B80,2,3)</f>
        <v>528</v>
      </c>
      <c r="D80" s="168"/>
      <c r="E80" s="127" t="s">
        <v>302</v>
      </c>
      <c r="F80" s="22"/>
      <c r="G80" s="80"/>
      <c r="H80" s="284">
        <v>0</v>
      </c>
      <c r="I80" s="284">
        <v>0</v>
      </c>
      <c r="J80" s="284">
        <v>0</v>
      </c>
      <c r="K80" s="284">
        <v>0</v>
      </c>
      <c r="L80" s="107" t="e">
        <f>SUMIF(#REF!,'MFR C-6 Var Calc for MFR C-8'!$B80,#REF!)/1000</f>
        <v>#REF!</v>
      </c>
      <c r="M80" s="128"/>
      <c r="N80" s="107" t="e">
        <f>+#REF!-#REF!</f>
        <v>#REF!</v>
      </c>
      <c r="O80" s="107" t="e">
        <f>+#REF!-#REF!</f>
        <v>#REF!</v>
      </c>
      <c r="P80" s="107" t="e">
        <f>+#REF!-#REF!</f>
        <v>#REF!</v>
      </c>
      <c r="Q80" s="107" t="e">
        <f>+#REF!-#REF!</f>
        <v>#REF!</v>
      </c>
      <c r="R80" s="107" t="e">
        <f>+#REF!-#REF!</f>
        <v>#REF!</v>
      </c>
      <c r="S80" s="107" t="e">
        <f>+#REF!-#REF!</f>
        <v>#REF!</v>
      </c>
      <c r="T80" s="107" t="e">
        <f>+#REF!-#REF!</f>
        <v>#REF!</v>
      </c>
      <c r="U80" s="107" t="e">
        <f>+F80-#REF!</f>
        <v>#REF!</v>
      </c>
      <c r="V80" s="107">
        <f t="shared" ref="V80:V81" si="109">+G80-F80</f>
        <v>0</v>
      </c>
      <c r="W80" s="94"/>
      <c r="X80" s="107">
        <f t="shared" ref="X80:X81" si="110">+I80-H80</f>
        <v>0</v>
      </c>
      <c r="Y80" s="107">
        <f t="shared" ref="Y80:Y81" si="111">+J80-I80</f>
        <v>0</v>
      </c>
      <c r="Z80" s="107">
        <f t="shared" ref="Z80:Z81" si="112">+K80-J80</f>
        <v>0</v>
      </c>
      <c r="AA80" s="107" t="e">
        <f t="shared" si="92"/>
        <v>#REF!</v>
      </c>
      <c r="AB80" s="129"/>
      <c r="AC80" s="139" t="e">
        <f>#REF!*0.1</f>
        <v>#REF!</v>
      </c>
      <c r="AD80" s="139" t="e">
        <f>#REF!*0.1</f>
        <v>#REF!</v>
      </c>
      <c r="AE80" s="139">
        <f t="shared" ref="AE80:AI85" si="113">ABS(F80*0.1)</f>
        <v>0</v>
      </c>
      <c r="AF80" s="139">
        <f t="shared" si="113"/>
        <v>0</v>
      </c>
      <c r="AG80" s="139">
        <f t="shared" si="113"/>
        <v>0</v>
      </c>
      <c r="AH80" s="139">
        <f t="shared" si="113"/>
        <v>0</v>
      </c>
      <c r="AI80" s="139">
        <f t="shared" si="113"/>
        <v>0</v>
      </c>
      <c r="AJ80" s="129"/>
      <c r="AK80" s="357">
        <f t="shared" ref="AK80:AO85" si="114">IF(AND(ABS(V80)&gt;V$10,ABS(V80)&gt;AE80),V80,0)</f>
        <v>0</v>
      </c>
      <c r="AL80" s="357">
        <f t="shared" si="114"/>
        <v>0</v>
      </c>
      <c r="AM80" s="357">
        <f t="shared" si="114"/>
        <v>0</v>
      </c>
      <c r="AN80" s="357">
        <f t="shared" si="114"/>
        <v>0</v>
      </c>
      <c r="AO80" s="357">
        <f t="shared" si="114"/>
        <v>0</v>
      </c>
      <c r="AP80" s="129"/>
    </row>
    <row r="81" spans="1:42" x14ac:dyDescent="0.3">
      <c r="A81" s="105">
        <f t="shared" si="107"/>
        <v>119</v>
      </c>
      <c r="B81" s="268" t="s">
        <v>303</v>
      </c>
      <c r="C81" s="275" t="str">
        <f t="shared" si="108"/>
        <v>529</v>
      </c>
      <c r="D81" s="168"/>
      <c r="E81" s="127" t="s">
        <v>304</v>
      </c>
      <c r="F81" s="22"/>
      <c r="G81" s="80"/>
      <c r="H81" s="284">
        <v>0</v>
      </c>
      <c r="I81" s="284">
        <v>0</v>
      </c>
      <c r="J81" s="284">
        <v>0</v>
      </c>
      <c r="K81" s="284">
        <v>0</v>
      </c>
      <c r="L81" s="107" t="e">
        <f>SUMIF(#REF!,'MFR C-6 Var Calc for MFR C-8'!$B81,#REF!)/1000</f>
        <v>#REF!</v>
      </c>
      <c r="M81" s="128"/>
      <c r="N81" s="107" t="e">
        <f>+#REF!-#REF!</f>
        <v>#REF!</v>
      </c>
      <c r="O81" s="107" t="e">
        <f>+#REF!-#REF!</f>
        <v>#REF!</v>
      </c>
      <c r="P81" s="107" t="e">
        <f>+#REF!-#REF!</f>
        <v>#REF!</v>
      </c>
      <c r="Q81" s="107" t="e">
        <f>+#REF!-#REF!</f>
        <v>#REF!</v>
      </c>
      <c r="R81" s="107" t="e">
        <f>+#REF!-#REF!</f>
        <v>#REF!</v>
      </c>
      <c r="S81" s="107" t="e">
        <f>+#REF!-#REF!</f>
        <v>#REF!</v>
      </c>
      <c r="T81" s="107" t="e">
        <f>+#REF!-#REF!</f>
        <v>#REF!</v>
      </c>
      <c r="U81" s="107" t="e">
        <f>+F81-#REF!</f>
        <v>#REF!</v>
      </c>
      <c r="V81" s="107">
        <f t="shared" si="109"/>
        <v>0</v>
      </c>
      <c r="W81" s="94"/>
      <c r="X81" s="107">
        <f t="shared" si="110"/>
        <v>0</v>
      </c>
      <c r="Y81" s="107">
        <f t="shared" si="111"/>
        <v>0</v>
      </c>
      <c r="Z81" s="107">
        <f t="shared" si="112"/>
        <v>0</v>
      </c>
      <c r="AA81" s="107" t="e">
        <f t="shared" si="92"/>
        <v>#REF!</v>
      </c>
      <c r="AB81" s="129"/>
      <c r="AC81" s="139" t="e">
        <f>#REF!*0.1</f>
        <v>#REF!</v>
      </c>
      <c r="AD81" s="139" t="e">
        <f>#REF!*0.1</f>
        <v>#REF!</v>
      </c>
      <c r="AE81" s="139">
        <f t="shared" si="113"/>
        <v>0</v>
      </c>
      <c r="AF81" s="139">
        <f t="shared" si="113"/>
        <v>0</v>
      </c>
      <c r="AG81" s="139">
        <f t="shared" si="113"/>
        <v>0</v>
      </c>
      <c r="AH81" s="139">
        <f t="shared" si="113"/>
        <v>0</v>
      </c>
      <c r="AI81" s="139">
        <f t="shared" si="113"/>
        <v>0</v>
      </c>
      <c r="AJ81" s="129"/>
      <c r="AK81" s="357">
        <f t="shared" si="114"/>
        <v>0</v>
      </c>
      <c r="AL81" s="357">
        <f t="shared" si="114"/>
        <v>0</v>
      </c>
      <c r="AM81" s="357">
        <f t="shared" si="114"/>
        <v>0</v>
      </c>
      <c r="AN81" s="357">
        <f t="shared" si="114"/>
        <v>0</v>
      </c>
      <c r="AO81" s="357">
        <f t="shared" si="114"/>
        <v>0</v>
      </c>
      <c r="AP81" s="129"/>
    </row>
    <row r="82" spans="1:42" x14ac:dyDescent="0.3">
      <c r="A82" s="105">
        <f t="shared" si="107"/>
        <v>120</v>
      </c>
      <c r="B82" s="268" t="s">
        <v>305</v>
      </c>
      <c r="C82" s="275" t="str">
        <f t="shared" si="108"/>
        <v>530</v>
      </c>
      <c r="D82" s="168"/>
      <c r="E82" s="127" t="s">
        <v>306</v>
      </c>
      <c r="F82" s="22"/>
      <c r="G82" s="80"/>
      <c r="H82" s="284">
        <v>0</v>
      </c>
      <c r="I82" s="284">
        <v>0</v>
      </c>
      <c r="J82" s="284">
        <v>0</v>
      </c>
      <c r="K82" s="284">
        <v>0</v>
      </c>
      <c r="L82" s="107" t="e">
        <f>SUMIF(#REF!,'MFR C-6 Var Calc for MFR C-8'!$B82,#REF!)/1000</f>
        <v>#REF!</v>
      </c>
      <c r="M82" s="128"/>
      <c r="N82" s="107" t="e">
        <f>+#REF!-#REF!</f>
        <v>#REF!</v>
      </c>
      <c r="O82" s="107" t="e">
        <f>+#REF!-#REF!</f>
        <v>#REF!</v>
      </c>
      <c r="P82" s="107" t="e">
        <f>+#REF!-#REF!</f>
        <v>#REF!</v>
      </c>
      <c r="Q82" s="107" t="e">
        <f>+#REF!-#REF!</f>
        <v>#REF!</v>
      </c>
      <c r="R82" s="107" t="e">
        <f>+#REF!-#REF!</f>
        <v>#REF!</v>
      </c>
      <c r="S82" s="107" t="e">
        <f>+#REF!-#REF!</f>
        <v>#REF!</v>
      </c>
      <c r="T82" s="107" t="e">
        <f>+#REF!-#REF!</f>
        <v>#REF!</v>
      </c>
      <c r="U82" s="107" t="e">
        <f>+F82-#REF!</f>
        <v>#REF!</v>
      </c>
      <c r="V82" s="107">
        <f t="shared" ref="V82:V85" si="115">+G82-F82</f>
        <v>0</v>
      </c>
      <c r="W82" s="94"/>
      <c r="X82" s="107">
        <f t="shared" ref="X82:X85" si="116">+I82-H82</f>
        <v>0</v>
      </c>
      <c r="Y82" s="107">
        <f t="shared" ref="Y82:Y85" si="117">+J82-I82</f>
        <v>0</v>
      </c>
      <c r="Z82" s="107">
        <f t="shared" ref="Z82:Z85" si="118">+K82-J82</f>
        <v>0</v>
      </c>
      <c r="AA82" s="107" t="e">
        <f t="shared" si="92"/>
        <v>#REF!</v>
      </c>
      <c r="AB82" s="129"/>
      <c r="AC82" s="139" t="e">
        <f>#REF!*0.1</f>
        <v>#REF!</v>
      </c>
      <c r="AD82" s="139" t="e">
        <f>#REF!*0.1</f>
        <v>#REF!</v>
      </c>
      <c r="AE82" s="139">
        <f t="shared" si="113"/>
        <v>0</v>
      </c>
      <c r="AF82" s="139">
        <f t="shared" si="113"/>
        <v>0</v>
      </c>
      <c r="AG82" s="139">
        <f t="shared" si="113"/>
        <v>0</v>
      </c>
      <c r="AH82" s="139">
        <f t="shared" si="113"/>
        <v>0</v>
      </c>
      <c r="AI82" s="139">
        <f t="shared" si="113"/>
        <v>0</v>
      </c>
      <c r="AJ82" s="129"/>
      <c r="AK82" s="357">
        <f t="shared" si="114"/>
        <v>0</v>
      </c>
      <c r="AL82" s="357">
        <f t="shared" si="114"/>
        <v>0</v>
      </c>
      <c r="AM82" s="357">
        <f t="shared" si="114"/>
        <v>0</v>
      </c>
      <c r="AN82" s="357">
        <f t="shared" si="114"/>
        <v>0</v>
      </c>
      <c r="AO82" s="357">
        <f t="shared" si="114"/>
        <v>0</v>
      </c>
      <c r="AP82" s="129"/>
    </row>
    <row r="83" spans="1:42" x14ac:dyDescent="0.3">
      <c r="A83" s="105">
        <f t="shared" si="107"/>
        <v>121</v>
      </c>
      <c r="B83" s="268" t="s">
        <v>307</v>
      </c>
      <c r="C83" s="275" t="str">
        <f t="shared" si="108"/>
        <v>531</v>
      </c>
      <c r="D83" s="168"/>
      <c r="E83" s="127" t="s">
        <v>308</v>
      </c>
      <c r="F83" s="22"/>
      <c r="G83" s="80"/>
      <c r="H83" s="284">
        <v>0</v>
      </c>
      <c r="I83" s="284">
        <v>0</v>
      </c>
      <c r="J83" s="284">
        <v>0</v>
      </c>
      <c r="K83" s="284">
        <v>0</v>
      </c>
      <c r="L83" s="107" t="e">
        <f>SUMIF(#REF!,'MFR C-6 Var Calc for MFR C-8'!$B83,#REF!)/1000</f>
        <v>#REF!</v>
      </c>
      <c r="M83" s="128"/>
      <c r="N83" s="107" t="e">
        <f>+#REF!-#REF!</f>
        <v>#REF!</v>
      </c>
      <c r="O83" s="107" t="e">
        <f>+#REF!-#REF!</f>
        <v>#REF!</v>
      </c>
      <c r="P83" s="107" t="e">
        <f>+#REF!-#REF!</f>
        <v>#REF!</v>
      </c>
      <c r="Q83" s="107" t="e">
        <f>+#REF!-#REF!</f>
        <v>#REF!</v>
      </c>
      <c r="R83" s="107" t="e">
        <f>+#REF!-#REF!</f>
        <v>#REF!</v>
      </c>
      <c r="S83" s="107" t="e">
        <f>+#REF!-#REF!</f>
        <v>#REF!</v>
      </c>
      <c r="T83" s="107" t="e">
        <f>+#REF!-#REF!</f>
        <v>#REF!</v>
      </c>
      <c r="U83" s="107" t="e">
        <f>+F83-#REF!</f>
        <v>#REF!</v>
      </c>
      <c r="V83" s="107">
        <f t="shared" si="115"/>
        <v>0</v>
      </c>
      <c r="W83" s="94"/>
      <c r="X83" s="107">
        <f t="shared" si="116"/>
        <v>0</v>
      </c>
      <c r="Y83" s="107">
        <f t="shared" si="117"/>
        <v>0</v>
      </c>
      <c r="Z83" s="107">
        <f t="shared" si="118"/>
        <v>0</v>
      </c>
      <c r="AA83" s="107" t="e">
        <f t="shared" si="92"/>
        <v>#REF!</v>
      </c>
      <c r="AB83" s="129"/>
      <c r="AC83" s="139" t="e">
        <f>#REF!*0.1</f>
        <v>#REF!</v>
      </c>
      <c r="AD83" s="139" t="e">
        <f>#REF!*0.1</f>
        <v>#REF!</v>
      </c>
      <c r="AE83" s="139">
        <f t="shared" si="113"/>
        <v>0</v>
      </c>
      <c r="AF83" s="139">
        <f t="shared" si="113"/>
        <v>0</v>
      </c>
      <c r="AG83" s="139">
        <f t="shared" si="113"/>
        <v>0</v>
      </c>
      <c r="AH83" s="139">
        <f t="shared" si="113"/>
        <v>0</v>
      </c>
      <c r="AI83" s="139">
        <f t="shared" si="113"/>
        <v>0</v>
      </c>
      <c r="AJ83" s="129"/>
      <c r="AK83" s="357">
        <f t="shared" si="114"/>
        <v>0</v>
      </c>
      <c r="AL83" s="357">
        <f t="shared" si="114"/>
        <v>0</v>
      </c>
      <c r="AM83" s="357">
        <f t="shared" si="114"/>
        <v>0</v>
      </c>
      <c r="AN83" s="357">
        <f t="shared" si="114"/>
        <v>0</v>
      </c>
      <c r="AO83" s="357">
        <f t="shared" si="114"/>
        <v>0</v>
      </c>
      <c r="AP83" s="129"/>
    </row>
    <row r="84" spans="1:42" x14ac:dyDescent="0.3">
      <c r="A84" s="105">
        <f t="shared" si="107"/>
        <v>122</v>
      </c>
      <c r="B84" s="268" t="s">
        <v>309</v>
      </c>
      <c r="C84" s="275" t="str">
        <f t="shared" si="108"/>
        <v>532</v>
      </c>
      <c r="D84" s="168"/>
      <c r="E84" s="127" t="s">
        <v>310</v>
      </c>
      <c r="F84" s="22"/>
      <c r="G84" s="80"/>
      <c r="H84" s="284">
        <v>0</v>
      </c>
      <c r="I84" s="284">
        <v>0</v>
      </c>
      <c r="J84" s="284">
        <v>0</v>
      </c>
      <c r="K84" s="284">
        <v>0</v>
      </c>
      <c r="L84" s="107" t="e">
        <f>SUMIF(#REF!,'MFR C-6 Var Calc for MFR C-8'!$B84,#REF!)/1000</f>
        <v>#REF!</v>
      </c>
      <c r="M84" s="128"/>
      <c r="N84" s="107" t="e">
        <f>+#REF!-#REF!</f>
        <v>#REF!</v>
      </c>
      <c r="O84" s="107" t="e">
        <f>+#REF!-#REF!</f>
        <v>#REF!</v>
      </c>
      <c r="P84" s="107" t="e">
        <f>+#REF!-#REF!</f>
        <v>#REF!</v>
      </c>
      <c r="Q84" s="107" t="e">
        <f>+#REF!-#REF!</f>
        <v>#REF!</v>
      </c>
      <c r="R84" s="107" t="e">
        <f>+#REF!-#REF!</f>
        <v>#REF!</v>
      </c>
      <c r="S84" s="107" t="e">
        <f>+#REF!-#REF!</f>
        <v>#REF!</v>
      </c>
      <c r="T84" s="107" t="e">
        <f>+#REF!-#REF!</f>
        <v>#REF!</v>
      </c>
      <c r="U84" s="107" t="e">
        <f>+F84-#REF!</f>
        <v>#REF!</v>
      </c>
      <c r="V84" s="107">
        <f t="shared" si="115"/>
        <v>0</v>
      </c>
      <c r="W84" s="94"/>
      <c r="X84" s="107">
        <f t="shared" si="116"/>
        <v>0</v>
      </c>
      <c r="Y84" s="107">
        <f t="shared" si="117"/>
        <v>0</v>
      </c>
      <c r="Z84" s="107">
        <f t="shared" si="118"/>
        <v>0</v>
      </c>
      <c r="AA84" s="107" t="e">
        <f t="shared" si="92"/>
        <v>#REF!</v>
      </c>
      <c r="AB84" s="129"/>
      <c r="AC84" s="139" t="e">
        <f>#REF!*0.1</f>
        <v>#REF!</v>
      </c>
      <c r="AD84" s="139" t="e">
        <f>#REF!*0.1</f>
        <v>#REF!</v>
      </c>
      <c r="AE84" s="139">
        <f t="shared" si="113"/>
        <v>0</v>
      </c>
      <c r="AF84" s="139">
        <f t="shared" si="113"/>
        <v>0</v>
      </c>
      <c r="AG84" s="139">
        <f t="shared" si="113"/>
        <v>0</v>
      </c>
      <c r="AH84" s="139">
        <f t="shared" si="113"/>
        <v>0</v>
      </c>
      <c r="AI84" s="139">
        <f t="shared" si="113"/>
        <v>0</v>
      </c>
      <c r="AJ84" s="129"/>
      <c r="AK84" s="357">
        <f t="shared" si="114"/>
        <v>0</v>
      </c>
      <c r="AL84" s="357">
        <f t="shared" si="114"/>
        <v>0</v>
      </c>
      <c r="AM84" s="357">
        <f t="shared" si="114"/>
        <v>0</v>
      </c>
      <c r="AN84" s="357">
        <f t="shared" si="114"/>
        <v>0</v>
      </c>
      <c r="AO84" s="357">
        <f t="shared" si="114"/>
        <v>0</v>
      </c>
      <c r="AP84" s="129"/>
    </row>
    <row r="85" spans="1:42" x14ac:dyDescent="0.3">
      <c r="A85" s="105">
        <f t="shared" si="107"/>
        <v>123</v>
      </c>
      <c r="B85" s="268" t="s">
        <v>311</v>
      </c>
      <c r="C85" s="275" t="str">
        <f t="shared" si="108"/>
        <v>539</v>
      </c>
      <c r="D85" s="168"/>
      <c r="E85" s="127" t="s">
        <v>312</v>
      </c>
      <c r="F85" s="22"/>
      <c r="G85" s="80"/>
      <c r="H85" s="284">
        <v>0</v>
      </c>
      <c r="I85" s="284">
        <v>0</v>
      </c>
      <c r="J85" s="284">
        <v>0</v>
      </c>
      <c r="K85" s="284">
        <v>0</v>
      </c>
      <c r="L85" s="107" t="e">
        <f>SUMIF(#REF!,'MFR C-6 Var Calc for MFR C-8'!$B85,#REF!)/1000</f>
        <v>#REF!</v>
      </c>
      <c r="M85" s="128"/>
      <c r="N85" s="107" t="e">
        <f>+#REF!-#REF!</f>
        <v>#REF!</v>
      </c>
      <c r="O85" s="107" t="e">
        <f>+#REF!-#REF!</f>
        <v>#REF!</v>
      </c>
      <c r="P85" s="107" t="e">
        <f>+#REF!-#REF!</f>
        <v>#REF!</v>
      </c>
      <c r="Q85" s="107" t="e">
        <f>+#REF!-#REF!</f>
        <v>#REF!</v>
      </c>
      <c r="R85" s="107" t="e">
        <f>+#REF!-#REF!</f>
        <v>#REF!</v>
      </c>
      <c r="S85" s="107" t="e">
        <f>+#REF!-#REF!</f>
        <v>#REF!</v>
      </c>
      <c r="T85" s="107" t="e">
        <f>+#REF!-#REF!</f>
        <v>#REF!</v>
      </c>
      <c r="U85" s="107" t="e">
        <f>+F85-#REF!</f>
        <v>#REF!</v>
      </c>
      <c r="V85" s="107">
        <f t="shared" si="115"/>
        <v>0</v>
      </c>
      <c r="W85" s="94"/>
      <c r="X85" s="107">
        <f t="shared" si="116"/>
        <v>0</v>
      </c>
      <c r="Y85" s="107">
        <f t="shared" si="117"/>
        <v>0</v>
      </c>
      <c r="Z85" s="107">
        <f t="shared" si="118"/>
        <v>0</v>
      </c>
      <c r="AA85" s="107" t="e">
        <f t="shared" si="92"/>
        <v>#REF!</v>
      </c>
      <c r="AB85" s="129"/>
      <c r="AC85" s="139" t="e">
        <f>#REF!*0.1</f>
        <v>#REF!</v>
      </c>
      <c r="AD85" s="139" t="e">
        <f>#REF!*0.1</f>
        <v>#REF!</v>
      </c>
      <c r="AE85" s="139">
        <f t="shared" si="113"/>
        <v>0</v>
      </c>
      <c r="AF85" s="139">
        <f t="shared" si="113"/>
        <v>0</v>
      </c>
      <c r="AG85" s="139">
        <f t="shared" si="113"/>
        <v>0</v>
      </c>
      <c r="AH85" s="139">
        <f t="shared" si="113"/>
        <v>0</v>
      </c>
      <c r="AI85" s="139">
        <f t="shared" si="113"/>
        <v>0</v>
      </c>
      <c r="AJ85" s="129"/>
      <c r="AK85" s="357">
        <f t="shared" si="114"/>
        <v>0</v>
      </c>
      <c r="AL85" s="357">
        <f t="shared" si="114"/>
        <v>0</v>
      </c>
      <c r="AM85" s="357">
        <f t="shared" si="114"/>
        <v>0</v>
      </c>
      <c r="AN85" s="357">
        <f t="shared" si="114"/>
        <v>0</v>
      </c>
      <c r="AO85" s="357">
        <f t="shared" si="114"/>
        <v>0</v>
      </c>
      <c r="AP85" s="129"/>
    </row>
    <row r="86" spans="1:42" x14ac:dyDescent="0.3">
      <c r="A86" s="105">
        <f t="shared" si="107"/>
        <v>124</v>
      </c>
      <c r="B86" s="275"/>
      <c r="C86" s="275"/>
      <c r="D86" s="170" t="s">
        <v>85</v>
      </c>
      <c r="E86" s="127"/>
      <c r="F86" s="22"/>
      <c r="G86" s="80"/>
      <c r="H86" s="356">
        <f t="shared" ref="H86:K86" si="119">SUM(H80:H85)</f>
        <v>0</v>
      </c>
      <c r="I86" s="356">
        <f t="shared" si="119"/>
        <v>0</v>
      </c>
      <c r="J86" s="356">
        <f t="shared" si="119"/>
        <v>0</v>
      </c>
      <c r="K86" s="356">
        <f t="shared" si="119"/>
        <v>0</v>
      </c>
      <c r="L86" s="174" t="e">
        <f>SUM(L80:L85)</f>
        <v>#REF!</v>
      </c>
      <c r="M86" s="164"/>
      <c r="N86" s="174" t="e">
        <f>+#REF!-#REF!</f>
        <v>#REF!</v>
      </c>
      <c r="O86" s="174" t="e">
        <f>+#REF!-#REF!</f>
        <v>#REF!</v>
      </c>
      <c r="P86" s="174" t="e">
        <f>+#REF!-#REF!</f>
        <v>#REF!</v>
      </c>
      <c r="Q86" s="174" t="e">
        <f>+#REF!-#REF!</f>
        <v>#REF!</v>
      </c>
      <c r="R86" s="174" t="e">
        <f>+#REF!-#REF!</f>
        <v>#REF!</v>
      </c>
      <c r="S86" s="174" t="e">
        <f>+#REF!-#REF!</f>
        <v>#REF!</v>
      </c>
      <c r="T86" s="174" t="e">
        <f>+#REF!-#REF!</f>
        <v>#REF!</v>
      </c>
      <c r="U86" s="174" t="e">
        <f>+F86-#REF!</f>
        <v>#REF!</v>
      </c>
      <c r="V86" s="174">
        <f t="shared" ref="V86" si="120">+G86-F86</f>
        <v>0</v>
      </c>
      <c r="W86" s="94"/>
      <c r="X86" s="174">
        <f t="shared" si="92"/>
        <v>0</v>
      </c>
      <c r="Y86" s="174">
        <f t="shared" si="92"/>
        <v>0</v>
      </c>
      <c r="Z86" s="174">
        <f t="shared" si="92"/>
        <v>0</v>
      </c>
      <c r="AA86" s="174" t="e">
        <f t="shared" si="92"/>
        <v>#REF!</v>
      </c>
      <c r="AB86" s="165"/>
      <c r="AC86" s="107"/>
      <c r="AD86" s="107"/>
      <c r="AE86" s="107"/>
      <c r="AF86" s="107"/>
      <c r="AG86" s="107"/>
      <c r="AH86" s="107"/>
      <c r="AI86" s="107"/>
      <c r="AJ86" s="165"/>
      <c r="AP86" s="165"/>
    </row>
    <row r="87" spans="1:42" x14ac:dyDescent="0.3">
      <c r="A87" s="105">
        <f t="shared" si="107"/>
        <v>125</v>
      </c>
      <c r="B87" s="276"/>
      <c r="C87" s="276"/>
      <c r="D87" s="169"/>
      <c r="E87" s="127"/>
      <c r="F87" s="22"/>
      <c r="G87" s="80"/>
      <c r="H87" s="107"/>
      <c r="I87" s="107"/>
      <c r="J87" s="107"/>
      <c r="K87" s="107"/>
      <c r="L87" s="107"/>
      <c r="M87" s="128"/>
      <c r="N87" s="107"/>
      <c r="O87" s="107"/>
      <c r="P87" s="107"/>
      <c r="Q87" s="107"/>
      <c r="R87" s="107"/>
      <c r="S87" s="107"/>
      <c r="T87" s="107"/>
      <c r="U87" s="107"/>
      <c r="V87" s="107"/>
      <c r="W87" s="94"/>
      <c r="X87" s="107"/>
      <c r="Y87" s="107"/>
      <c r="Z87" s="107"/>
      <c r="AA87" s="107"/>
      <c r="AB87" s="129"/>
      <c r="AC87" s="106"/>
      <c r="AD87" s="106"/>
      <c r="AE87" s="106"/>
      <c r="AF87" s="106"/>
      <c r="AJ87" s="129"/>
      <c r="AP87" s="129"/>
    </row>
    <row r="88" spans="1:42" x14ac:dyDescent="0.3">
      <c r="A88" s="105">
        <f t="shared" si="107"/>
        <v>126</v>
      </c>
      <c r="B88" s="275" t="s">
        <v>313</v>
      </c>
      <c r="C88" s="275" t="str">
        <f t="shared" ref="C88:C91" si="121">MID(B88,2,3)</f>
        <v>546</v>
      </c>
      <c r="D88" s="168"/>
      <c r="E88" s="127" t="s">
        <v>277</v>
      </c>
      <c r="F88" s="22"/>
      <c r="G88" s="80"/>
      <c r="H88" s="284">
        <f>+'MFR C-6'!Q104</f>
        <v>9785.2331012558207</v>
      </c>
      <c r="I88" s="284">
        <f>+'MFR C-6'!R104</f>
        <v>9991.1934159112097</v>
      </c>
      <c r="J88" s="284">
        <f>+'MFR C-6'!S104</f>
        <v>10209.906067500255</v>
      </c>
      <c r="K88" s="284">
        <f>+'MFR C-6'!T104</f>
        <v>10427.503241195836</v>
      </c>
      <c r="L88" s="107" t="e">
        <f>SUMIF(#REF!,'MFR C-6 Var Calc for MFR C-8'!$B88,#REF!)/1000</f>
        <v>#REF!</v>
      </c>
      <c r="M88" s="128"/>
      <c r="N88" s="107" t="e">
        <f>+#REF!-#REF!</f>
        <v>#REF!</v>
      </c>
      <c r="O88" s="107" t="e">
        <f>+#REF!-#REF!</f>
        <v>#REF!</v>
      </c>
      <c r="P88" s="107" t="e">
        <f>+#REF!-#REF!</f>
        <v>#REF!</v>
      </c>
      <c r="Q88" s="107" t="e">
        <f>+#REF!-#REF!</f>
        <v>#REF!</v>
      </c>
      <c r="R88" s="107" t="e">
        <f>+#REF!-#REF!</f>
        <v>#REF!</v>
      </c>
      <c r="S88" s="107" t="e">
        <f>+#REF!-#REF!</f>
        <v>#REF!</v>
      </c>
      <c r="T88" s="107" t="e">
        <f>+#REF!-#REF!</f>
        <v>#REF!</v>
      </c>
      <c r="U88" s="107" t="e">
        <f>+F88-#REF!</f>
        <v>#REF!</v>
      </c>
      <c r="V88" s="107">
        <f t="shared" ref="V88:V92" si="122">+G88-F88</f>
        <v>0</v>
      </c>
      <c r="W88" s="94"/>
      <c r="X88" s="107">
        <f t="shared" ref="X88:X92" si="123">+I88-H88</f>
        <v>205.96031465538908</v>
      </c>
      <c r="Y88" s="107">
        <f t="shared" ref="Y88:Y92" si="124">+J88-I88</f>
        <v>218.71265158904498</v>
      </c>
      <c r="Z88" s="107">
        <f t="shared" ref="Z88:Z92" si="125">+K88-J88</f>
        <v>217.59717369558166</v>
      </c>
      <c r="AA88" s="107" t="e">
        <f t="shared" si="92"/>
        <v>#REF!</v>
      </c>
      <c r="AB88" s="129"/>
      <c r="AC88" s="139" t="e">
        <f>#REF!*0.1</f>
        <v>#REF!</v>
      </c>
      <c r="AD88" s="139" t="e">
        <f>#REF!*0.1</f>
        <v>#REF!</v>
      </c>
      <c r="AE88" s="139">
        <f t="shared" ref="AE88:AI91" si="126">ABS(F88*0.1)</f>
        <v>0</v>
      </c>
      <c r="AF88" s="139">
        <f t="shared" si="126"/>
        <v>0</v>
      </c>
      <c r="AG88" s="139">
        <f t="shared" si="126"/>
        <v>978.52331012558216</v>
      </c>
      <c r="AH88" s="139">
        <f t="shared" si="126"/>
        <v>999.11934159112104</v>
      </c>
      <c r="AI88" s="139">
        <f t="shared" si="126"/>
        <v>1020.9906067500256</v>
      </c>
      <c r="AJ88" s="129"/>
      <c r="AK88" s="357">
        <f t="shared" ref="AK88:AO91" si="127">IF(AND(ABS(V88)&gt;V$10,ABS(V88)&gt;AE88),V88,0)</f>
        <v>0</v>
      </c>
      <c r="AL88" s="357">
        <f t="shared" si="127"/>
        <v>0</v>
      </c>
      <c r="AM88" s="357">
        <f t="shared" si="127"/>
        <v>0</v>
      </c>
      <c r="AN88" s="357">
        <f t="shared" si="127"/>
        <v>0</v>
      </c>
      <c r="AO88" s="357">
        <f t="shared" si="127"/>
        <v>0</v>
      </c>
      <c r="AP88" s="129"/>
    </row>
    <row r="89" spans="1:42" x14ac:dyDescent="0.3">
      <c r="A89" s="105">
        <f t="shared" si="107"/>
        <v>127</v>
      </c>
      <c r="B89" s="275" t="s">
        <v>314</v>
      </c>
      <c r="C89" s="275" t="str">
        <f t="shared" si="121"/>
        <v>547</v>
      </c>
      <c r="D89" s="168"/>
      <c r="E89" s="127" t="s">
        <v>315</v>
      </c>
      <c r="F89" s="22"/>
      <c r="G89" s="80"/>
      <c r="H89" s="284">
        <f>+'MFR C-6'!Q105</f>
        <v>1452.9140399999901</v>
      </c>
      <c r="I89" s="284">
        <f>+'MFR C-6'!R105</f>
        <v>1452.9140399999901</v>
      </c>
      <c r="J89" s="284">
        <f>+'MFR C-6'!S105</f>
        <v>1452.9140399999901</v>
      </c>
      <c r="K89" s="284">
        <f>+'MFR C-6'!T105</f>
        <v>1452.9140399999901</v>
      </c>
      <c r="L89" s="107" t="e">
        <f>SUMIF(#REF!,$C89,#REF!)-SUM(#REF!)</f>
        <v>#REF!</v>
      </c>
      <c r="M89" s="128"/>
      <c r="N89" s="107" t="e">
        <f>+#REF!-#REF!</f>
        <v>#REF!</v>
      </c>
      <c r="O89" s="107" t="e">
        <f>+#REF!-#REF!</f>
        <v>#REF!</v>
      </c>
      <c r="P89" s="107" t="e">
        <f>+#REF!-#REF!</f>
        <v>#REF!</v>
      </c>
      <c r="Q89" s="107" t="e">
        <f>+#REF!-#REF!</f>
        <v>#REF!</v>
      </c>
      <c r="R89" s="107" t="e">
        <f>+#REF!-#REF!</f>
        <v>#REF!</v>
      </c>
      <c r="S89" s="107" t="e">
        <f>+#REF!-#REF!</f>
        <v>#REF!</v>
      </c>
      <c r="T89" s="107" t="e">
        <f>+#REF!-#REF!</f>
        <v>#REF!</v>
      </c>
      <c r="U89" s="107" t="e">
        <f>+F89-#REF!</f>
        <v>#REF!</v>
      </c>
      <c r="V89" s="107">
        <f t="shared" si="122"/>
        <v>0</v>
      </c>
      <c r="W89" s="94"/>
      <c r="X89" s="107">
        <f t="shared" si="123"/>
        <v>0</v>
      </c>
      <c r="Y89" s="107">
        <f t="shared" si="124"/>
        <v>0</v>
      </c>
      <c r="Z89" s="107">
        <f t="shared" si="125"/>
        <v>0</v>
      </c>
      <c r="AA89" s="107" t="e">
        <f t="shared" si="92"/>
        <v>#REF!</v>
      </c>
      <c r="AB89" s="129"/>
      <c r="AC89" s="139" t="e">
        <f>#REF!*0.1</f>
        <v>#REF!</v>
      </c>
      <c r="AD89" s="139" t="e">
        <f>#REF!*0.1</f>
        <v>#REF!</v>
      </c>
      <c r="AE89" s="139">
        <f t="shared" si="126"/>
        <v>0</v>
      </c>
      <c r="AF89" s="139">
        <f t="shared" si="126"/>
        <v>0</v>
      </c>
      <c r="AG89" s="139">
        <f t="shared" si="126"/>
        <v>145.29140399999901</v>
      </c>
      <c r="AH89" s="139">
        <f t="shared" si="126"/>
        <v>145.29140399999901</v>
      </c>
      <c r="AI89" s="139">
        <f t="shared" si="126"/>
        <v>145.29140399999901</v>
      </c>
      <c r="AJ89" s="129"/>
      <c r="AK89" s="357">
        <f t="shared" si="127"/>
        <v>0</v>
      </c>
      <c r="AL89" s="357">
        <f t="shared" si="127"/>
        <v>0</v>
      </c>
      <c r="AM89" s="357">
        <f t="shared" si="127"/>
        <v>0</v>
      </c>
      <c r="AN89" s="357">
        <f t="shared" si="127"/>
        <v>0</v>
      </c>
      <c r="AO89" s="357">
        <f t="shared" si="127"/>
        <v>0</v>
      </c>
      <c r="AP89" s="129"/>
    </row>
    <row r="90" spans="1:42" x14ac:dyDescent="0.3">
      <c r="A90" s="105">
        <f t="shared" si="107"/>
        <v>128</v>
      </c>
      <c r="B90" s="275" t="s">
        <v>316</v>
      </c>
      <c r="C90" s="275" t="str">
        <f t="shared" si="121"/>
        <v>548</v>
      </c>
      <c r="D90" s="168"/>
      <c r="E90" s="127" t="s">
        <v>317</v>
      </c>
      <c r="F90" s="22"/>
      <c r="G90" s="80"/>
      <c r="H90" s="284">
        <f>+'MFR C-6'!Q106</f>
        <v>2689.2266599999889</v>
      </c>
      <c r="I90" s="284">
        <f>+'MFR C-6'!R106</f>
        <v>2689.2266599999889</v>
      </c>
      <c r="J90" s="284">
        <f>+'MFR C-6'!S106</f>
        <v>2689.2266599999889</v>
      </c>
      <c r="K90" s="284">
        <f>+'MFR C-6'!T106</f>
        <v>2689.2266599999889</v>
      </c>
      <c r="L90" s="107" t="e">
        <f>SUMIF(#REF!,$C90,#REF!)</f>
        <v>#REF!</v>
      </c>
      <c r="M90" s="128"/>
      <c r="N90" s="107" t="e">
        <f>+#REF!-#REF!</f>
        <v>#REF!</v>
      </c>
      <c r="O90" s="107" t="e">
        <f>+#REF!-#REF!</f>
        <v>#REF!</v>
      </c>
      <c r="P90" s="107" t="e">
        <f>+#REF!-#REF!</f>
        <v>#REF!</v>
      </c>
      <c r="Q90" s="107" t="e">
        <f>+#REF!-#REF!</f>
        <v>#REF!</v>
      </c>
      <c r="R90" s="107" t="e">
        <f>+#REF!-#REF!</f>
        <v>#REF!</v>
      </c>
      <c r="S90" s="107" t="e">
        <f>+#REF!-#REF!</f>
        <v>#REF!</v>
      </c>
      <c r="T90" s="107" t="e">
        <f>+#REF!-#REF!</f>
        <v>#REF!</v>
      </c>
      <c r="U90" s="107" t="e">
        <f>+F90-#REF!</f>
        <v>#REF!</v>
      </c>
      <c r="V90" s="107">
        <f t="shared" si="122"/>
        <v>0</v>
      </c>
      <c r="W90" s="94"/>
      <c r="X90" s="107">
        <f t="shared" si="123"/>
        <v>0</v>
      </c>
      <c r="Y90" s="107">
        <f t="shared" si="124"/>
        <v>0</v>
      </c>
      <c r="Z90" s="107">
        <f t="shared" si="125"/>
        <v>0</v>
      </c>
      <c r="AA90" s="107" t="e">
        <f t="shared" si="92"/>
        <v>#REF!</v>
      </c>
      <c r="AB90" s="129"/>
      <c r="AC90" s="139" t="e">
        <f>#REF!*0.1</f>
        <v>#REF!</v>
      </c>
      <c r="AD90" s="139" t="e">
        <f>#REF!*0.1</f>
        <v>#REF!</v>
      </c>
      <c r="AE90" s="139">
        <f t="shared" si="126"/>
        <v>0</v>
      </c>
      <c r="AF90" s="139">
        <f t="shared" si="126"/>
        <v>0</v>
      </c>
      <c r="AG90" s="139">
        <f t="shared" si="126"/>
        <v>268.92266599999891</v>
      </c>
      <c r="AH90" s="139">
        <f t="shared" si="126"/>
        <v>268.92266599999891</v>
      </c>
      <c r="AI90" s="139">
        <f t="shared" si="126"/>
        <v>268.92266599999891</v>
      </c>
      <c r="AJ90" s="129"/>
      <c r="AK90" s="357">
        <f t="shared" si="127"/>
        <v>0</v>
      </c>
      <c r="AL90" s="357">
        <f t="shared" si="127"/>
        <v>0</v>
      </c>
      <c r="AM90" s="357">
        <f t="shared" si="127"/>
        <v>0</v>
      </c>
      <c r="AN90" s="357">
        <f t="shared" si="127"/>
        <v>0</v>
      </c>
      <c r="AO90" s="357">
        <f t="shared" si="127"/>
        <v>0</v>
      </c>
      <c r="AP90" s="129"/>
    </row>
    <row r="91" spans="1:42" x14ac:dyDescent="0.3">
      <c r="A91" s="105">
        <f t="shared" si="107"/>
        <v>129</v>
      </c>
      <c r="B91" s="275" t="s">
        <v>161</v>
      </c>
      <c r="C91" s="275" t="str">
        <f t="shared" si="121"/>
        <v>549</v>
      </c>
      <c r="D91" s="168"/>
      <c r="E91" s="127" t="s">
        <v>318</v>
      </c>
      <c r="F91" s="22"/>
      <c r="G91" s="80"/>
      <c r="H91" s="284">
        <f>+'MFR C-6'!Q107</f>
        <v>20185.213353553987</v>
      </c>
      <c r="I91" s="284">
        <f>+'MFR C-6'!R107</f>
        <v>26529.341030631902</v>
      </c>
      <c r="J91" s="284">
        <f>+'MFR C-6'!S107</f>
        <v>31179.048518955373</v>
      </c>
      <c r="K91" s="284">
        <f>+'MFR C-6'!T107</f>
        <v>35847.963932617356</v>
      </c>
      <c r="L91" s="107" t="e">
        <f>SUMIF(#REF!,'MFR C-6 Var Calc for MFR C-8'!$B91,#REF!)/1000</f>
        <v>#REF!</v>
      </c>
      <c r="M91" s="128"/>
      <c r="N91" s="107" t="e">
        <f>+#REF!-#REF!</f>
        <v>#REF!</v>
      </c>
      <c r="O91" s="107" t="e">
        <f>+#REF!-#REF!</f>
        <v>#REF!</v>
      </c>
      <c r="P91" s="107" t="e">
        <f>+#REF!-#REF!</f>
        <v>#REF!</v>
      </c>
      <c r="Q91" s="107" t="e">
        <f>+#REF!-#REF!</f>
        <v>#REF!</v>
      </c>
      <c r="R91" s="107" t="e">
        <f>+#REF!-#REF!</f>
        <v>#REF!</v>
      </c>
      <c r="S91" s="107" t="e">
        <f>+#REF!-#REF!</f>
        <v>#REF!</v>
      </c>
      <c r="T91" s="107" t="e">
        <f>+#REF!-#REF!</f>
        <v>#REF!</v>
      </c>
      <c r="U91" s="107" t="e">
        <f>+F91-#REF!</f>
        <v>#REF!</v>
      </c>
      <c r="V91" s="107">
        <f t="shared" si="122"/>
        <v>0</v>
      </c>
      <c r="W91" s="94"/>
      <c r="X91" s="107">
        <f t="shared" si="123"/>
        <v>6344.127677077915</v>
      </c>
      <c r="Y91" s="107">
        <f t="shared" si="124"/>
        <v>4649.7074883234709</v>
      </c>
      <c r="Z91" s="107">
        <f t="shared" si="125"/>
        <v>4668.9154136619836</v>
      </c>
      <c r="AA91" s="107" t="e">
        <f t="shared" si="92"/>
        <v>#REF!</v>
      </c>
      <c r="AB91" s="129"/>
      <c r="AC91" s="139" t="e">
        <f>#REF!*0.1</f>
        <v>#REF!</v>
      </c>
      <c r="AD91" s="139" t="e">
        <f>#REF!*0.1</f>
        <v>#REF!</v>
      </c>
      <c r="AE91" s="139">
        <f t="shared" si="126"/>
        <v>0</v>
      </c>
      <c r="AF91" s="139">
        <f t="shared" si="126"/>
        <v>0</v>
      </c>
      <c r="AG91" s="139">
        <f t="shared" si="126"/>
        <v>2018.5213353553988</v>
      </c>
      <c r="AH91" s="139">
        <f t="shared" si="126"/>
        <v>2652.9341030631904</v>
      </c>
      <c r="AI91" s="139">
        <f t="shared" si="126"/>
        <v>3117.9048518955374</v>
      </c>
      <c r="AJ91" s="129"/>
      <c r="AK91" s="357">
        <f t="shared" si="127"/>
        <v>0</v>
      </c>
      <c r="AL91" s="357">
        <f t="shared" si="127"/>
        <v>0</v>
      </c>
      <c r="AM91" s="357">
        <f t="shared" si="127"/>
        <v>6344.127677077915</v>
      </c>
      <c r="AN91" s="357">
        <f t="shared" si="127"/>
        <v>4649.7074883234709</v>
      </c>
      <c r="AO91" s="357">
        <f t="shared" si="127"/>
        <v>4668.9154136619836</v>
      </c>
      <c r="AP91" s="129"/>
    </row>
    <row r="92" spans="1:42" x14ac:dyDescent="0.3">
      <c r="A92" s="105">
        <f t="shared" si="107"/>
        <v>130</v>
      </c>
      <c r="B92" s="275"/>
      <c r="C92" s="275"/>
      <c r="D92" s="169" t="s">
        <v>86</v>
      </c>
      <c r="E92" s="127"/>
      <c r="F92" s="22"/>
      <c r="G92" s="80"/>
      <c r="H92" s="348">
        <f t="shared" ref="H92:K92" si="128">SUM(H88:H91)</f>
        <v>34112.587154809786</v>
      </c>
      <c r="I92" s="348">
        <f t="shared" si="128"/>
        <v>40662.675146543093</v>
      </c>
      <c r="J92" s="348">
        <f t="shared" si="128"/>
        <v>45531.095286455609</v>
      </c>
      <c r="K92" s="348">
        <f t="shared" si="128"/>
        <v>50417.607873813176</v>
      </c>
      <c r="L92" s="130" t="e">
        <f t="shared" ref="L92" si="129">SUM(L88:L91)</f>
        <v>#REF!</v>
      </c>
      <c r="M92" s="131"/>
      <c r="N92" s="130" t="e">
        <f>+#REF!-#REF!</f>
        <v>#REF!</v>
      </c>
      <c r="O92" s="130" t="e">
        <f>+#REF!-#REF!</f>
        <v>#REF!</v>
      </c>
      <c r="P92" s="130" t="e">
        <f>+#REF!-#REF!</f>
        <v>#REF!</v>
      </c>
      <c r="Q92" s="130" t="e">
        <f>+#REF!-#REF!</f>
        <v>#REF!</v>
      </c>
      <c r="R92" s="130" t="e">
        <f>+#REF!-#REF!</f>
        <v>#REF!</v>
      </c>
      <c r="S92" s="130" t="e">
        <f>+#REF!-#REF!</f>
        <v>#REF!</v>
      </c>
      <c r="T92" s="130" t="e">
        <f>+#REF!-#REF!</f>
        <v>#REF!</v>
      </c>
      <c r="U92" s="130" t="e">
        <f>+F92-#REF!</f>
        <v>#REF!</v>
      </c>
      <c r="V92" s="130">
        <f t="shared" si="122"/>
        <v>0</v>
      </c>
      <c r="W92" s="94"/>
      <c r="X92" s="130">
        <f t="shared" si="123"/>
        <v>6550.0879917333077</v>
      </c>
      <c r="Y92" s="130">
        <f t="shared" si="124"/>
        <v>4868.4201399125159</v>
      </c>
      <c r="Z92" s="130">
        <f t="shared" si="125"/>
        <v>4886.5125873575671</v>
      </c>
      <c r="AA92" s="130" t="e">
        <f t="shared" si="92"/>
        <v>#REF!</v>
      </c>
      <c r="AB92" s="132"/>
      <c r="AC92" s="107"/>
      <c r="AD92" s="107"/>
      <c r="AE92" s="107"/>
      <c r="AF92" s="107"/>
      <c r="AG92" s="107"/>
      <c r="AH92" s="107"/>
      <c r="AI92" s="107"/>
      <c r="AJ92" s="132"/>
      <c r="AP92" s="132"/>
    </row>
    <row r="93" spans="1:42" x14ac:dyDescent="0.3">
      <c r="A93" s="105">
        <f t="shared" si="107"/>
        <v>131</v>
      </c>
      <c r="B93" s="276"/>
      <c r="C93" s="276"/>
      <c r="D93" s="169"/>
      <c r="E93" s="127"/>
      <c r="F93" s="22"/>
      <c r="G93" s="80"/>
      <c r="H93" s="105"/>
      <c r="I93" s="105"/>
      <c r="J93" s="105"/>
      <c r="K93" s="105"/>
      <c r="L93" s="105"/>
      <c r="M93" s="146"/>
      <c r="N93" s="105"/>
      <c r="O93" s="105"/>
      <c r="P93" s="105"/>
      <c r="Q93" s="105"/>
      <c r="R93" s="105"/>
      <c r="S93" s="105"/>
      <c r="T93" s="105"/>
      <c r="U93" s="105"/>
      <c r="V93" s="105"/>
      <c r="W93" s="94"/>
      <c r="X93" s="105"/>
      <c r="Y93" s="105"/>
      <c r="Z93" s="105"/>
      <c r="AA93" s="105"/>
      <c r="AB93" s="147"/>
      <c r="AC93" s="107"/>
      <c r="AD93" s="107"/>
      <c r="AE93" s="107"/>
      <c r="AF93" s="107"/>
      <c r="AG93" s="107"/>
      <c r="AH93" s="107"/>
      <c r="AI93" s="107"/>
      <c r="AJ93" s="147"/>
      <c r="AP93" s="147"/>
    </row>
    <row r="94" spans="1:42" x14ac:dyDescent="0.3">
      <c r="A94" s="105">
        <f t="shared" si="107"/>
        <v>132</v>
      </c>
      <c r="B94" s="268" t="s">
        <v>319</v>
      </c>
      <c r="C94" s="275" t="str">
        <f t="shared" ref="C94:C97" si="130">MID(B94,2,3)</f>
        <v>551</v>
      </c>
      <c r="D94" s="168"/>
      <c r="E94" s="127" t="s">
        <v>291</v>
      </c>
      <c r="F94" s="22"/>
      <c r="G94" s="80"/>
      <c r="H94" s="284">
        <f>+'MFR C-6'!Q111</f>
        <v>19994.897696508462</v>
      </c>
      <c r="I94" s="284">
        <f>+'MFR C-6'!R111</f>
        <v>18782.063506193597</v>
      </c>
      <c r="J94" s="284">
        <f>+'MFR C-6'!S111</f>
        <v>19158.995369127988</v>
      </c>
      <c r="K94" s="284">
        <f>+'MFR C-6'!T111</f>
        <v>19541.85145893972</v>
      </c>
      <c r="L94" s="107" t="e">
        <f>SUMIF(#REF!,'MFR C-6 Var Calc for MFR C-8'!$B94,#REF!)/1000</f>
        <v>#REF!</v>
      </c>
      <c r="M94" s="128"/>
      <c r="N94" s="107" t="e">
        <f>+#REF!-#REF!</f>
        <v>#REF!</v>
      </c>
      <c r="O94" s="107" t="e">
        <f>+#REF!-#REF!</f>
        <v>#REF!</v>
      </c>
      <c r="P94" s="107" t="e">
        <f>+#REF!-#REF!</f>
        <v>#REF!</v>
      </c>
      <c r="Q94" s="107" t="e">
        <f>+#REF!-#REF!</f>
        <v>#REF!</v>
      </c>
      <c r="R94" s="107" t="e">
        <f>+#REF!-#REF!</f>
        <v>#REF!</v>
      </c>
      <c r="S94" s="107" t="e">
        <f>+#REF!-#REF!</f>
        <v>#REF!</v>
      </c>
      <c r="T94" s="107" t="e">
        <f>+#REF!-#REF!</f>
        <v>#REF!</v>
      </c>
      <c r="U94" s="107" t="e">
        <f>+F94-#REF!</f>
        <v>#REF!</v>
      </c>
      <c r="V94" s="107">
        <f t="shared" ref="V94:V96" si="131">+G94-F94</f>
        <v>0</v>
      </c>
      <c r="W94" s="94"/>
      <c r="X94" s="107">
        <f t="shared" ref="X94:X96" si="132">+I94-H94</f>
        <v>-1212.8341903148648</v>
      </c>
      <c r="Y94" s="107">
        <f t="shared" ref="Y94:Y96" si="133">+J94-I94</f>
        <v>376.93186293439067</v>
      </c>
      <c r="Z94" s="107">
        <f t="shared" ref="Z94:Z96" si="134">+K94-J94</f>
        <v>382.85608981173209</v>
      </c>
      <c r="AA94" s="107" t="e">
        <f t="shared" si="92"/>
        <v>#REF!</v>
      </c>
      <c r="AB94" s="129"/>
      <c r="AC94" s="139" t="e">
        <f>#REF!*0.1</f>
        <v>#REF!</v>
      </c>
      <c r="AD94" s="139" t="e">
        <f>#REF!*0.1</f>
        <v>#REF!</v>
      </c>
      <c r="AE94" s="139">
        <f t="shared" ref="AE94:AI97" si="135">ABS(F94*0.1)</f>
        <v>0</v>
      </c>
      <c r="AF94" s="139">
        <f t="shared" si="135"/>
        <v>0</v>
      </c>
      <c r="AG94" s="139">
        <f t="shared" si="135"/>
        <v>1999.4897696508463</v>
      </c>
      <c r="AH94" s="139">
        <f t="shared" si="135"/>
        <v>1878.2063506193599</v>
      </c>
      <c r="AI94" s="139">
        <f t="shared" si="135"/>
        <v>1915.8995369127988</v>
      </c>
      <c r="AJ94" s="129"/>
      <c r="AK94" s="357">
        <f t="shared" ref="AK94:AO97" si="136">IF(AND(ABS(V94)&gt;V$10,ABS(V94)&gt;AE94),V94,0)</f>
        <v>0</v>
      </c>
      <c r="AL94" s="357">
        <f t="shared" si="136"/>
        <v>0</v>
      </c>
      <c r="AM94" s="357">
        <f t="shared" si="136"/>
        <v>0</v>
      </c>
      <c r="AN94" s="357">
        <f t="shared" si="136"/>
        <v>0</v>
      </c>
      <c r="AO94" s="357">
        <f t="shared" si="136"/>
        <v>0</v>
      </c>
      <c r="AP94" s="129"/>
    </row>
    <row r="95" spans="1:42" x14ac:dyDescent="0.3">
      <c r="A95" s="105">
        <f t="shared" si="107"/>
        <v>133</v>
      </c>
      <c r="B95" s="268" t="s">
        <v>320</v>
      </c>
      <c r="C95" s="275" t="str">
        <f t="shared" si="130"/>
        <v>552</v>
      </c>
      <c r="D95" s="168"/>
      <c r="E95" s="127" t="s">
        <v>293</v>
      </c>
      <c r="F95" s="22"/>
      <c r="G95" s="80"/>
      <c r="H95" s="284">
        <f>+'MFR C-6'!Q112</f>
        <v>12394.537637222713</v>
      </c>
      <c r="I95" s="284">
        <f>+'MFR C-6'!R112</f>
        <v>13217.218892336379</v>
      </c>
      <c r="J95" s="284">
        <f>+'MFR C-6'!S112</f>
        <v>13482.471479639009</v>
      </c>
      <c r="K95" s="284">
        <f>+'MFR C-6'!T112</f>
        <v>13751.89303396592</v>
      </c>
      <c r="L95" s="107" t="e">
        <f>SUMIF(#REF!,'MFR C-6 Var Calc for MFR C-8'!$B95,#REF!)/1000</f>
        <v>#REF!</v>
      </c>
      <c r="M95" s="128"/>
      <c r="N95" s="107" t="e">
        <f>+#REF!-#REF!</f>
        <v>#REF!</v>
      </c>
      <c r="O95" s="107" t="e">
        <f>+#REF!-#REF!</f>
        <v>#REF!</v>
      </c>
      <c r="P95" s="107" t="e">
        <f>+#REF!-#REF!</f>
        <v>#REF!</v>
      </c>
      <c r="Q95" s="107" t="e">
        <f>+#REF!-#REF!</f>
        <v>#REF!</v>
      </c>
      <c r="R95" s="107" t="e">
        <f>+#REF!-#REF!</f>
        <v>#REF!</v>
      </c>
      <c r="S95" s="107" t="e">
        <f>+#REF!-#REF!</f>
        <v>#REF!</v>
      </c>
      <c r="T95" s="107" t="e">
        <f>+#REF!-#REF!</f>
        <v>#REF!</v>
      </c>
      <c r="U95" s="107" t="e">
        <f>+F95-#REF!</f>
        <v>#REF!</v>
      </c>
      <c r="V95" s="107">
        <f t="shared" si="131"/>
        <v>0</v>
      </c>
      <c r="W95" s="94"/>
      <c r="X95" s="107">
        <f t="shared" si="132"/>
        <v>822.68125511366634</v>
      </c>
      <c r="Y95" s="107">
        <f t="shared" si="133"/>
        <v>265.25258730262976</v>
      </c>
      <c r="Z95" s="107">
        <f t="shared" si="134"/>
        <v>269.42155432691106</v>
      </c>
      <c r="AA95" s="107" t="e">
        <f t="shared" si="92"/>
        <v>#REF!</v>
      </c>
      <c r="AB95" s="129"/>
      <c r="AC95" s="139" t="e">
        <f>#REF!*0.1</f>
        <v>#REF!</v>
      </c>
      <c r="AD95" s="139" t="e">
        <f>#REF!*0.1</f>
        <v>#REF!</v>
      </c>
      <c r="AE95" s="139">
        <f t="shared" si="135"/>
        <v>0</v>
      </c>
      <c r="AF95" s="139">
        <f t="shared" si="135"/>
        <v>0</v>
      </c>
      <c r="AG95" s="139">
        <f t="shared" si="135"/>
        <v>1239.4537637222713</v>
      </c>
      <c r="AH95" s="139">
        <f t="shared" si="135"/>
        <v>1321.721889233638</v>
      </c>
      <c r="AI95" s="139">
        <f t="shared" si="135"/>
        <v>1348.2471479639009</v>
      </c>
      <c r="AJ95" s="129"/>
      <c r="AK95" s="357">
        <f t="shared" si="136"/>
        <v>0</v>
      </c>
      <c r="AL95" s="357">
        <f t="shared" si="136"/>
        <v>0</v>
      </c>
      <c r="AM95" s="357">
        <f t="shared" si="136"/>
        <v>0</v>
      </c>
      <c r="AN95" s="357">
        <f t="shared" si="136"/>
        <v>0</v>
      </c>
      <c r="AO95" s="357">
        <f t="shared" si="136"/>
        <v>0</v>
      </c>
      <c r="AP95" s="129"/>
    </row>
    <row r="96" spans="1:42" x14ac:dyDescent="0.3">
      <c r="A96" s="105">
        <f t="shared" si="107"/>
        <v>134</v>
      </c>
      <c r="B96" s="268" t="s">
        <v>321</v>
      </c>
      <c r="C96" s="275" t="str">
        <f t="shared" si="130"/>
        <v>553</v>
      </c>
      <c r="D96" s="168"/>
      <c r="E96" s="127" t="s">
        <v>322</v>
      </c>
      <c r="F96" s="22"/>
      <c r="G96" s="80"/>
      <c r="H96" s="284">
        <f>+'MFR C-6'!Q113</f>
        <v>7455.2167024101454</v>
      </c>
      <c r="I96" s="284">
        <f>+'MFR C-6'!R113</f>
        <v>8606.7385252057029</v>
      </c>
      <c r="J96" s="284">
        <f>+'MFR C-6'!S113</f>
        <v>8779.4647001025824</v>
      </c>
      <c r="K96" s="284">
        <f>+'MFR C-6'!T113</f>
        <v>8954.9056071523064</v>
      </c>
      <c r="L96" s="107" t="e">
        <f>SUMIF(#REF!,'MFR C-6 Var Calc for MFR C-8'!$B96,#REF!)/1000</f>
        <v>#REF!</v>
      </c>
      <c r="M96" s="128"/>
      <c r="N96" s="107" t="e">
        <f>+#REF!-#REF!</f>
        <v>#REF!</v>
      </c>
      <c r="O96" s="107" t="e">
        <f>+#REF!-#REF!</f>
        <v>#REF!</v>
      </c>
      <c r="P96" s="107" t="e">
        <f>+#REF!-#REF!</f>
        <v>#REF!</v>
      </c>
      <c r="Q96" s="107" t="e">
        <f>+#REF!-#REF!</f>
        <v>#REF!</v>
      </c>
      <c r="R96" s="107" t="e">
        <f>+#REF!-#REF!</f>
        <v>#REF!</v>
      </c>
      <c r="S96" s="107" t="e">
        <f>+#REF!-#REF!</f>
        <v>#REF!</v>
      </c>
      <c r="T96" s="107" t="e">
        <f>+#REF!-#REF!</f>
        <v>#REF!</v>
      </c>
      <c r="U96" s="107" t="e">
        <f>+F96-#REF!</f>
        <v>#REF!</v>
      </c>
      <c r="V96" s="107">
        <f t="shared" si="131"/>
        <v>0</v>
      </c>
      <c r="W96" s="94"/>
      <c r="X96" s="107">
        <f t="shared" si="132"/>
        <v>1151.5218227955575</v>
      </c>
      <c r="Y96" s="107">
        <f t="shared" si="133"/>
        <v>172.72617489687946</v>
      </c>
      <c r="Z96" s="107">
        <f t="shared" si="134"/>
        <v>175.44090704972405</v>
      </c>
      <c r="AA96" s="107" t="e">
        <f t="shared" si="92"/>
        <v>#REF!</v>
      </c>
      <c r="AB96" s="129"/>
      <c r="AC96" s="139" t="e">
        <f>#REF!*0.1</f>
        <v>#REF!</v>
      </c>
      <c r="AD96" s="139" t="e">
        <f>#REF!*0.1</f>
        <v>#REF!</v>
      </c>
      <c r="AE96" s="139">
        <f t="shared" si="135"/>
        <v>0</v>
      </c>
      <c r="AF96" s="139">
        <f t="shared" si="135"/>
        <v>0</v>
      </c>
      <c r="AG96" s="139">
        <f t="shared" si="135"/>
        <v>745.52167024101459</v>
      </c>
      <c r="AH96" s="139">
        <f t="shared" si="135"/>
        <v>860.67385252057034</v>
      </c>
      <c r="AI96" s="139">
        <f t="shared" si="135"/>
        <v>877.94647001025828</v>
      </c>
      <c r="AJ96" s="129"/>
      <c r="AK96" s="357">
        <f t="shared" si="136"/>
        <v>0</v>
      </c>
      <c r="AL96" s="357">
        <f t="shared" si="136"/>
        <v>0</v>
      </c>
      <c r="AM96" s="357">
        <f t="shared" si="136"/>
        <v>0</v>
      </c>
      <c r="AN96" s="357">
        <f t="shared" si="136"/>
        <v>0</v>
      </c>
      <c r="AO96" s="357">
        <f t="shared" si="136"/>
        <v>0</v>
      </c>
      <c r="AP96" s="129"/>
    </row>
    <row r="97" spans="1:42" x14ac:dyDescent="0.3">
      <c r="A97" s="105">
        <f t="shared" si="107"/>
        <v>135</v>
      </c>
      <c r="B97" s="268" t="s">
        <v>323</v>
      </c>
      <c r="C97" s="275" t="str">
        <f t="shared" si="130"/>
        <v>554</v>
      </c>
      <c r="D97" s="168"/>
      <c r="E97" s="127" t="s">
        <v>324</v>
      </c>
      <c r="F97" s="22"/>
      <c r="G97" s="80"/>
      <c r="H97" s="284">
        <f>+'MFR C-6'!Q114</f>
        <v>38141.949151040702</v>
      </c>
      <c r="I97" s="284">
        <f>+'MFR C-6'!R114</f>
        <v>38870.753087528807</v>
      </c>
      <c r="J97" s="284">
        <f>+'MFR C-6'!S114</f>
        <v>39650.808696788234</v>
      </c>
      <c r="K97" s="284">
        <f>+'MFR C-6'!T114</f>
        <v>40443.124416854444</v>
      </c>
      <c r="L97" s="107" t="e">
        <f>SUMIF(#REF!,'MFR C-6 Var Calc for MFR C-8'!$B97,#REF!)/1000</f>
        <v>#REF!</v>
      </c>
      <c r="M97" s="128"/>
      <c r="N97" s="107" t="e">
        <f>+#REF!-#REF!</f>
        <v>#REF!</v>
      </c>
      <c r="O97" s="107" t="e">
        <f>+#REF!-#REF!</f>
        <v>#REF!</v>
      </c>
      <c r="P97" s="107" t="e">
        <f>+#REF!-#REF!</f>
        <v>#REF!</v>
      </c>
      <c r="Q97" s="107" t="e">
        <f>+#REF!-#REF!</f>
        <v>#REF!</v>
      </c>
      <c r="R97" s="107" t="e">
        <f>+#REF!-#REF!</f>
        <v>#REF!</v>
      </c>
      <c r="S97" s="107" t="e">
        <f>+#REF!-#REF!</f>
        <v>#REF!</v>
      </c>
      <c r="T97" s="107" t="e">
        <f>+#REF!-#REF!</f>
        <v>#REF!</v>
      </c>
      <c r="U97" s="107" t="e">
        <f>+F97-#REF!</f>
        <v>#REF!</v>
      </c>
      <c r="V97" s="107">
        <f t="shared" ref="V97:V98" si="137">+G97-F97</f>
        <v>0</v>
      </c>
      <c r="W97" s="94"/>
      <c r="X97" s="107">
        <f t="shared" ref="X97:X98" si="138">+I97-H97</f>
        <v>728.80393648810423</v>
      </c>
      <c r="Y97" s="107">
        <f t="shared" ref="Y97:Y98" si="139">+J97-I97</f>
        <v>780.055609259427</v>
      </c>
      <c r="Z97" s="107">
        <f t="shared" ref="Z97:Z98" si="140">+K97-J97</f>
        <v>792.31572006620991</v>
      </c>
      <c r="AA97" s="107" t="e">
        <f t="shared" si="92"/>
        <v>#REF!</v>
      </c>
      <c r="AB97" s="129"/>
      <c r="AC97" s="139" t="e">
        <f>#REF!*0.1</f>
        <v>#REF!</v>
      </c>
      <c r="AD97" s="139" t="e">
        <f>#REF!*0.1</f>
        <v>#REF!</v>
      </c>
      <c r="AE97" s="139">
        <f t="shared" si="135"/>
        <v>0</v>
      </c>
      <c r="AF97" s="139">
        <f t="shared" si="135"/>
        <v>0</v>
      </c>
      <c r="AG97" s="139">
        <f t="shared" si="135"/>
        <v>3814.1949151040703</v>
      </c>
      <c r="AH97" s="139">
        <f t="shared" si="135"/>
        <v>3887.075308752881</v>
      </c>
      <c r="AI97" s="139">
        <f t="shared" si="135"/>
        <v>3965.0808696788235</v>
      </c>
      <c r="AJ97" s="129"/>
      <c r="AK97" s="357">
        <f t="shared" si="136"/>
        <v>0</v>
      </c>
      <c r="AL97" s="357">
        <f t="shared" si="136"/>
        <v>0</v>
      </c>
      <c r="AM97" s="357">
        <f t="shared" si="136"/>
        <v>0</v>
      </c>
      <c r="AN97" s="357">
        <f t="shared" si="136"/>
        <v>0</v>
      </c>
      <c r="AO97" s="357">
        <f t="shared" si="136"/>
        <v>0</v>
      </c>
      <c r="AP97" s="129"/>
    </row>
    <row r="98" spans="1:42" x14ac:dyDescent="0.3">
      <c r="A98" s="105">
        <f t="shared" si="107"/>
        <v>136</v>
      </c>
      <c r="B98" s="275"/>
      <c r="C98" s="275"/>
      <c r="D98" s="170" t="s">
        <v>87</v>
      </c>
      <c r="E98" s="127"/>
      <c r="F98" s="22"/>
      <c r="G98" s="80"/>
      <c r="H98" s="356">
        <f>SUM(H94:H97)</f>
        <v>77986.601187182023</v>
      </c>
      <c r="I98" s="356">
        <f>SUM(I94:I97)</f>
        <v>79476.774011264482</v>
      </c>
      <c r="J98" s="356">
        <f>SUM(J94:J97)</f>
        <v>81071.740245657813</v>
      </c>
      <c r="K98" s="356">
        <f>SUM(K94:K97)</f>
        <v>82691.774516912381</v>
      </c>
      <c r="L98" s="174" t="e">
        <f>SUM(L94:L97)</f>
        <v>#REF!</v>
      </c>
      <c r="M98" s="164"/>
      <c r="N98" s="174" t="e">
        <f>+#REF!-#REF!</f>
        <v>#REF!</v>
      </c>
      <c r="O98" s="174" t="e">
        <f>+#REF!-#REF!</f>
        <v>#REF!</v>
      </c>
      <c r="P98" s="174" t="e">
        <f>+#REF!-#REF!</f>
        <v>#REF!</v>
      </c>
      <c r="Q98" s="174" t="e">
        <f>+#REF!-#REF!</f>
        <v>#REF!</v>
      </c>
      <c r="R98" s="174" t="e">
        <f>+#REF!-#REF!</f>
        <v>#REF!</v>
      </c>
      <c r="S98" s="174" t="e">
        <f>+#REF!-#REF!</f>
        <v>#REF!</v>
      </c>
      <c r="T98" s="174" t="e">
        <f>+#REF!-#REF!</f>
        <v>#REF!</v>
      </c>
      <c r="U98" s="174" t="e">
        <f>+F98-#REF!</f>
        <v>#REF!</v>
      </c>
      <c r="V98" s="130">
        <f t="shared" si="137"/>
        <v>0</v>
      </c>
      <c r="W98" s="94"/>
      <c r="X98" s="130">
        <f t="shared" si="138"/>
        <v>1490.1728240824596</v>
      </c>
      <c r="Y98" s="130">
        <f t="shared" si="139"/>
        <v>1594.9662343933305</v>
      </c>
      <c r="Z98" s="130">
        <f t="shared" si="140"/>
        <v>1620.034271254568</v>
      </c>
      <c r="AA98" s="174" t="e">
        <f t="shared" si="92"/>
        <v>#REF!</v>
      </c>
      <c r="AB98" s="165"/>
      <c r="AC98" s="107"/>
      <c r="AD98" s="107"/>
      <c r="AE98" s="107"/>
      <c r="AF98" s="107"/>
      <c r="AG98" s="107"/>
      <c r="AH98" s="107"/>
      <c r="AI98" s="107"/>
      <c r="AJ98" s="165"/>
      <c r="AP98" s="165"/>
    </row>
    <row r="99" spans="1:42" x14ac:dyDescent="0.3">
      <c r="A99" s="105">
        <f t="shared" si="107"/>
        <v>137</v>
      </c>
      <c r="B99" s="276"/>
      <c r="C99" s="276"/>
      <c r="D99" s="169"/>
      <c r="E99" s="127"/>
      <c r="F99" s="22"/>
      <c r="G99" s="80"/>
      <c r="H99" s="105"/>
      <c r="I99" s="105"/>
      <c r="J99" s="105"/>
      <c r="K99" s="105"/>
      <c r="L99" s="105"/>
      <c r="M99" s="146"/>
      <c r="N99" s="105"/>
      <c r="O99" s="105"/>
      <c r="P99" s="105"/>
      <c r="Q99" s="105"/>
      <c r="R99" s="105"/>
      <c r="S99" s="105"/>
      <c r="T99" s="105"/>
      <c r="U99" s="105"/>
      <c r="V99" s="105"/>
      <c r="W99" s="94"/>
      <c r="X99" s="105"/>
      <c r="Y99" s="105"/>
      <c r="Z99" s="105"/>
      <c r="AA99" s="105"/>
      <c r="AB99" s="147"/>
      <c r="AC99" s="107"/>
      <c r="AD99" s="107"/>
      <c r="AE99" s="107"/>
      <c r="AF99" s="107"/>
      <c r="AG99" s="107"/>
      <c r="AH99" s="107"/>
      <c r="AI99" s="107"/>
      <c r="AJ99" s="147"/>
      <c r="AP99" s="147"/>
    </row>
    <row r="100" spans="1:42" x14ac:dyDescent="0.3">
      <c r="A100" s="105">
        <f t="shared" si="107"/>
        <v>138</v>
      </c>
      <c r="B100" s="275" t="s">
        <v>325</v>
      </c>
      <c r="C100" s="275" t="str">
        <f t="shared" ref="C100" si="141">MID(B100,2,3)</f>
        <v>556</v>
      </c>
      <c r="D100" s="168"/>
      <c r="E100" s="127" t="s">
        <v>326</v>
      </c>
      <c r="F100" s="22"/>
      <c r="G100" s="80"/>
      <c r="H100" s="284">
        <f>VLOOKUP($B100,'MFR C-6'!$B$107:$R$299,MATCH(H$11,'MFR C-6'!$B$15:$R$15,0),FALSE)</f>
        <v>387.48700000100001</v>
      </c>
      <c r="I100" s="284">
        <f>VLOOKUP($B100,'MFR C-6'!$B$107:$R$299,MATCH(I$11,'MFR C-6'!$B$15:$R$15,0),FALSE)</f>
        <v>387.48700000100001</v>
      </c>
      <c r="J100" s="284">
        <f>VLOOKUP($B100,'MFR C-6'!$B$107:$T$299,MATCH(J$11,'MFR C-6'!$B$15:$T$15,0),FALSE)</f>
        <v>387.48700000100001</v>
      </c>
      <c r="K100" s="284">
        <f>VLOOKUP($B100,'MFR C-6'!$B$107:$T$299,MATCH(K$11,'MFR C-6'!$B$15:$T$15,0),FALSE)</f>
        <v>387.48700000100001</v>
      </c>
      <c r="L100" s="107" t="e">
        <f>SUMIF(#REF!,'MFR C-6 Var Calc for MFR C-8'!$B100,#REF!)/1000</f>
        <v>#REF!</v>
      </c>
      <c r="M100" s="128"/>
      <c r="N100" s="107" t="e">
        <f>+#REF!-#REF!</f>
        <v>#REF!</v>
      </c>
      <c r="O100" s="107" t="e">
        <f>+#REF!-#REF!</f>
        <v>#REF!</v>
      </c>
      <c r="P100" s="107" t="e">
        <f>+#REF!-#REF!</f>
        <v>#REF!</v>
      </c>
      <c r="Q100" s="107" t="e">
        <f>+#REF!-#REF!</f>
        <v>#REF!</v>
      </c>
      <c r="R100" s="107" t="e">
        <f>+#REF!-#REF!</f>
        <v>#REF!</v>
      </c>
      <c r="S100" s="107" t="e">
        <f>+#REF!-#REF!</f>
        <v>#REF!</v>
      </c>
      <c r="T100" s="107" t="e">
        <f>+#REF!-#REF!</f>
        <v>#REF!</v>
      </c>
      <c r="U100" s="107" t="e">
        <f>+F100-#REF!</f>
        <v>#REF!</v>
      </c>
      <c r="V100" s="107">
        <f t="shared" ref="V100:V102" si="142">+G100-F100</f>
        <v>0</v>
      </c>
      <c r="W100" s="94"/>
      <c r="X100" s="107">
        <f t="shared" ref="X100:X102" si="143">+I100-H100</f>
        <v>0</v>
      </c>
      <c r="Y100" s="107">
        <f t="shared" ref="Y100:Y102" si="144">+J100-I100</f>
        <v>0</v>
      </c>
      <c r="Z100" s="107">
        <f t="shared" ref="Z100:Z102" si="145">+K100-J100</f>
        <v>0</v>
      </c>
      <c r="AA100" s="107" t="e">
        <f t="shared" si="92"/>
        <v>#REF!</v>
      </c>
      <c r="AB100" s="129"/>
      <c r="AC100" s="139" t="e">
        <f>#REF!*0.1</f>
        <v>#REF!</v>
      </c>
      <c r="AD100" s="139" t="e">
        <f>#REF!*0.1</f>
        <v>#REF!</v>
      </c>
      <c r="AE100" s="139">
        <f t="shared" ref="AE100:AI101" si="146">ABS(F100*0.1)</f>
        <v>0</v>
      </c>
      <c r="AF100" s="139">
        <f t="shared" si="146"/>
        <v>0</v>
      </c>
      <c r="AG100" s="139">
        <f t="shared" si="146"/>
        <v>38.748700000100001</v>
      </c>
      <c r="AH100" s="139">
        <f t="shared" si="146"/>
        <v>38.748700000100001</v>
      </c>
      <c r="AI100" s="139">
        <f t="shared" si="146"/>
        <v>38.748700000100001</v>
      </c>
      <c r="AJ100" s="129"/>
      <c r="AK100" s="357">
        <f t="shared" ref="AK100:AO101" si="147">IF(AND(ABS(V100)&gt;V$10,ABS(V100)&gt;AE100),V100,0)</f>
        <v>0</v>
      </c>
      <c r="AL100" s="357">
        <f t="shared" si="147"/>
        <v>0</v>
      </c>
      <c r="AM100" s="357">
        <f t="shared" si="147"/>
        <v>0</v>
      </c>
      <c r="AN100" s="357">
        <f t="shared" si="147"/>
        <v>0</v>
      </c>
      <c r="AO100" s="357">
        <f t="shared" si="147"/>
        <v>0</v>
      </c>
      <c r="AP100" s="129"/>
    </row>
    <row r="101" spans="1:42" x14ac:dyDescent="0.3">
      <c r="A101" s="105">
        <f t="shared" si="107"/>
        <v>139</v>
      </c>
      <c r="B101" s="113" t="s">
        <v>216</v>
      </c>
      <c r="C101" s="275" t="str">
        <f>+'MFR C-6'!C117</f>
        <v>501</v>
      </c>
      <c r="E101" s="127" t="s">
        <v>327</v>
      </c>
      <c r="F101" s="22"/>
      <c r="G101" s="80"/>
      <c r="H101" s="284">
        <f>VLOOKUP($E101,'MFR C-6'!$F:$T,MATCH(H$11,'MFR C-6'!$F$15:$T$15,0),FALSE)</f>
        <v>730.00409999999999</v>
      </c>
      <c r="I101" s="284">
        <f>VLOOKUP($E101,'MFR C-6'!$F:$T,MATCH(I$11,'MFR C-6'!$F$15:$T$15,0),FALSE)</f>
        <v>730.00409999999999</v>
      </c>
      <c r="J101" s="284">
        <f>VLOOKUP($E101,'MFR C-6'!$F:$T,MATCH(J$11,'MFR C-6'!$F$15:$T$15,0),FALSE)</f>
        <v>730.00409999999999</v>
      </c>
      <c r="K101" s="284">
        <f>VLOOKUP($E101,'MFR C-6'!$F:$T,MATCH(K$11,'MFR C-6'!$F$15:$T$15,0),FALSE)</f>
        <v>730.00409999999999</v>
      </c>
      <c r="L101" s="107" t="e">
        <f>SUMIF(#REF!,$C101,#REF!)</f>
        <v>#REF!</v>
      </c>
      <c r="M101" s="128"/>
      <c r="N101" s="107" t="e">
        <f>+#REF!-#REF!</f>
        <v>#REF!</v>
      </c>
      <c r="O101" s="107" t="e">
        <f>+#REF!-#REF!</f>
        <v>#REF!</v>
      </c>
      <c r="P101" s="107" t="e">
        <f>+#REF!-#REF!</f>
        <v>#REF!</v>
      </c>
      <c r="Q101" s="107" t="e">
        <f>+#REF!-#REF!</f>
        <v>#REF!</v>
      </c>
      <c r="R101" s="107" t="e">
        <f>+#REF!-#REF!</f>
        <v>#REF!</v>
      </c>
      <c r="S101" s="107" t="e">
        <f>+#REF!-#REF!</f>
        <v>#REF!</v>
      </c>
      <c r="T101" s="107" t="e">
        <f>+#REF!-#REF!</f>
        <v>#REF!</v>
      </c>
      <c r="U101" s="107" t="e">
        <f>+F101-#REF!</f>
        <v>#REF!</v>
      </c>
      <c r="V101" s="107">
        <f t="shared" si="142"/>
        <v>0</v>
      </c>
      <c r="W101" s="94"/>
      <c r="X101" s="107">
        <f t="shared" si="143"/>
        <v>0</v>
      </c>
      <c r="Y101" s="107">
        <f t="shared" si="144"/>
        <v>0</v>
      </c>
      <c r="Z101" s="107">
        <f t="shared" si="145"/>
        <v>0</v>
      </c>
      <c r="AA101" s="107" t="e">
        <f t="shared" si="92"/>
        <v>#REF!</v>
      </c>
      <c r="AB101" s="129"/>
      <c r="AC101" s="139" t="e">
        <f>#REF!*0.1</f>
        <v>#REF!</v>
      </c>
      <c r="AD101" s="139" t="e">
        <f>#REF!*0.1</f>
        <v>#REF!</v>
      </c>
      <c r="AE101" s="139">
        <f t="shared" si="146"/>
        <v>0</v>
      </c>
      <c r="AF101" s="139">
        <f t="shared" si="146"/>
        <v>0</v>
      </c>
      <c r="AG101" s="139">
        <f t="shared" si="146"/>
        <v>73.000410000000002</v>
      </c>
      <c r="AH101" s="139">
        <f t="shared" si="146"/>
        <v>73.000410000000002</v>
      </c>
      <c r="AI101" s="139">
        <f t="shared" si="146"/>
        <v>73.000410000000002</v>
      </c>
      <c r="AJ101" s="129"/>
      <c r="AK101" s="357">
        <f t="shared" si="147"/>
        <v>0</v>
      </c>
      <c r="AL101" s="357">
        <f t="shared" si="147"/>
        <v>0</v>
      </c>
      <c r="AM101" s="357">
        <f t="shared" si="147"/>
        <v>0</v>
      </c>
      <c r="AN101" s="357">
        <f t="shared" si="147"/>
        <v>0</v>
      </c>
      <c r="AO101" s="357">
        <f t="shared" si="147"/>
        <v>0</v>
      </c>
      <c r="AP101" s="129"/>
    </row>
    <row r="102" spans="1:42" x14ac:dyDescent="0.3">
      <c r="A102" s="105">
        <f t="shared" si="107"/>
        <v>140</v>
      </c>
      <c r="B102" s="275"/>
      <c r="C102" s="275"/>
      <c r="D102" s="169" t="s">
        <v>88</v>
      </c>
      <c r="E102" s="127"/>
      <c r="F102" s="22"/>
      <c r="G102" s="80"/>
      <c r="H102" s="352">
        <f>SUM(H100:H101)</f>
        <v>1117.4911000009999</v>
      </c>
      <c r="I102" s="352">
        <f>SUM(I100:I101)</f>
        <v>1117.4911000009999</v>
      </c>
      <c r="J102" s="352">
        <f>SUM(J100:J101)</f>
        <v>1117.4911000009999</v>
      </c>
      <c r="K102" s="352">
        <f>SUM(K100:K101)</f>
        <v>1117.4911000009999</v>
      </c>
      <c r="L102" s="141" t="e">
        <f>SUM(L100:L101)</f>
        <v>#REF!</v>
      </c>
      <c r="M102" s="142"/>
      <c r="N102" s="141" t="e">
        <f>+#REF!-#REF!</f>
        <v>#REF!</v>
      </c>
      <c r="O102" s="141" t="e">
        <f>+#REF!-#REF!</f>
        <v>#REF!</v>
      </c>
      <c r="P102" s="141" t="e">
        <f>+#REF!-#REF!</f>
        <v>#REF!</v>
      </c>
      <c r="Q102" s="141" t="e">
        <f>+#REF!-#REF!</f>
        <v>#REF!</v>
      </c>
      <c r="R102" s="141" t="e">
        <f>+#REF!-#REF!</f>
        <v>#REF!</v>
      </c>
      <c r="S102" s="141" t="e">
        <f>+#REF!-#REF!</f>
        <v>#REF!</v>
      </c>
      <c r="T102" s="141" t="e">
        <f>+#REF!-#REF!</f>
        <v>#REF!</v>
      </c>
      <c r="U102" s="141" t="e">
        <f>+F102-#REF!</f>
        <v>#REF!</v>
      </c>
      <c r="V102" s="130">
        <f t="shared" si="142"/>
        <v>0</v>
      </c>
      <c r="W102" s="94"/>
      <c r="X102" s="130">
        <f t="shared" si="143"/>
        <v>0</v>
      </c>
      <c r="Y102" s="130">
        <f t="shared" si="144"/>
        <v>0</v>
      </c>
      <c r="Z102" s="130">
        <f t="shared" si="145"/>
        <v>0</v>
      </c>
      <c r="AA102" s="141" t="e">
        <f t="shared" si="92"/>
        <v>#REF!</v>
      </c>
      <c r="AB102" s="138"/>
      <c r="AC102" s="107"/>
      <c r="AD102" s="107"/>
      <c r="AE102" s="107"/>
      <c r="AF102" s="107"/>
      <c r="AG102" s="107"/>
      <c r="AH102" s="107"/>
      <c r="AI102" s="107"/>
      <c r="AJ102" s="138"/>
      <c r="AP102" s="138"/>
    </row>
    <row r="103" spans="1:42" x14ac:dyDescent="0.3">
      <c r="A103" s="105">
        <f t="shared" si="107"/>
        <v>141</v>
      </c>
      <c r="B103" s="275"/>
      <c r="C103" s="275"/>
      <c r="D103" s="169"/>
      <c r="E103" s="127"/>
      <c r="F103" s="22"/>
      <c r="G103" s="80"/>
      <c r="H103" s="249"/>
      <c r="I103" s="249"/>
      <c r="J103" s="249"/>
      <c r="K103" s="249"/>
      <c r="L103" s="105"/>
      <c r="M103" s="146"/>
      <c r="N103" s="105"/>
      <c r="O103" s="105"/>
      <c r="P103" s="105"/>
      <c r="Q103" s="105"/>
      <c r="R103" s="105"/>
      <c r="S103" s="105"/>
      <c r="T103" s="105"/>
      <c r="U103" s="105"/>
      <c r="V103" s="167"/>
      <c r="W103" s="94"/>
      <c r="X103" s="167"/>
      <c r="Y103" s="167"/>
      <c r="Z103" s="167"/>
      <c r="AA103" s="105"/>
      <c r="AB103" s="147"/>
      <c r="AC103" s="107"/>
      <c r="AD103" s="107"/>
      <c r="AE103" s="107"/>
      <c r="AF103" s="107"/>
      <c r="AG103" s="107"/>
      <c r="AH103" s="107"/>
      <c r="AI103" s="107"/>
      <c r="AJ103" s="147"/>
      <c r="AP103" s="147"/>
    </row>
    <row r="104" spans="1:42" x14ac:dyDescent="0.3">
      <c r="A104" s="105">
        <f t="shared" si="107"/>
        <v>142</v>
      </c>
      <c r="B104" s="275" t="s">
        <v>328</v>
      </c>
      <c r="C104" s="275" t="str">
        <f t="shared" ref="C104:C110" si="148">MID(B104,2,3)</f>
        <v>560</v>
      </c>
      <c r="D104" s="168"/>
      <c r="E104" s="127" t="s">
        <v>277</v>
      </c>
      <c r="F104" s="22"/>
      <c r="G104" s="80"/>
      <c r="H104" s="284">
        <f>VLOOKUP($B104,'MFR C-6'!$B$107:$R$299,MATCH(H$11,'MFR C-6'!$B$15:$R$15,0),FALSE)</f>
        <v>40.8476199999999</v>
      </c>
      <c r="I104" s="284">
        <f>VLOOKUP($B104,'MFR C-6'!$B$107:$R$299,MATCH(I$11,'MFR C-6'!$B$15:$R$15,0),FALSE)</f>
        <v>40.8476199999999</v>
      </c>
      <c r="J104" s="284">
        <f>VLOOKUP($B104,'MFR C-6'!$B$107:$T$299,MATCH(J$11,'MFR C-6'!$B$15:$T$15,0),FALSE)</f>
        <v>40.8476199999999</v>
      </c>
      <c r="K104" s="284">
        <f>VLOOKUP($B104,'MFR C-6'!$B$107:$T$299,MATCH(K$11,'MFR C-6'!$B$15:$T$15,0),FALSE)</f>
        <v>40.8476199999999</v>
      </c>
      <c r="L104" s="107" t="e">
        <f>SUMIF(#REF!,'MFR C-6 Var Calc for MFR C-8'!$B104,#REF!)/1000</f>
        <v>#REF!</v>
      </c>
      <c r="M104" s="128"/>
      <c r="N104" s="107" t="e">
        <f>+#REF!-#REF!</f>
        <v>#REF!</v>
      </c>
      <c r="O104" s="107" t="e">
        <f>+#REF!-#REF!</f>
        <v>#REF!</v>
      </c>
      <c r="P104" s="107" t="e">
        <f>+#REF!-#REF!</f>
        <v>#REF!</v>
      </c>
      <c r="Q104" s="107" t="e">
        <f>+#REF!-#REF!</f>
        <v>#REF!</v>
      </c>
      <c r="R104" s="107" t="e">
        <f>+#REF!-#REF!</f>
        <v>#REF!</v>
      </c>
      <c r="S104" s="107" t="e">
        <f>+#REF!-#REF!</f>
        <v>#REF!</v>
      </c>
      <c r="T104" s="107" t="e">
        <f>+#REF!-#REF!</f>
        <v>#REF!</v>
      </c>
      <c r="U104" s="107" t="e">
        <f>+F104-#REF!</f>
        <v>#REF!</v>
      </c>
      <c r="V104" s="107">
        <f t="shared" ref="V104:V107" si="149">+G104-F104</f>
        <v>0</v>
      </c>
      <c r="W104" s="94"/>
      <c r="X104" s="107">
        <f t="shared" ref="X104:X107" si="150">+I104-H104</f>
        <v>0</v>
      </c>
      <c r="Y104" s="107">
        <f t="shared" ref="Y104:Y107" si="151">+J104-I104</f>
        <v>0</v>
      </c>
      <c r="Z104" s="107">
        <f t="shared" ref="Z104:Z107" si="152">+K104-J104</f>
        <v>0</v>
      </c>
      <c r="AA104" s="107" t="e">
        <f t="shared" si="92"/>
        <v>#REF!</v>
      </c>
      <c r="AB104" s="129"/>
      <c r="AC104" s="139" t="e">
        <f>#REF!*0.1</f>
        <v>#REF!</v>
      </c>
      <c r="AD104" s="139" t="e">
        <f>#REF!*0.1</f>
        <v>#REF!</v>
      </c>
      <c r="AE104" s="139">
        <f t="shared" ref="AE104:AI110" si="153">ABS(F104*0.1)</f>
        <v>0</v>
      </c>
      <c r="AF104" s="139">
        <f t="shared" si="153"/>
        <v>0</v>
      </c>
      <c r="AG104" s="139">
        <f t="shared" si="153"/>
        <v>4.0847619999999898</v>
      </c>
      <c r="AH104" s="139">
        <f t="shared" si="153"/>
        <v>4.0847619999999898</v>
      </c>
      <c r="AI104" s="139">
        <f t="shared" si="153"/>
        <v>4.0847619999999898</v>
      </c>
      <c r="AJ104" s="129"/>
      <c r="AK104" s="357">
        <f t="shared" ref="AK104:AO110" si="154">IF(AND(ABS(V104)&gt;V$10,ABS(V104)&gt;AE104),V104,0)</f>
        <v>0</v>
      </c>
      <c r="AL104" s="357">
        <f t="shared" si="154"/>
        <v>0</v>
      </c>
      <c r="AM104" s="357">
        <f t="shared" si="154"/>
        <v>0</v>
      </c>
      <c r="AN104" s="357">
        <f t="shared" si="154"/>
        <v>0</v>
      </c>
      <c r="AO104" s="357">
        <f t="shared" si="154"/>
        <v>0</v>
      </c>
      <c r="AP104" s="129"/>
    </row>
    <row r="105" spans="1:42" x14ac:dyDescent="0.3">
      <c r="A105" s="105">
        <f t="shared" si="107"/>
        <v>143</v>
      </c>
      <c r="B105" s="277" t="s">
        <v>329</v>
      </c>
      <c r="C105" s="275" t="str">
        <f t="shared" si="148"/>
        <v>561</v>
      </c>
      <c r="E105" s="127" t="s">
        <v>330</v>
      </c>
      <c r="F105" s="22"/>
      <c r="G105" s="80"/>
      <c r="H105" s="284">
        <f>VLOOKUP($B105,'MFR C-6'!$B$107:$R$299,MATCH(H$11,'MFR C-6'!$B$15:$R$15,0),FALSE)</f>
        <v>12058.327436437943</v>
      </c>
      <c r="I105" s="284">
        <f>VLOOKUP($B105,'MFR C-6'!$B$107:$R$299,MATCH(I$11,'MFR C-6'!$B$15:$R$15,0),FALSE)</f>
        <v>12680.85608765795</v>
      </c>
      <c r="J105" s="284">
        <f>VLOOKUP($B105,'MFR C-6'!$B$107:$T$299,MATCH(J$11,'MFR C-6'!$B$15:$T$15,0),FALSE)</f>
        <v>13365.7977832871</v>
      </c>
      <c r="K105" s="284">
        <f>VLOOKUP($B105,'MFR C-6'!$B$107:$T$299,MATCH(K$11,'MFR C-6'!$B$15:$T$15,0),FALSE)</f>
        <v>14058.16989921212</v>
      </c>
      <c r="L105" s="107" t="e">
        <f>SUMIF(#REF!,$C105,#REF!)</f>
        <v>#REF!</v>
      </c>
      <c r="M105" s="128"/>
      <c r="N105" s="107" t="e">
        <f>+#REF!-#REF!</f>
        <v>#REF!</v>
      </c>
      <c r="O105" s="107" t="e">
        <f>+#REF!-#REF!</f>
        <v>#REF!</v>
      </c>
      <c r="P105" s="107" t="e">
        <f>+#REF!-#REF!</f>
        <v>#REF!</v>
      </c>
      <c r="Q105" s="107" t="e">
        <f>+#REF!-#REF!</f>
        <v>#REF!</v>
      </c>
      <c r="R105" s="107" t="e">
        <f>+#REF!-#REF!</f>
        <v>#REF!</v>
      </c>
      <c r="S105" s="107" t="e">
        <f>+#REF!-#REF!</f>
        <v>#REF!</v>
      </c>
      <c r="T105" s="107" t="e">
        <f>+#REF!-#REF!</f>
        <v>#REF!</v>
      </c>
      <c r="U105" s="107" t="e">
        <f>+F105-#REF!</f>
        <v>#REF!</v>
      </c>
      <c r="V105" s="107">
        <f t="shared" si="149"/>
        <v>0</v>
      </c>
      <c r="W105" s="94"/>
      <c r="X105" s="107">
        <f t="shared" si="150"/>
        <v>622.5286512200073</v>
      </c>
      <c r="Y105" s="107">
        <f t="shared" si="151"/>
        <v>684.94169562914976</v>
      </c>
      <c r="Z105" s="107">
        <f t="shared" si="152"/>
        <v>692.3721159250199</v>
      </c>
      <c r="AA105" s="107" t="e">
        <f t="shared" si="92"/>
        <v>#REF!</v>
      </c>
      <c r="AB105" s="129"/>
      <c r="AC105" s="139" t="e">
        <f>#REF!*0.1</f>
        <v>#REF!</v>
      </c>
      <c r="AD105" s="139" t="e">
        <f>#REF!*0.1</f>
        <v>#REF!</v>
      </c>
      <c r="AE105" s="139">
        <f t="shared" si="153"/>
        <v>0</v>
      </c>
      <c r="AF105" s="139">
        <f t="shared" si="153"/>
        <v>0</v>
      </c>
      <c r="AG105" s="139">
        <f t="shared" si="153"/>
        <v>1205.8327436437944</v>
      </c>
      <c r="AH105" s="139">
        <f t="shared" si="153"/>
        <v>1268.0856087657951</v>
      </c>
      <c r="AI105" s="139">
        <f t="shared" si="153"/>
        <v>1336.5797783287101</v>
      </c>
      <c r="AJ105" s="129"/>
      <c r="AK105" s="357">
        <f t="shared" si="154"/>
        <v>0</v>
      </c>
      <c r="AL105" s="357">
        <f t="shared" si="154"/>
        <v>0</v>
      </c>
      <c r="AM105" s="357">
        <f t="shared" si="154"/>
        <v>0</v>
      </c>
      <c r="AN105" s="357">
        <f t="shared" si="154"/>
        <v>0</v>
      </c>
      <c r="AO105" s="357">
        <f t="shared" si="154"/>
        <v>0</v>
      </c>
      <c r="AP105" s="129"/>
    </row>
    <row r="106" spans="1:42" x14ac:dyDescent="0.3">
      <c r="A106" s="105">
        <f t="shared" si="107"/>
        <v>144</v>
      </c>
      <c r="B106" s="275" t="s">
        <v>331</v>
      </c>
      <c r="C106" s="275" t="str">
        <f t="shared" si="148"/>
        <v>562</v>
      </c>
      <c r="D106" s="168"/>
      <c r="E106" s="127" t="s">
        <v>332</v>
      </c>
      <c r="F106" s="22"/>
      <c r="G106" s="80"/>
      <c r="H106" s="284">
        <f>VLOOKUP($B106,'MFR C-6'!$B$107:$R$299,MATCH(H$11,'MFR C-6'!$B$15:$R$15,0),FALSE)</f>
        <v>983.03386999999998</v>
      </c>
      <c r="I106" s="284">
        <f>VLOOKUP($B106,'MFR C-6'!$B$107:$R$299,MATCH(I$11,'MFR C-6'!$B$15:$R$15,0),FALSE)</f>
        <v>983.03386999999998</v>
      </c>
      <c r="J106" s="284">
        <f>VLOOKUP($B106,'MFR C-6'!$B$107:$T$299,MATCH(J$11,'MFR C-6'!$B$15:$T$15,0),FALSE)</f>
        <v>983.03386999999998</v>
      </c>
      <c r="K106" s="284">
        <f>VLOOKUP($B106,'MFR C-6'!$B$107:$T$299,MATCH(K$11,'MFR C-6'!$B$15:$T$15,0),FALSE)</f>
        <v>983.03386999999998</v>
      </c>
      <c r="L106" s="107" t="e">
        <f>SUMIF(#REF!,'MFR C-6 Var Calc for MFR C-8'!$B106,#REF!)/1000</f>
        <v>#REF!</v>
      </c>
      <c r="M106" s="128"/>
      <c r="N106" s="107" t="e">
        <f>+#REF!-#REF!</f>
        <v>#REF!</v>
      </c>
      <c r="O106" s="107" t="e">
        <f>+#REF!-#REF!</f>
        <v>#REF!</v>
      </c>
      <c r="P106" s="107" t="e">
        <f>+#REF!-#REF!</f>
        <v>#REF!</v>
      </c>
      <c r="Q106" s="107" t="e">
        <f>+#REF!-#REF!</f>
        <v>#REF!</v>
      </c>
      <c r="R106" s="107" t="e">
        <f>+#REF!-#REF!</f>
        <v>#REF!</v>
      </c>
      <c r="S106" s="107" t="e">
        <f>+#REF!-#REF!</f>
        <v>#REF!</v>
      </c>
      <c r="T106" s="107" t="e">
        <f>+#REF!-#REF!</f>
        <v>#REF!</v>
      </c>
      <c r="U106" s="107" t="e">
        <f>+F106-#REF!</f>
        <v>#REF!</v>
      </c>
      <c r="V106" s="107">
        <f t="shared" si="149"/>
        <v>0</v>
      </c>
      <c r="W106" s="94"/>
      <c r="X106" s="107">
        <f t="shared" si="150"/>
        <v>0</v>
      </c>
      <c r="Y106" s="107">
        <f t="shared" si="151"/>
        <v>0</v>
      </c>
      <c r="Z106" s="107">
        <f t="shared" si="152"/>
        <v>0</v>
      </c>
      <c r="AA106" s="107" t="e">
        <f t="shared" si="92"/>
        <v>#REF!</v>
      </c>
      <c r="AB106" s="129"/>
      <c r="AC106" s="139" t="e">
        <f>#REF!*0.1</f>
        <v>#REF!</v>
      </c>
      <c r="AD106" s="139" t="e">
        <f>#REF!*0.1</f>
        <v>#REF!</v>
      </c>
      <c r="AE106" s="139">
        <f t="shared" si="153"/>
        <v>0</v>
      </c>
      <c r="AF106" s="139">
        <f t="shared" si="153"/>
        <v>0</v>
      </c>
      <c r="AG106" s="139">
        <f t="shared" si="153"/>
        <v>98.303387000000001</v>
      </c>
      <c r="AH106" s="139">
        <f t="shared" si="153"/>
        <v>98.303387000000001</v>
      </c>
      <c r="AI106" s="139">
        <f t="shared" si="153"/>
        <v>98.303387000000001</v>
      </c>
      <c r="AJ106" s="129"/>
      <c r="AK106" s="357">
        <f t="shared" si="154"/>
        <v>0</v>
      </c>
      <c r="AL106" s="357">
        <f t="shared" si="154"/>
        <v>0</v>
      </c>
      <c r="AM106" s="357">
        <f t="shared" si="154"/>
        <v>0</v>
      </c>
      <c r="AN106" s="357">
        <f t="shared" si="154"/>
        <v>0</v>
      </c>
      <c r="AO106" s="357">
        <f t="shared" si="154"/>
        <v>0</v>
      </c>
      <c r="AP106" s="129"/>
    </row>
    <row r="107" spans="1:42" x14ac:dyDescent="0.3">
      <c r="A107" s="105">
        <f t="shared" si="107"/>
        <v>145</v>
      </c>
      <c r="B107" s="268" t="s">
        <v>333</v>
      </c>
      <c r="C107" s="275" t="str">
        <f t="shared" si="148"/>
        <v>563</v>
      </c>
      <c r="D107" s="168"/>
      <c r="E107" s="127" t="s">
        <v>334</v>
      </c>
      <c r="F107" s="22"/>
      <c r="G107" s="80"/>
      <c r="H107" s="284">
        <f>VLOOKUP($B107,'MFR C-6'!$B$107:$R$299,MATCH(H$11,'MFR C-6'!$B$15:$R$15,0),FALSE)</f>
        <v>1610.37454999999</v>
      </c>
      <c r="I107" s="284">
        <f>VLOOKUP($B107,'MFR C-6'!$B$107:$R$299,MATCH(I$11,'MFR C-6'!$B$15:$R$15,0),FALSE)</f>
        <v>1610.37454999999</v>
      </c>
      <c r="J107" s="284">
        <f>VLOOKUP($B107,'MFR C-6'!$B$107:$T$299,MATCH(J$11,'MFR C-6'!$B$15:$T$15,0),FALSE)</f>
        <v>1610.37454999999</v>
      </c>
      <c r="K107" s="284">
        <f>VLOOKUP($B107,'MFR C-6'!$B$107:$T$299,MATCH(K$11,'MFR C-6'!$B$15:$T$15,0),FALSE)</f>
        <v>1610.37454999999</v>
      </c>
      <c r="L107" s="107" t="e">
        <f>SUMIF(#REF!,'MFR C-6 Var Calc for MFR C-8'!$B107,#REF!)/1000</f>
        <v>#REF!</v>
      </c>
      <c r="M107" s="128"/>
      <c r="N107" s="107" t="e">
        <f>+#REF!-#REF!</f>
        <v>#REF!</v>
      </c>
      <c r="O107" s="107" t="e">
        <f>+#REF!-#REF!</f>
        <v>#REF!</v>
      </c>
      <c r="P107" s="107" t="e">
        <f>+#REF!-#REF!</f>
        <v>#REF!</v>
      </c>
      <c r="Q107" s="107" t="e">
        <f>+#REF!-#REF!</f>
        <v>#REF!</v>
      </c>
      <c r="R107" s="107" t="e">
        <f>+#REF!-#REF!</f>
        <v>#REF!</v>
      </c>
      <c r="S107" s="107" t="e">
        <f>+#REF!-#REF!</f>
        <v>#REF!</v>
      </c>
      <c r="T107" s="107" t="e">
        <f>+#REF!-#REF!</f>
        <v>#REF!</v>
      </c>
      <c r="U107" s="107" t="e">
        <f>+F107-#REF!</f>
        <v>#REF!</v>
      </c>
      <c r="V107" s="107">
        <f t="shared" si="149"/>
        <v>0</v>
      </c>
      <c r="W107" s="94"/>
      <c r="X107" s="107">
        <f t="shared" si="150"/>
        <v>0</v>
      </c>
      <c r="Y107" s="107">
        <f t="shared" si="151"/>
        <v>0</v>
      </c>
      <c r="Z107" s="107">
        <f t="shared" si="152"/>
        <v>0</v>
      </c>
      <c r="AA107" s="107" t="e">
        <f t="shared" si="92"/>
        <v>#REF!</v>
      </c>
      <c r="AB107" s="129"/>
      <c r="AC107" s="139" t="e">
        <f>#REF!*0.1</f>
        <v>#REF!</v>
      </c>
      <c r="AD107" s="139" t="e">
        <f>#REF!*0.1</f>
        <v>#REF!</v>
      </c>
      <c r="AE107" s="139">
        <f t="shared" si="153"/>
        <v>0</v>
      </c>
      <c r="AF107" s="139">
        <f t="shared" si="153"/>
        <v>0</v>
      </c>
      <c r="AG107" s="139">
        <f t="shared" si="153"/>
        <v>161.037454999999</v>
      </c>
      <c r="AH107" s="139">
        <f t="shared" si="153"/>
        <v>161.037454999999</v>
      </c>
      <c r="AI107" s="139">
        <f t="shared" si="153"/>
        <v>161.037454999999</v>
      </c>
      <c r="AJ107" s="129"/>
      <c r="AK107" s="357">
        <f t="shared" si="154"/>
        <v>0</v>
      </c>
      <c r="AL107" s="357">
        <f t="shared" si="154"/>
        <v>0</v>
      </c>
      <c r="AM107" s="357">
        <f t="shared" si="154"/>
        <v>0</v>
      </c>
      <c r="AN107" s="357">
        <f t="shared" si="154"/>
        <v>0</v>
      </c>
      <c r="AO107" s="357">
        <f t="shared" si="154"/>
        <v>0</v>
      </c>
      <c r="AP107" s="129"/>
    </row>
    <row r="108" spans="1:42" x14ac:dyDescent="0.3">
      <c r="A108" s="105">
        <f t="shared" si="107"/>
        <v>146</v>
      </c>
      <c r="B108" s="268" t="s">
        <v>335</v>
      </c>
      <c r="C108" s="275" t="str">
        <f t="shared" si="148"/>
        <v>565</v>
      </c>
      <c r="D108" s="168"/>
      <c r="E108" s="127" t="s">
        <v>336</v>
      </c>
      <c r="F108" s="22"/>
      <c r="G108" s="80"/>
      <c r="H108" s="357">
        <f>VLOOKUP($B108,'MFR C-6'!$B$107:$R$299,MATCH(H$11,'MFR C-6'!$B$15:$R$15,0),FALSE)</f>
        <v>8277.7869599999995</v>
      </c>
      <c r="I108" s="357">
        <f>VLOOKUP($B108,'MFR C-6'!$B$107:$R$299,MATCH(I$11,'MFR C-6'!$B$15:$R$15,0),FALSE)</f>
        <v>-5.0400000009176403E-3</v>
      </c>
      <c r="J108" s="357">
        <f>VLOOKUP($B108,'MFR C-6'!$B$107:$T$299,MATCH(J$11,'MFR C-6'!$B$15:$T$15,0),FALSE)</f>
        <v>-5.0400000009176403E-3</v>
      </c>
      <c r="K108" s="357">
        <f>VLOOKUP($B108,'MFR C-6'!$B$107:$T$299,MATCH(K$11,'MFR C-6'!$B$15:$T$15,0),FALSE)</f>
        <v>-5.0400000009176403E-3</v>
      </c>
      <c r="L108" s="107" t="e">
        <f>SUMIF(#REF!,$C108,#REF!)</f>
        <v>#REF!</v>
      </c>
      <c r="M108" s="128"/>
      <c r="N108" s="107" t="e">
        <f>+#REF!-#REF!</f>
        <v>#REF!</v>
      </c>
      <c r="O108" s="107" t="e">
        <f>+#REF!-#REF!</f>
        <v>#REF!</v>
      </c>
      <c r="P108" s="107" t="e">
        <f>+#REF!-#REF!</f>
        <v>#REF!</v>
      </c>
      <c r="Q108" s="107" t="e">
        <f>+#REF!-#REF!</f>
        <v>#REF!</v>
      </c>
      <c r="R108" s="107" t="e">
        <f>+#REF!-#REF!</f>
        <v>#REF!</v>
      </c>
      <c r="S108" s="107" t="e">
        <f>+#REF!-#REF!</f>
        <v>#REF!</v>
      </c>
      <c r="T108" s="107" t="e">
        <f>+#REF!-#REF!</f>
        <v>#REF!</v>
      </c>
      <c r="U108" s="107" t="e">
        <f>+F108-#REF!</f>
        <v>#REF!</v>
      </c>
      <c r="V108" s="107">
        <f t="shared" ref="V108:V111" si="155">+G108-F108</f>
        <v>0</v>
      </c>
      <c r="W108" s="94"/>
      <c r="X108" s="107">
        <f t="shared" ref="X108:X111" si="156">+I108-H108</f>
        <v>-8277.7920000000013</v>
      </c>
      <c r="Y108" s="107">
        <f t="shared" ref="Y108:Y111" si="157">+J108-I108</f>
        <v>0</v>
      </c>
      <c r="Z108" s="107">
        <f t="shared" ref="Z108:Z111" si="158">+K108-J108</f>
        <v>0</v>
      </c>
      <c r="AA108" s="107" t="e">
        <f t="shared" si="92"/>
        <v>#REF!</v>
      </c>
      <c r="AB108" s="129"/>
      <c r="AC108" s="139" t="e">
        <f>#REF!*0.1</f>
        <v>#REF!</v>
      </c>
      <c r="AD108" s="139" t="e">
        <f>#REF!*0.1</f>
        <v>#REF!</v>
      </c>
      <c r="AE108" s="139">
        <f t="shared" si="153"/>
        <v>0</v>
      </c>
      <c r="AF108" s="139">
        <f t="shared" si="153"/>
        <v>0</v>
      </c>
      <c r="AG108" s="139">
        <f t="shared" si="153"/>
        <v>827.77869599999997</v>
      </c>
      <c r="AH108" s="139">
        <f t="shared" si="153"/>
        <v>5.0400000009176405E-4</v>
      </c>
      <c r="AI108" s="139">
        <f t="shared" si="153"/>
        <v>5.0400000009176405E-4</v>
      </c>
      <c r="AJ108" s="129"/>
      <c r="AK108" s="357">
        <f t="shared" si="154"/>
        <v>0</v>
      </c>
      <c r="AL108" s="357">
        <f t="shared" si="154"/>
        <v>0</v>
      </c>
      <c r="AM108" s="357">
        <f t="shared" si="154"/>
        <v>-8277.7920000000013</v>
      </c>
      <c r="AN108" s="357">
        <f t="shared" si="154"/>
        <v>0</v>
      </c>
      <c r="AO108" s="357">
        <f t="shared" si="154"/>
        <v>0</v>
      </c>
      <c r="AP108" s="129"/>
    </row>
    <row r="109" spans="1:42" x14ac:dyDescent="0.3">
      <c r="A109" s="105">
        <f t="shared" si="107"/>
        <v>147</v>
      </c>
      <c r="B109" s="275" t="s">
        <v>337</v>
      </c>
      <c r="C109" s="275" t="str">
        <f t="shared" si="148"/>
        <v>566</v>
      </c>
      <c r="D109" s="168"/>
      <c r="E109" s="127" t="s">
        <v>338</v>
      </c>
      <c r="F109" s="22"/>
      <c r="G109" s="80"/>
      <c r="H109" s="357">
        <f>VLOOKUP($B109,'MFR C-6'!$B$107:$R$299,MATCH(H$11,'MFR C-6'!$B$15:$R$15,0),FALSE)</f>
        <v>3986.3249299999902</v>
      </c>
      <c r="I109" s="284">
        <f>VLOOKUP($B109,'MFR C-6'!$B$107:$R$299,MATCH(I$11,'MFR C-6'!$B$15:$R$15,0),FALSE)</f>
        <v>3961.9589299999902</v>
      </c>
      <c r="J109" s="284">
        <f>VLOOKUP($B109,'MFR C-6'!$B$107:$T$299,MATCH(J$11,'MFR C-6'!$B$15:$T$15,0),FALSE)</f>
        <v>3973.8629299999998</v>
      </c>
      <c r="K109" s="284">
        <f>VLOOKUP($B109,'MFR C-6'!$B$107:$T$299,MATCH(K$11,'MFR C-6'!$B$15:$T$15,0),FALSE)</f>
        <v>3973.8629299999998</v>
      </c>
      <c r="L109" s="107" t="e">
        <f>SUMIF(#REF!,$C109,#REF!)</f>
        <v>#REF!</v>
      </c>
      <c r="M109" s="128"/>
      <c r="N109" s="107" t="e">
        <f>+#REF!-#REF!</f>
        <v>#REF!</v>
      </c>
      <c r="O109" s="107" t="e">
        <f>+#REF!-#REF!</f>
        <v>#REF!</v>
      </c>
      <c r="P109" s="107" t="e">
        <f>+#REF!-#REF!</f>
        <v>#REF!</v>
      </c>
      <c r="Q109" s="107" t="e">
        <f>+#REF!-#REF!</f>
        <v>#REF!</v>
      </c>
      <c r="R109" s="107" t="e">
        <f>+#REF!-#REF!</f>
        <v>#REF!</v>
      </c>
      <c r="S109" s="107" t="e">
        <f>+#REF!-#REF!</f>
        <v>#REF!</v>
      </c>
      <c r="T109" s="107" t="e">
        <f>+#REF!-#REF!</f>
        <v>#REF!</v>
      </c>
      <c r="U109" s="107" t="e">
        <f>+F109-#REF!</f>
        <v>#REF!</v>
      </c>
      <c r="V109" s="107">
        <f t="shared" si="155"/>
        <v>0</v>
      </c>
      <c r="W109" s="94"/>
      <c r="X109" s="107">
        <f t="shared" si="156"/>
        <v>-24.365999999999985</v>
      </c>
      <c r="Y109" s="107">
        <f t="shared" si="157"/>
        <v>11.904000000009546</v>
      </c>
      <c r="Z109" s="107">
        <f t="shared" si="158"/>
        <v>0</v>
      </c>
      <c r="AA109" s="107" t="e">
        <f t="shared" si="92"/>
        <v>#REF!</v>
      </c>
      <c r="AB109" s="129"/>
      <c r="AC109" s="139" t="e">
        <f>#REF!*0.1</f>
        <v>#REF!</v>
      </c>
      <c r="AD109" s="139" t="e">
        <f>#REF!*0.1</f>
        <v>#REF!</v>
      </c>
      <c r="AE109" s="139">
        <f t="shared" si="153"/>
        <v>0</v>
      </c>
      <c r="AF109" s="139">
        <f t="shared" si="153"/>
        <v>0</v>
      </c>
      <c r="AG109" s="139">
        <f t="shared" si="153"/>
        <v>398.63249299999904</v>
      </c>
      <c r="AH109" s="139">
        <f t="shared" si="153"/>
        <v>396.19589299999905</v>
      </c>
      <c r="AI109" s="139">
        <f t="shared" si="153"/>
        <v>397.38629300000002</v>
      </c>
      <c r="AJ109" s="129"/>
      <c r="AK109" s="357">
        <f t="shared" si="154"/>
        <v>0</v>
      </c>
      <c r="AL109" s="357">
        <f t="shared" si="154"/>
        <v>0</v>
      </c>
      <c r="AM109" s="357">
        <f t="shared" si="154"/>
        <v>0</v>
      </c>
      <c r="AN109" s="357">
        <f t="shared" si="154"/>
        <v>0</v>
      </c>
      <c r="AO109" s="357">
        <f t="shared" si="154"/>
        <v>0</v>
      </c>
      <c r="AP109" s="129"/>
    </row>
    <row r="110" spans="1:42" x14ac:dyDescent="0.3">
      <c r="A110" s="105">
        <f t="shared" si="107"/>
        <v>148</v>
      </c>
      <c r="B110" s="275" t="s">
        <v>339</v>
      </c>
      <c r="C110" s="275" t="str">
        <f t="shared" si="148"/>
        <v>567</v>
      </c>
      <c r="D110" s="168"/>
      <c r="E110" s="127" t="s">
        <v>340</v>
      </c>
      <c r="F110" s="22"/>
      <c r="G110" s="80"/>
      <c r="H110" s="284">
        <f>VLOOKUP($B110,'MFR C-6'!$B$107:$R$299,MATCH(H$11,'MFR C-6'!$B$15:$R$15,0),FALSE)</f>
        <v>442.32195000000002</v>
      </c>
      <c r="I110" s="284">
        <f>VLOOKUP($B110,'MFR C-6'!$B$107:$R$299,MATCH(I$11,'MFR C-6'!$B$15:$R$15,0),FALSE)</f>
        <v>442.32195000000002</v>
      </c>
      <c r="J110" s="284">
        <f>VLOOKUP($B110,'MFR C-6'!$B$107:$T$299,MATCH(J$11,'MFR C-6'!$B$15:$T$15,0),FALSE)</f>
        <v>442.32195000000002</v>
      </c>
      <c r="K110" s="284">
        <f>VLOOKUP($B110,'MFR C-6'!$B$107:$T$299,MATCH(K$11,'MFR C-6'!$B$15:$T$15,0),FALSE)</f>
        <v>442.32195000000002</v>
      </c>
      <c r="L110" s="107" t="e">
        <f>SUMIF(#REF!,'MFR C-6 Var Calc for MFR C-8'!$B110,#REF!)/1000</f>
        <v>#REF!</v>
      </c>
      <c r="M110" s="128"/>
      <c r="N110" s="107" t="e">
        <f>+#REF!-#REF!</f>
        <v>#REF!</v>
      </c>
      <c r="O110" s="107" t="e">
        <f>+#REF!-#REF!</f>
        <v>#REF!</v>
      </c>
      <c r="P110" s="107" t="e">
        <f>+#REF!-#REF!</f>
        <v>#REF!</v>
      </c>
      <c r="Q110" s="107" t="e">
        <f>+#REF!-#REF!</f>
        <v>#REF!</v>
      </c>
      <c r="R110" s="107" t="e">
        <f>+#REF!-#REF!</f>
        <v>#REF!</v>
      </c>
      <c r="S110" s="107" t="e">
        <f>+#REF!-#REF!</f>
        <v>#REF!</v>
      </c>
      <c r="T110" s="107" t="e">
        <f>+#REF!-#REF!</f>
        <v>#REF!</v>
      </c>
      <c r="U110" s="107" t="e">
        <f>+F110-#REF!</f>
        <v>#REF!</v>
      </c>
      <c r="V110" s="107">
        <f t="shared" si="155"/>
        <v>0</v>
      </c>
      <c r="W110" s="94"/>
      <c r="X110" s="107">
        <f t="shared" si="156"/>
        <v>0</v>
      </c>
      <c r="Y110" s="107">
        <f t="shared" si="157"/>
        <v>0</v>
      </c>
      <c r="Z110" s="107">
        <f t="shared" si="158"/>
        <v>0</v>
      </c>
      <c r="AA110" s="107" t="e">
        <f t="shared" si="92"/>
        <v>#REF!</v>
      </c>
      <c r="AB110" s="129"/>
      <c r="AC110" s="139" t="e">
        <f>#REF!*0.1</f>
        <v>#REF!</v>
      </c>
      <c r="AD110" s="139" t="e">
        <f>#REF!*0.1</f>
        <v>#REF!</v>
      </c>
      <c r="AE110" s="139">
        <f t="shared" si="153"/>
        <v>0</v>
      </c>
      <c r="AF110" s="139">
        <f t="shared" si="153"/>
        <v>0</v>
      </c>
      <c r="AG110" s="139">
        <f t="shared" si="153"/>
        <v>44.232195000000004</v>
      </c>
      <c r="AH110" s="139">
        <f t="shared" si="153"/>
        <v>44.232195000000004</v>
      </c>
      <c r="AI110" s="139">
        <f t="shared" si="153"/>
        <v>44.232195000000004</v>
      </c>
      <c r="AJ110" s="129"/>
      <c r="AK110" s="357">
        <f t="shared" si="154"/>
        <v>0</v>
      </c>
      <c r="AL110" s="357">
        <f t="shared" si="154"/>
        <v>0</v>
      </c>
      <c r="AM110" s="357">
        <f t="shared" si="154"/>
        <v>0</v>
      </c>
      <c r="AN110" s="357">
        <f t="shared" si="154"/>
        <v>0</v>
      </c>
      <c r="AO110" s="357">
        <f t="shared" si="154"/>
        <v>0</v>
      </c>
      <c r="AP110" s="129"/>
    </row>
    <row r="111" spans="1:42" ht="12" customHeight="1" x14ac:dyDescent="0.3">
      <c r="A111" s="105">
        <f t="shared" si="107"/>
        <v>149</v>
      </c>
      <c r="B111" s="276"/>
      <c r="C111" s="276"/>
      <c r="D111" s="169" t="s">
        <v>89</v>
      </c>
      <c r="E111" s="127"/>
      <c r="F111" s="22"/>
      <c r="G111" s="80"/>
      <c r="H111" s="352">
        <f t="shared" ref="H111:K111" si="159">SUM(H104:H110)</f>
        <v>27399.017316437923</v>
      </c>
      <c r="I111" s="352">
        <f t="shared" si="159"/>
        <v>19719.387967657931</v>
      </c>
      <c r="J111" s="352">
        <f t="shared" si="159"/>
        <v>20416.23366328709</v>
      </c>
      <c r="K111" s="352">
        <f t="shared" si="159"/>
        <v>21108.60577921211</v>
      </c>
      <c r="L111" s="141" t="e">
        <f t="shared" ref="L111" si="160">SUM(L104:L110)</f>
        <v>#REF!</v>
      </c>
      <c r="M111" s="142"/>
      <c r="N111" s="141" t="e">
        <f>+#REF!-#REF!</f>
        <v>#REF!</v>
      </c>
      <c r="O111" s="141" t="e">
        <f>+#REF!-#REF!</f>
        <v>#REF!</v>
      </c>
      <c r="P111" s="141" t="e">
        <f>+#REF!-#REF!</f>
        <v>#REF!</v>
      </c>
      <c r="Q111" s="141" t="e">
        <f>+#REF!-#REF!</f>
        <v>#REF!</v>
      </c>
      <c r="R111" s="141" t="e">
        <f>+#REF!-#REF!</f>
        <v>#REF!</v>
      </c>
      <c r="S111" s="141" t="e">
        <f>+#REF!-#REF!</f>
        <v>#REF!</v>
      </c>
      <c r="T111" s="141" t="e">
        <f>+#REF!-#REF!</f>
        <v>#REF!</v>
      </c>
      <c r="U111" s="141" t="e">
        <f>+F111-#REF!</f>
        <v>#REF!</v>
      </c>
      <c r="V111" s="130">
        <f t="shared" si="155"/>
        <v>0</v>
      </c>
      <c r="W111" s="94"/>
      <c r="X111" s="130">
        <f t="shared" si="156"/>
        <v>-7679.6293487799921</v>
      </c>
      <c r="Y111" s="130">
        <f t="shared" si="157"/>
        <v>696.84569562915931</v>
      </c>
      <c r="Z111" s="130">
        <f t="shared" si="158"/>
        <v>692.3721159250199</v>
      </c>
      <c r="AA111" s="141" t="e">
        <f t="shared" si="92"/>
        <v>#REF!</v>
      </c>
      <c r="AB111" s="138"/>
      <c r="AC111" s="107"/>
      <c r="AD111" s="107"/>
      <c r="AE111" s="107"/>
      <c r="AF111" s="107"/>
      <c r="AG111" s="107"/>
      <c r="AH111" s="107"/>
      <c r="AI111" s="107"/>
      <c r="AJ111" s="138"/>
      <c r="AP111" s="138"/>
    </row>
    <row r="112" spans="1:42" x14ac:dyDescent="0.3">
      <c r="A112" s="105">
        <f t="shared" si="107"/>
        <v>150</v>
      </c>
      <c r="B112" s="278"/>
      <c r="C112" s="278"/>
      <c r="D112" s="176"/>
      <c r="F112" s="22"/>
      <c r="G112" s="80"/>
      <c r="H112" s="105"/>
      <c r="I112" s="105"/>
      <c r="J112" s="105"/>
      <c r="K112" s="105"/>
      <c r="L112" s="105"/>
      <c r="M112" s="146"/>
      <c r="N112" s="105" t="e">
        <f>+#REF!-#REF!</f>
        <v>#REF!</v>
      </c>
      <c r="O112" s="105"/>
      <c r="P112" s="105"/>
      <c r="Q112" s="105"/>
      <c r="R112" s="105"/>
      <c r="S112" s="105"/>
      <c r="T112" s="105"/>
      <c r="U112" s="105"/>
      <c r="V112" s="105"/>
      <c r="W112" s="94"/>
      <c r="X112" s="105"/>
      <c r="Y112" s="105"/>
      <c r="Z112" s="105"/>
      <c r="AA112" s="105"/>
      <c r="AB112" s="147"/>
      <c r="AC112" s="107"/>
      <c r="AD112" s="107"/>
      <c r="AE112" s="107"/>
      <c r="AF112" s="107"/>
      <c r="AG112" s="107"/>
      <c r="AH112" s="107"/>
      <c r="AI112" s="107"/>
      <c r="AJ112" s="147"/>
      <c r="AP112" s="147"/>
    </row>
    <row r="113" spans="1:42" x14ac:dyDescent="0.3">
      <c r="A113" s="105">
        <f t="shared" si="107"/>
        <v>151</v>
      </c>
      <c r="B113" s="275" t="s">
        <v>341</v>
      </c>
      <c r="C113" s="275" t="str">
        <f t="shared" ref="C113:C118" si="161">MID(B113,2,3)</f>
        <v>568</v>
      </c>
      <c r="D113" s="168"/>
      <c r="E113" s="127" t="s">
        <v>291</v>
      </c>
      <c r="F113" s="22"/>
      <c r="G113" s="80"/>
      <c r="H113" s="284">
        <f>VLOOKUP($B113,'MFR C-6'!$B$107:$R$299,MATCH(H$11,'MFR C-6'!$B$15:$R$15,0),FALSE)</f>
        <v>0</v>
      </c>
      <c r="I113" s="284">
        <f>VLOOKUP($B113,'MFR C-6'!$B$107:$R$299,MATCH(I$11,'MFR C-6'!$B$15:$R$15,0),FALSE)</f>
        <v>0</v>
      </c>
      <c r="J113" s="284">
        <f>VLOOKUP($B113,'MFR C-6'!$B$107:$T$299,MATCH(J$11,'MFR C-6'!$B$15:$T$15,0),FALSE)</f>
        <v>0</v>
      </c>
      <c r="K113" s="284">
        <f>VLOOKUP($B113,'MFR C-6'!$B$107:$T$299,MATCH(K$11,'MFR C-6'!$B$15:$T$15,0),FALSE)</f>
        <v>0</v>
      </c>
      <c r="L113" s="107" t="e">
        <f>-SUMIF(#REF!,'MFR C-6 Var Calc for MFR C-8'!$B113,#REF!)/1000</f>
        <v>#REF!</v>
      </c>
      <c r="M113" s="128"/>
      <c r="N113" s="107" t="e">
        <f>+#REF!-#REF!</f>
        <v>#REF!</v>
      </c>
      <c r="O113" s="107" t="e">
        <f>+#REF!-#REF!</f>
        <v>#REF!</v>
      </c>
      <c r="P113" s="107" t="e">
        <f>+#REF!-#REF!</f>
        <v>#REF!</v>
      </c>
      <c r="Q113" s="107" t="e">
        <f>+#REF!-#REF!</f>
        <v>#REF!</v>
      </c>
      <c r="R113" s="107" t="e">
        <f>+#REF!-#REF!</f>
        <v>#REF!</v>
      </c>
      <c r="S113" s="107" t="e">
        <f>+#REF!-#REF!</f>
        <v>#REF!</v>
      </c>
      <c r="T113" s="107" t="e">
        <f>+#REF!-#REF!</f>
        <v>#REF!</v>
      </c>
      <c r="U113" s="107" t="e">
        <f>+F113-#REF!</f>
        <v>#REF!</v>
      </c>
      <c r="V113" s="107">
        <f t="shared" ref="V113:V116" si="162">+G113-F113</f>
        <v>0</v>
      </c>
      <c r="W113" s="94"/>
      <c r="X113" s="107">
        <f t="shared" ref="X113:X116" si="163">+I113-H113</f>
        <v>0</v>
      </c>
      <c r="Y113" s="107">
        <f t="shared" ref="Y113:Y116" si="164">+J113-I113</f>
        <v>0</v>
      </c>
      <c r="Z113" s="107">
        <f t="shared" ref="Z113:Z116" si="165">+K113-J113</f>
        <v>0</v>
      </c>
      <c r="AA113" s="107" t="e">
        <f t="shared" si="92"/>
        <v>#REF!</v>
      </c>
      <c r="AB113" s="129"/>
      <c r="AC113" s="139" t="e">
        <f>#REF!*0.1</f>
        <v>#REF!</v>
      </c>
      <c r="AD113" s="139" t="e">
        <f>#REF!*0.1</f>
        <v>#REF!</v>
      </c>
      <c r="AE113" s="139">
        <f t="shared" ref="AE113:AI118" si="166">ABS(F113*0.1)</f>
        <v>0</v>
      </c>
      <c r="AF113" s="139">
        <f t="shared" si="166"/>
        <v>0</v>
      </c>
      <c r="AG113" s="139">
        <f t="shared" si="166"/>
        <v>0</v>
      </c>
      <c r="AH113" s="139">
        <f t="shared" si="166"/>
        <v>0</v>
      </c>
      <c r="AI113" s="139">
        <f t="shared" si="166"/>
        <v>0</v>
      </c>
      <c r="AJ113" s="129"/>
      <c r="AK113" s="357">
        <f t="shared" ref="AK113:AO118" si="167">IF(AND(ABS(V113)&gt;V$10,ABS(V113)&gt;AE113),V113,0)</f>
        <v>0</v>
      </c>
      <c r="AL113" s="357">
        <f t="shared" si="167"/>
        <v>0</v>
      </c>
      <c r="AM113" s="357">
        <f t="shared" si="167"/>
        <v>0</v>
      </c>
      <c r="AN113" s="357">
        <f t="shared" si="167"/>
        <v>0</v>
      </c>
      <c r="AO113" s="357">
        <f t="shared" si="167"/>
        <v>0</v>
      </c>
      <c r="AP113" s="129"/>
    </row>
    <row r="114" spans="1:42" x14ac:dyDescent="0.3">
      <c r="A114" s="105">
        <f t="shared" si="107"/>
        <v>152</v>
      </c>
      <c r="B114" s="275" t="s">
        <v>342</v>
      </c>
      <c r="C114" s="275" t="str">
        <f t="shared" si="161"/>
        <v>569</v>
      </c>
      <c r="D114" s="168"/>
      <c r="E114" s="127" t="s">
        <v>293</v>
      </c>
      <c r="F114" s="22"/>
      <c r="G114" s="80"/>
      <c r="H114" s="284">
        <f>VLOOKUP($B114,'MFR C-6'!$B$107:$R$299,MATCH(H$11,'MFR C-6'!$B$15:$R$15,0),FALSE)</f>
        <v>440.02037000000001</v>
      </c>
      <c r="I114" s="284">
        <f>VLOOKUP($B114,'MFR C-6'!$B$107:$R$299,MATCH(I$11,'MFR C-6'!$B$15:$R$15,0),FALSE)</f>
        <v>440.02037000000001</v>
      </c>
      <c r="J114" s="284">
        <f>VLOOKUP($B114,'MFR C-6'!$B$107:$T$299,MATCH(J$11,'MFR C-6'!$B$15:$T$15,0),FALSE)</f>
        <v>440.02037000000001</v>
      </c>
      <c r="K114" s="284">
        <f>VLOOKUP($B114,'MFR C-6'!$B$107:$T$299,MATCH(K$11,'MFR C-6'!$B$15:$T$15,0),FALSE)</f>
        <v>440.02037000000001</v>
      </c>
      <c r="L114" s="107" t="e">
        <f>SUMIF(#REF!,$C114,#REF!)</f>
        <v>#REF!</v>
      </c>
      <c r="M114" s="128"/>
      <c r="N114" s="107" t="e">
        <f>+#REF!-#REF!</f>
        <v>#REF!</v>
      </c>
      <c r="O114" s="107" t="e">
        <f>+#REF!-#REF!</f>
        <v>#REF!</v>
      </c>
      <c r="P114" s="107" t="e">
        <f>+#REF!-#REF!</f>
        <v>#REF!</v>
      </c>
      <c r="Q114" s="107" t="e">
        <f>+#REF!-#REF!</f>
        <v>#REF!</v>
      </c>
      <c r="R114" s="107" t="e">
        <f>+#REF!-#REF!</f>
        <v>#REF!</v>
      </c>
      <c r="S114" s="107" t="e">
        <f>+#REF!-#REF!</f>
        <v>#REF!</v>
      </c>
      <c r="T114" s="107" t="e">
        <f>+#REF!-#REF!</f>
        <v>#REF!</v>
      </c>
      <c r="U114" s="107" t="e">
        <f>+F114-#REF!</f>
        <v>#REF!</v>
      </c>
      <c r="V114" s="107">
        <f t="shared" si="162"/>
        <v>0</v>
      </c>
      <c r="W114" s="94"/>
      <c r="X114" s="107">
        <f t="shared" si="163"/>
        <v>0</v>
      </c>
      <c r="Y114" s="107">
        <f t="shared" si="164"/>
        <v>0</v>
      </c>
      <c r="Z114" s="107">
        <f t="shared" si="165"/>
        <v>0</v>
      </c>
      <c r="AA114" s="107" t="e">
        <f t="shared" ref="X114:AA148" si="168">+L114-K114</f>
        <v>#REF!</v>
      </c>
      <c r="AB114" s="129"/>
      <c r="AC114" s="139" t="e">
        <f>#REF!*0.1</f>
        <v>#REF!</v>
      </c>
      <c r="AD114" s="139" t="e">
        <f>#REF!*0.1</f>
        <v>#REF!</v>
      </c>
      <c r="AE114" s="139">
        <f t="shared" si="166"/>
        <v>0</v>
      </c>
      <c r="AF114" s="139">
        <f t="shared" si="166"/>
        <v>0</v>
      </c>
      <c r="AG114" s="139">
        <f t="shared" si="166"/>
        <v>44.002037000000001</v>
      </c>
      <c r="AH114" s="139">
        <f t="shared" si="166"/>
        <v>44.002037000000001</v>
      </c>
      <c r="AI114" s="139">
        <f t="shared" si="166"/>
        <v>44.002037000000001</v>
      </c>
      <c r="AJ114" s="129"/>
      <c r="AK114" s="357">
        <f t="shared" si="167"/>
        <v>0</v>
      </c>
      <c r="AL114" s="357">
        <f t="shared" si="167"/>
        <v>0</v>
      </c>
      <c r="AM114" s="357">
        <f t="shared" si="167"/>
        <v>0</v>
      </c>
      <c r="AN114" s="357">
        <f t="shared" si="167"/>
        <v>0</v>
      </c>
      <c r="AO114" s="357">
        <f t="shared" si="167"/>
        <v>0</v>
      </c>
      <c r="AP114" s="129"/>
    </row>
    <row r="115" spans="1:42" x14ac:dyDescent="0.3">
      <c r="A115" s="105">
        <f t="shared" si="107"/>
        <v>153</v>
      </c>
      <c r="B115" s="275" t="s">
        <v>343</v>
      </c>
      <c r="C115" s="275" t="str">
        <f t="shared" si="161"/>
        <v>570</v>
      </c>
      <c r="D115" s="168"/>
      <c r="E115" s="127" t="s">
        <v>344</v>
      </c>
      <c r="F115" s="22"/>
      <c r="G115" s="80"/>
      <c r="H115" s="357">
        <f>VLOOKUP($B115,'MFR C-6'!$B$107:$R$299,MATCH(H$11,'MFR C-6'!$B$15:$R$15,0),FALSE)</f>
        <v>10748.985565162035</v>
      </c>
      <c r="I115" s="284">
        <f>VLOOKUP($B115,'MFR C-6'!$B$107:$R$299,MATCH(I$11,'MFR C-6'!$B$15:$R$15,0),FALSE)</f>
        <v>11227.566910442025</v>
      </c>
      <c r="J115" s="284">
        <f>VLOOKUP($B115,'MFR C-6'!$B$107:$T$299,MATCH(J$11,'MFR C-6'!$B$15:$T$15,0),FALSE)</f>
        <v>11637.174571312869</v>
      </c>
      <c r="K115" s="284">
        <f>VLOOKUP($B115,'MFR C-6'!$B$107:$T$299,MATCH(K$11,'MFR C-6'!$B$15:$T$15,0),FALSE)</f>
        <v>12054.54273188785</v>
      </c>
      <c r="L115" s="107" t="e">
        <f>SUMIF(#REF!,$C115,#REF!)</f>
        <v>#REF!</v>
      </c>
      <c r="M115" s="128"/>
      <c r="N115" s="107" t="e">
        <f>+#REF!-#REF!</f>
        <v>#REF!</v>
      </c>
      <c r="O115" s="107" t="e">
        <f>+#REF!-#REF!</f>
        <v>#REF!</v>
      </c>
      <c r="P115" s="107" t="e">
        <f>+#REF!-#REF!</f>
        <v>#REF!</v>
      </c>
      <c r="Q115" s="107" t="e">
        <f>+#REF!-#REF!</f>
        <v>#REF!</v>
      </c>
      <c r="R115" s="107" t="e">
        <f>+#REF!-#REF!</f>
        <v>#REF!</v>
      </c>
      <c r="S115" s="107" t="e">
        <f>+#REF!-#REF!</f>
        <v>#REF!</v>
      </c>
      <c r="T115" s="107" t="e">
        <f>+#REF!-#REF!</f>
        <v>#REF!</v>
      </c>
      <c r="U115" s="107" t="e">
        <f>+F115-#REF!</f>
        <v>#REF!</v>
      </c>
      <c r="V115" s="107">
        <f t="shared" si="162"/>
        <v>0</v>
      </c>
      <c r="W115" s="94"/>
      <c r="X115" s="107">
        <f t="shared" si="163"/>
        <v>478.58134527999027</v>
      </c>
      <c r="Y115" s="107">
        <f t="shared" si="164"/>
        <v>409.60766087084448</v>
      </c>
      <c r="Z115" s="107">
        <f t="shared" si="165"/>
        <v>417.36816057498072</v>
      </c>
      <c r="AA115" s="107" t="e">
        <f t="shared" si="168"/>
        <v>#REF!</v>
      </c>
      <c r="AB115" s="129"/>
      <c r="AC115" s="139" t="e">
        <f>#REF!*0.1</f>
        <v>#REF!</v>
      </c>
      <c r="AD115" s="139" t="e">
        <f>#REF!*0.1</f>
        <v>#REF!</v>
      </c>
      <c r="AE115" s="139">
        <f t="shared" si="166"/>
        <v>0</v>
      </c>
      <c r="AF115" s="139">
        <f t="shared" si="166"/>
        <v>0</v>
      </c>
      <c r="AG115" s="139">
        <f t="shared" si="166"/>
        <v>1074.8985565162036</v>
      </c>
      <c r="AH115" s="139">
        <f t="shared" si="166"/>
        <v>1122.7566910442026</v>
      </c>
      <c r="AI115" s="139">
        <f t="shared" si="166"/>
        <v>1163.7174571312869</v>
      </c>
      <c r="AJ115" s="129"/>
      <c r="AK115" s="357">
        <f t="shared" si="167"/>
        <v>0</v>
      </c>
      <c r="AL115" s="357">
        <f t="shared" si="167"/>
        <v>0</v>
      </c>
      <c r="AM115" s="357">
        <f t="shared" si="167"/>
        <v>0</v>
      </c>
      <c r="AN115" s="357">
        <f t="shared" si="167"/>
        <v>0</v>
      </c>
      <c r="AO115" s="357">
        <f t="shared" si="167"/>
        <v>0</v>
      </c>
      <c r="AP115" s="129"/>
    </row>
    <row r="116" spans="1:42" x14ac:dyDescent="0.3">
      <c r="A116" s="105">
        <f t="shared" si="107"/>
        <v>154</v>
      </c>
      <c r="B116" s="275" t="s">
        <v>345</v>
      </c>
      <c r="C116" s="275" t="str">
        <f t="shared" si="161"/>
        <v>571</v>
      </c>
      <c r="D116" s="168"/>
      <c r="E116" s="127" t="s">
        <v>346</v>
      </c>
      <c r="F116" s="22"/>
      <c r="G116" s="80"/>
      <c r="H116" s="357">
        <f>VLOOKUP($B116,'MFR C-6'!$B$107:$R$299,MATCH(H$11,'MFR C-6'!$B$15:$R$15,0),FALSE)</f>
        <v>1132.6491699999999</v>
      </c>
      <c r="I116" s="357">
        <f>VLOOKUP($B116,'MFR C-6'!$B$107:$R$299,MATCH(I$11,'MFR C-6'!$B$15:$R$15,0),FALSE)</f>
        <v>161.219169999999</v>
      </c>
      <c r="J116" s="357">
        <f>VLOOKUP($B116,'MFR C-6'!$B$107:$T$299,MATCH(J$11,'MFR C-6'!$B$15:$T$15,0),FALSE)</f>
        <v>156.815169999999</v>
      </c>
      <c r="K116" s="357">
        <f>VLOOKUP($B116,'MFR C-6'!$B$107:$T$299,MATCH(K$11,'MFR C-6'!$B$15:$T$15,0),FALSE)</f>
        <v>173.71117000000001</v>
      </c>
      <c r="L116" s="107" t="e">
        <f>SUMIF(#REF!,'MFR C-6 Var Calc for MFR C-8'!$B116,#REF!)/1000</f>
        <v>#REF!</v>
      </c>
      <c r="M116" s="128"/>
      <c r="N116" s="107" t="e">
        <f>+#REF!-#REF!</f>
        <v>#REF!</v>
      </c>
      <c r="O116" s="107" t="e">
        <f>+#REF!-#REF!</f>
        <v>#REF!</v>
      </c>
      <c r="P116" s="107" t="e">
        <f>+#REF!-#REF!</f>
        <v>#REF!</v>
      </c>
      <c r="Q116" s="107" t="e">
        <f>+#REF!-#REF!</f>
        <v>#REF!</v>
      </c>
      <c r="R116" s="107" t="e">
        <f>+#REF!-#REF!</f>
        <v>#REF!</v>
      </c>
      <c r="S116" s="107" t="e">
        <f>+#REF!-#REF!</f>
        <v>#REF!</v>
      </c>
      <c r="T116" s="107" t="e">
        <f>+#REF!-#REF!</f>
        <v>#REF!</v>
      </c>
      <c r="U116" s="107" t="e">
        <f>+F116-#REF!</f>
        <v>#REF!</v>
      </c>
      <c r="V116" s="107">
        <f t="shared" si="162"/>
        <v>0</v>
      </c>
      <c r="W116" s="94"/>
      <c r="X116" s="107">
        <f t="shared" si="163"/>
        <v>-971.43000000000097</v>
      </c>
      <c r="Y116" s="107">
        <f t="shared" si="164"/>
        <v>-4.4039999999999964</v>
      </c>
      <c r="Z116" s="107">
        <f t="shared" si="165"/>
        <v>16.89600000000101</v>
      </c>
      <c r="AA116" s="107" t="e">
        <f t="shared" si="168"/>
        <v>#REF!</v>
      </c>
      <c r="AB116" s="129"/>
      <c r="AC116" s="139" t="e">
        <f>#REF!*0.1</f>
        <v>#REF!</v>
      </c>
      <c r="AD116" s="139" t="e">
        <f>#REF!*0.1</f>
        <v>#REF!</v>
      </c>
      <c r="AE116" s="139">
        <f t="shared" si="166"/>
        <v>0</v>
      </c>
      <c r="AF116" s="139">
        <f t="shared" si="166"/>
        <v>0</v>
      </c>
      <c r="AG116" s="139">
        <f t="shared" si="166"/>
        <v>113.264917</v>
      </c>
      <c r="AH116" s="139">
        <f t="shared" si="166"/>
        <v>16.1219169999999</v>
      </c>
      <c r="AI116" s="139">
        <f t="shared" si="166"/>
        <v>15.6815169999999</v>
      </c>
      <c r="AJ116" s="129"/>
      <c r="AK116" s="357">
        <f t="shared" si="167"/>
        <v>0</v>
      </c>
      <c r="AL116" s="357">
        <f t="shared" si="167"/>
        <v>0</v>
      </c>
      <c r="AM116" s="357">
        <f t="shared" si="167"/>
        <v>0</v>
      </c>
      <c r="AN116" s="357">
        <f t="shared" si="167"/>
        <v>0</v>
      </c>
      <c r="AO116" s="357">
        <f t="shared" si="167"/>
        <v>0</v>
      </c>
      <c r="AP116" s="129"/>
    </row>
    <row r="117" spans="1:42" x14ac:dyDescent="0.3">
      <c r="A117" s="105">
        <f t="shared" si="107"/>
        <v>155</v>
      </c>
      <c r="B117" s="275" t="s">
        <v>347</v>
      </c>
      <c r="C117" s="275" t="str">
        <f t="shared" si="161"/>
        <v>572</v>
      </c>
      <c r="D117" s="168"/>
      <c r="E117" s="127" t="s">
        <v>348</v>
      </c>
      <c r="F117" s="22"/>
      <c r="G117" s="80"/>
      <c r="H117" s="284">
        <f>VLOOKUP($B117,'MFR C-6'!$B$107:$R$299,MATCH(H$11,'MFR C-6'!$B$15:$R$15,0),FALSE)</f>
        <v>0</v>
      </c>
      <c r="I117" s="284">
        <f>VLOOKUP($B117,'MFR C-6'!$B$107:$R$299,MATCH(I$11,'MFR C-6'!$B$15:$R$15,0),FALSE)</f>
        <v>0</v>
      </c>
      <c r="J117" s="284">
        <f>VLOOKUP($B117,'MFR C-6'!$B$107:$T$299,MATCH(J$11,'MFR C-6'!$B$15:$T$15,0),FALSE)</f>
        <v>0</v>
      </c>
      <c r="K117" s="284">
        <f>VLOOKUP($B117,'MFR C-6'!$B$107:$T$299,MATCH(K$11,'MFR C-6'!$B$15:$T$15,0),FALSE)</f>
        <v>0</v>
      </c>
      <c r="L117" s="107" t="e">
        <f>SUMIF(#REF!,'MFR C-6 Var Calc for MFR C-8'!$B117,#REF!)/1000</f>
        <v>#REF!</v>
      </c>
      <c r="M117" s="128"/>
      <c r="N117" s="107" t="e">
        <f>+#REF!-#REF!</f>
        <v>#REF!</v>
      </c>
      <c r="O117" s="107" t="e">
        <f>+#REF!-#REF!</f>
        <v>#REF!</v>
      </c>
      <c r="P117" s="107" t="e">
        <f>+#REF!-#REF!</f>
        <v>#REF!</v>
      </c>
      <c r="Q117" s="107" t="e">
        <f>+#REF!-#REF!</f>
        <v>#REF!</v>
      </c>
      <c r="R117" s="107" t="e">
        <f>+#REF!-#REF!</f>
        <v>#REF!</v>
      </c>
      <c r="S117" s="107" t="e">
        <f>+#REF!-#REF!</f>
        <v>#REF!</v>
      </c>
      <c r="T117" s="107" t="e">
        <f>+#REF!-#REF!</f>
        <v>#REF!</v>
      </c>
      <c r="U117" s="107" t="e">
        <f>+F117-#REF!</f>
        <v>#REF!</v>
      </c>
      <c r="V117" s="107">
        <f t="shared" ref="V117:V118" si="169">+G117-F117</f>
        <v>0</v>
      </c>
      <c r="W117" s="94"/>
      <c r="X117" s="107">
        <f t="shared" ref="X117:X118" si="170">+I117-H117</f>
        <v>0</v>
      </c>
      <c r="Y117" s="107">
        <f t="shared" ref="Y117:Y118" si="171">+J117-I117</f>
        <v>0</v>
      </c>
      <c r="Z117" s="107">
        <f t="shared" ref="Z117:Z118" si="172">+K117-J117</f>
        <v>0</v>
      </c>
      <c r="AA117" s="107" t="e">
        <f t="shared" si="168"/>
        <v>#REF!</v>
      </c>
      <c r="AB117" s="129"/>
      <c r="AC117" s="139" t="e">
        <f>#REF!*0.1</f>
        <v>#REF!</v>
      </c>
      <c r="AD117" s="139" t="e">
        <f>#REF!*0.1</f>
        <v>#REF!</v>
      </c>
      <c r="AE117" s="139">
        <f t="shared" si="166"/>
        <v>0</v>
      </c>
      <c r="AF117" s="139">
        <f t="shared" si="166"/>
        <v>0</v>
      </c>
      <c r="AG117" s="139">
        <f t="shared" si="166"/>
        <v>0</v>
      </c>
      <c r="AH117" s="139">
        <f t="shared" si="166"/>
        <v>0</v>
      </c>
      <c r="AI117" s="139">
        <f t="shared" si="166"/>
        <v>0</v>
      </c>
      <c r="AJ117" s="129"/>
      <c r="AK117" s="357">
        <f t="shared" si="167"/>
        <v>0</v>
      </c>
      <c r="AL117" s="357">
        <f t="shared" si="167"/>
        <v>0</v>
      </c>
      <c r="AM117" s="357">
        <f t="shared" si="167"/>
        <v>0</v>
      </c>
      <c r="AN117" s="357">
        <f t="shared" si="167"/>
        <v>0</v>
      </c>
      <c r="AO117" s="357">
        <f t="shared" si="167"/>
        <v>0</v>
      </c>
      <c r="AP117" s="129"/>
    </row>
    <row r="118" spans="1:42" x14ac:dyDescent="0.3">
      <c r="A118" s="105">
        <f t="shared" si="107"/>
        <v>156</v>
      </c>
      <c r="B118" s="275" t="s">
        <v>349</v>
      </c>
      <c r="C118" s="275" t="str">
        <f t="shared" si="161"/>
        <v>573</v>
      </c>
      <c r="D118" s="168"/>
      <c r="E118" s="127" t="s">
        <v>350</v>
      </c>
      <c r="F118" s="22"/>
      <c r="G118" s="80"/>
      <c r="H118" s="284">
        <f>VLOOKUP($B118,'MFR C-6'!$B$107:$R$299,MATCH(H$11,'MFR C-6'!$B$15:$R$15,0),FALSE)</f>
        <v>0</v>
      </c>
      <c r="I118" s="284">
        <f>VLOOKUP($B118,'MFR C-6'!$B$107:$R$299,MATCH(I$11,'MFR C-6'!$B$15:$R$15,0),FALSE)</f>
        <v>0</v>
      </c>
      <c r="J118" s="284">
        <f>VLOOKUP($B118,'MFR C-6'!$B$107:$T$299,MATCH(J$11,'MFR C-6'!$B$15:$T$15,0),FALSE)</f>
        <v>0</v>
      </c>
      <c r="K118" s="284">
        <f>VLOOKUP($B118,'MFR C-6'!$B$107:$T$299,MATCH(K$11,'MFR C-6'!$B$15:$T$15,0),FALSE)</f>
        <v>0</v>
      </c>
      <c r="L118" s="107" t="e">
        <f>SUMIF(#REF!,'MFR C-6 Var Calc for MFR C-8'!$B118,#REF!)/1000</f>
        <v>#REF!</v>
      </c>
      <c r="M118" s="128"/>
      <c r="N118" s="107" t="e">
        <f>+#REF!-#REF!</f>
        <v>#REF!</v>
      </c>
      <c r="O118" s="107" t="e">
        <f>+#REF!-#REF!</f>
        <v>#REF!</v>
      </c>
      <c r="P118" s="107" t="e">
        <f>+#REF!-#REF!</f>
        <v>#REF!</v>
      </c>
      <c r="Q118" s="107" t="e">
        <f>+#REF!-#REF!</f>
        <v>#REF!</v>
      </c>
      <c r="R118" s="107" t="e">
        <f>+#REF!-#REF!</f>
        <v>#REF!</v>
      </c>
      <c r="S118" s="107" t="e">
        <f>+#REF!-#REF!</f>
        <v>#REF!</v>
      </c>
      <c r="T118" s="107" t="e">
        <f>+#REF!-#REF!</f>
        <v>#REF!</v>
      </c>
      <c r="U118" s="107" t="e">
        <f>+F118-#REF!</f>
        <v>#REF!</v>
      </c>
      <c r="V118" s="107">
        <f t="shared" si="169"/>
        <v>0</v>
      </c>
      <c r="W118" s="94"/>
      <c r="X118" s="107">
        <f t="shared" si="170"/>
        <v>0</v>
      </c>
      <c r="Y118" s="107">
        <f t="shared" si="171"/>
        <v>0</v>
      </c>
      <c r="Z118" s="107">
        <f t="shared" si="172"/>
        <v>0</v>
      </c>
      <c r="AA118" s="107" t="e">
        <f t="shared" si="168"/>
        <v>#REF!</v>
      </c>
      <c r="AB118" s="129"/>
      <c r="AC118" s="139" t="e">
        <f>#REF!*0.1</f>
        <v>#REF!</v>
      </c>
      <c r="AD118" s="139" t="e">
        <f>#REF!*0.1</f>
        <v>#REF!</v>
      </c>
      <c r="AE118" s="139">
        <f t="shared" si="166"/>
        <v>0</v>
      </c>
      <c r="AF118" s="139">
        <f t="shared" si="166"/>
        <v>0</v>
      </c>
      <c r="AG118" s="139">
        <f t="shared" si="166"/>
        <v>0</v>
      </c>
      <c r="AH118" s="139">
        <f t="shared" si="166"/>
        <v>0</v>
      </c>
      <c r="AI118" s="139">
        <f t="shared" si="166"/>
        <v>0</v>
      </c>
      <c r="AJ118" s="129"/>
      <c r="AK118" s="357">
        <f t="shared" si="167"/>
        <v>0</v>
      </c>
      <c r="AL118" s="357">
        <f t="shared" si="167"/>
        <v>0</v>
      </c>
      <c r="AM118" s="357">
        <f t="shared" si="167"/>
        <v>0</v>
      </c>
      <c r="AN118" s="357">
        <f t="shared" si="167"/>
        <v>0</v>
      </c>
      <c r="AO118" s="357">
        <f t="shared" si="167"/>
        <v>0</v>
      </c>
      <c r="AP118" s="129"/>
    </row>
    <row r="119" spans="1:42" x14ac:dyDescent="0.3">
      <c r="A119" s="105">
        <f t="shared" si="107"/>
        <v>157</v>
      </c>
      <c r="B119" s="275"/>
      <c r="C119" s="275"/>
      <c r="D119" s="169" t="s">
        <v>90</v>
      </c>
      <c r="E119" s="127"/>
      <c r="F119" s="22"/>
      <c r="G119" s="80"/>
      <c r="H119" s="352">
        <f t="shared" ref="H119:K119" si="173">SUM(H113:H118)</f>
        <v>12321.655105162035</v>
      </c>
      <c r="I119" s="352">
        <f t="shared" si="173"/>
        <v>11828.806450442024</v>
      </c>
      <c r="J119" s="352">
        <f t="shared" si="173"/>
        <v>12234.010111312869</v>
      </c>
      <c r="K119" s="352">
        <f t="shared" si="173"/>
        <v>12668.274271887851</v>
      </c>
      <c r="L119" s="141" t="e">
        <f t="shared" ref="L119" si="174">SUM(L113:L118)</f>
        <v>#REF!</v>
      </c>
      <c r="M119" s="142"/>
      <c r="N119" s="141" t="e">
        <f>+#REF!-#REF!</f>
        <v>#REF!</v>
      </c>
      <c r="O119" s="141" t="e">
        <f>+#REF!-#REF!</f>
        <v>#REF!</v>
      </c>
      <c r="P119" s="141" t="e">
        <f>+#REF!-#REF!</f>
        <v>#REF!</v>
      </c>
      <c r="Q119" s="141" t="e">
        <f>+#REF!-#REF!</f>
        <v>#REF!</v>
      </c>
      <c r="R119" s="141" t="e">
        <f>+#REF!-#REF!</f>
        <v>#REF!</v>
      </c>
      <c r="S119" s="141" t="e">
        <f>+#REF!-#REF!</f>
        <v>#REF!</v>
      </c>
      <c r="T119" s="141" t="e">
        <f>+#REF!-#REF!</f>
        <v>#REF!</v>
      </c>
      <c r="U119" s="141" t="e">
        <f>+F119-#REF!</f>
        <v>#REF!</v>
      </c>
      <c r="V119" s="130">
        <f t="shared" ref="V119" si="175">+G119-F119</f>
        <v>0</v>
      </c>
      <c r="W119" s="94"/>
      <c r="X119" s="130">
        <f t="shared" si="168"/>
        <v>-492.84865472001184</v>
      </c>
      <c r="Y119" s="130">
        <f t="shared" si="168"/>
        <v>405.20366087084585</v>
      </c>
      <c r="Z119" s="130">
        <f t="shared" si="168"/>
        <v>434.26416057498136</v>
      </c>
      <c r="AA119" s="141" t="e">
        <f t="shared" si="168"/>
        <v>#REF!</v>
      </c>
      <c r="AB119" s="138"/>
      <c r="AC119" s="139"/>
      <c r="AD119" s="139"/>
      <c r="AE119" s="139"/>
      <c r="AF119" s="139"/>
      <c r="AG119" s="139"/>
      <c r="AH119" s="139"/>
      <c r="AI119" s="139"/>
      <c r="AJ119" s="138"/>
      <c r="AP119" s="138"/>
    </row>
    <row r="120" spans="1:42" x14ac:dyDescent="0.3">
      <c r="A120" s="105">
        <f t="shared" si="107"/>
        <v>158</v>
      </c>
      <c r="B120" s="276"/>
      <c r="C120" s="276"/>
      <c r="D120" s="169"/>
      <c r="E120" s="127"/>
      <c r="F120" s="22"/>
      <c r="G120" s="80"/>
      <c r="H120" s="177"/>
      <c r="I120" s="177"/>
      <c r="J120" s="177"/>
      <c r="K120" s="177"/>
      <c r="L120" s="177"/>
      <c r="M120" s="178"/>
      <c r="N120" s="177"/>
      <c r="O120" s="177"/>
      <c r="P120" s="177"/>
      <c r="Q120" s="177"/>
      <c r="R120" s="177"/>
      <c r="S120" s="177"/>
      <c r="T120" s="177"/>
      <c r="U120" s="177"/>
      <c r="V120" s="177"/>
      <c r="W120" s="94"/>
      <c r="X120" s="177"/>
      <c r="Y120" s="177"/>
      <c r="Z120" s="177"/>
      <c r="AA120" s="177"/>
      <c r="AB120" s="179"/>
      <c r="AC120" s="139"/>
      <c r="AD120" s="139"/>
      <c r="AE120" s="139"/>
      <c r="AF120" s="139"/>
      <c r="AG120" s="139"/>
      <c r="AH120" s="139"/>
      <c r="AI120" s="139"/>
      <c r="AJ120" s="179"/>
      <c r="AP120" s="179"/>
    </row>
    <row r="121" spans="1:42" x14ac:dyDescent="0.3">
      <c r="A121" s="105">
        <f t="shared" si="107"/>
        <v>159</v>
      </c>
      <c r="B121" s="275" t="s">
        <v>351</v>
      </c>
      <c r="C121" s="275" t="str">
        <f t="shared" ref="C121:C132" si="176">MID(B121,2,3)</f>
        <v>580</v>
      </c>
      <c r="D121" s="168"/>
      <c r="E121" s="127" t="s">
        <v>277</v>
      </c>
      <c r="F121" s="22"/>
      <c r="G121" s="80"/>
      <c r="H121" s="284">
        <f>VLOOKUP($B121,'MFR C-6'!$B$107:$R$299,MATCH(H$11,'MFR C-6'!$B$15:$R$15,0),FALSE)</f>
        <v>2064.5743750391562</v>
      </c>
      <c r="I121" s="284">
        <f>VLOOKUP($B121,'MFR C-6'!$B$107:$R$299,MATCH(I$11,'MFR C-6'!$B$15:$R$15,0),FALSE)</f>
        <v>2115.0588760278079</v>
      </c>
      <c r="J121" s="284">
        <f>VLOOKUP($B121,'MFR C-6'!$B$107:$T$299,MATCH(J$11,'MFR C-6'!$B$15:$T$15,0),FALSE)</f>
        <v>2163.9893978442383</v>
      </c>
      <c r="K121" s="284">
        <f>VLOOKUP($B121,'MFR C-6'!$B$107:$T$299,MATCH(K$11,'MFR C-6'!$B$15:$T$15,0),FALSE)</f>
        <v>2208.8727698147886</v>
      </c>
      <c r="L121" s="107" t="e">
        <f>SUMIF(#REF!,'MFR C-6 Var Calc for MFR C-8'!$B121,#REF!)/1000</f>
        <v>#REF!</v>
      </c>
      <c r="M121" s="128"/>
      <c r="N121" s="107" t="e">
        <f>+#REF!-#REF!</f>
        <v>#REF!</v>
      </c>
      <c r="O121" s="107" t="e">
        <f>+#REF!-#REF!</f>
        <v>#REF!</v>
      </c>
      <c r="P121" s="107" t="e">
        <f>+#REF!-#REF!</f>
        <v>#REF!</v>
      </c>
      <c r="Q121" s="107" t="e">
        <f>+#REF!-#REF!</f>
        <v>#REF!</v>
      </c>
      <c r="R121" s="107" t="e">
        <f>+#REF!-#REF!</f>
        <v>#REF!</v>
      </c>
      <c r="S121" s="107" t="e">
        <f>+#REF!-#REF!</f>
        <v>#REF!</v>
      </c>
      <c r="T121" s="107" t="e">
        <f>+#REF!-#REF!</f>
        <v>#REF!</v>
      </c>
      <c r="U121" s="107" t="e">
        <f>+F121-#REF!</f>
        <v>#REF!</v>
      </c>
      <c r="V121" s="107">
        <f t="shared" ref="V121:V126" si="177">+G121-F121</f>
        <v>0</v>
      </c>
      <c r="W121" s="94"/>
      <c r="X121" s="107">
        <f t="shared" ref="X121:X126" si="178">+I121-H121</f>
        <v>50.484500988651689</v>
      </c>
      <c r="Y121" s="107">
        <f t="shared" ref="Y121:Y126" si="179">+J121-I121</f>
        <v>48.930521816430428</v>
      </c>
      <c r="Z121" s="107">
        <f t="shared" ref="Z121:Z126" si="180">+K121-J121</f>
        <v>44.883371970550343</v>
      </c>
      <c r="AA121" s="107" t="e">
        <f t="shared" si="168"/>
        <v>#REF!</v>
      </c>
      <c r="AB121" s="129"/>
      <c r="AC121" s="139" t="e">
        <f>#REF!*0.1</f>
        <v>#REF!</v>
      </c>
      <c r="AD121" s="139" t="e">
        <f>#REF!*0.1</f>
        <v>#REF!</v>
      </c>
      <c r="AE121" s="139">
        <f t="shared" ref="AE121:AE132" si="181">ABS(F121*0.1)</f>
        <v>0</v>
      </c>
      <c r="AF121" s="139">
        <f t="shared" ref="AF121:AF132" si="182">ABS(G121*0.1)</f>
        <v>0</v>
      </c>
      <c r="AG121" s="139">
        <f t="shared" ref="AG121:AG132" si="183">ABS(H121*0.1)</f>
        <v>206.45743750391563</v>
      </c>
      <c r="AH121" s="139">
        <f t="shared" ref="AH121:AH132" si="184">ABS(I121*0.1)</f>
        <v>211.5058876027808</v>
      </c>
      <c r="AI121" s="139">
        <f t="shared" ref="AI121:AI132" si="185">ABS(J121*0.1)</f>
        <v>216.39893978442385</v>
      </c>
      <c r="AJ121" s="129"/>
      <c r="AK121" s="357">
        <f t="shared" ref="AK121:AK132" si="186">IF(AND(ABS(V121)&gt;V$10,ABS(V121)&gt;AE121),V121,0)</f>
        <v>0</v>
      </c>
      <c r="AL121" s="357">
        <f t="shared" ref="AL121:AL132" si="187">IF(AND(ABS(W121)&gt;W$10,ABS(W121)&gt;AF121),W121,0)</f>
        <v>0</v>
      </c>
      <c r="AM121" s="357">
        <f t="shared" ref="AM121:AM132" si="188">IF(AND(ABS(X121)&gt;X$10,ABS(X121)&gt;AG121),X121,0)</f>
        <v>0</v>
      </c>
      <c r="AN121" s="357">
        <f t="shared" ref="AN121:AN132" si="189">IF(AND(ABS(Y121)&gt;Y$10,ABS(Y121)&gt;AH121),Y121,0)</f>
        <v>0</v>
      </c>
      <c r="AO121" s="357">
        <f t="shared" ref="AO121:AO132" si="190">IF(AND(ABS(Z121)&gt;Z$10,ABS(Z121)&gt;AI121),Z121,0)</f>
        <v>0</v>
      </c>
      <c r="AP121" s="129"/>
    </row>
    <row r="122" spans="1:42" x14ac:dyDescent="0.3">
      <c r="A122" s="105">
        <f t="shared" si="107"/>
        <v>160</v>
      </c>
      <c r="B122" s="268" t="s">
        <v>352</v>
      </c>
      <c r="C122" s="275" t="str">
        <f t="shared" si="176"/>
        <v>581</v>
      </c>
      <c r="D122" s="168"/>
      <c r="E122" s="127" t="s">
        <v>330</v>
      </c>
      <c r="F122" s="22"/>
      <c r="G122" s="80"/>
      <c r="H122" s="284">
        <f>VLOOKUP($B122,'MFR C-6'!$B$107:$R$299,MATCH(H$11,'MFR C-6'!$B$15:$R$15,0),FALSE)</f>
        <v>4157.5039785371901</v>
      </c>
      <c r="I122" s="284">
        <f>VLOOKUP($B122,'MFR C-6'!$B$107:$R$299,MATCH(I$11,'MFR C-6'!$B$15:$R$15,0),FALSE)</f>
        <v>4259.1663435516766</v>
      </c>
      <c r="J122" s="284">
        <f>VLOOKUP($B122,'MFR C-6'!$B$107:$T$299,MATCH(J$11,'MFR C-6'!$B$15:$T$15,0),FALSE)</f>
        <v>4357.6994075977964</v>
      </c>
      <c r="K122" s="284">
        <f>VLOOKUP($B122,'MFR C-6'!$B$107:$T$299,MATCH(K$11,'MFR C-6'!$B$15:$T$15,0),FALSE)</f>
        <v>4448.0825876826457</v>
      </c>
      <c r="L122" s="107" t="e">
        <f>SUMIF(#REF!,'MFR C-6 Var Calc for MFR C-8'!$B122,#REF!)/1000</f>
        <v>#REF!</v>
      </c>
      <c r="M122" s="128"/>
      <c r="N122" s="107" t="e">
        <f>+#REF!-#REF!</f>
        <v>#REF!</v>
      </c>
      <c r="O122" s="107" t="e">
        <f>+#REF!-#REF!</f>
        <v>#REF!</v>
      </c>
      <c r="P122" s="107" t="e">
        <f>+#REF!-#REF!</f>
        <v>#REF!</v>
      </c>
      <c r="Q122" s="107" t="e">
        <f>+#REF!-#REF!</f>
        <v>#REF!</v>
      </c>
      <c r="R122" s="107" t="e">
        <f>+#REF!-#REF!</f>
        <v>#REF!</v>
      </c>
      <c r="S122" s="107" t="e">
        <f>+#REF!-#REF!</f>
        <v>#REF!</v>
      </c>
      <c r="T122" s="107" t="e">
        <f>+#REF!-#REF!</f>
        <v>#REF!</v>
      </c>
      <c r="U122" s="107" t="e">
        <f>+F122-#REF!</f>
        <v>#REF!</v>
      </c>
      <c r="V122" s="107">
        <f t="shared" si="177"/>
        <v>0</v>
      </c>
      <c r="W122" s="94"/>
      <c r="X122" s="107">
        <f t="shared" si="178"/>
        <v>101.66236501448657</v>
      </c>
      <c r="Y122" s="107">
        <f t="shared" si="179"/>
        <v>98.533064046119762</v>
      </c>
      <c r="Z122" s="107">
        <f t="shared" si="180"/>
        <v>90.3831800848493</v>
      </c>
      <c r="AA122" s="107" t="e">
        <f t="shared" si="168"/>
        <v>#REF!</v>
      </c>
      <c r="AB122" s="129"/>
      <c r="AC122" s="139" t="e">
        <f>#REF!*0.1</f>
        <v>#REF!</v>
      </c>
      <c r="AD122" s="139" t="e">
        <f>#REF!*0.1</f>
        <v>#REF!</v>
      </c>
      <c r="AE122" s="139">
        <f t="shared" si="181"/>
        <v>0</v>
      </c>
      <c r="AF122" s="139">
        <f t="shared" si="182"/>
        <v>0</v>
      </c>
      <c r="AG122" s="139">
        <f t="shared" si="183"/>
        <v>415.75039785371905</v>
      </c>
      <c r="AH122" s="139">
        <f t="shared" si="184"/>
        <v>425.91663435516767</v>
      </c>
      <c r="AI122" s="139">
        <f t="shared" si="185"/>
        <v>435.76994075977967</v>
      </c>
      <c r="AJ122" s="129"/>
      <c r="AK122" s="357">
        <f t="shared" si="186"/>
        <v>0</v>
      </c>
      <c r="AL122" s="357">
        <f t="shared" si="187"/>
        <v>0</v>
      </c>
      <c r="AM122" s="357">
        <f t="shared" si="188"/>
        <v>0</v>
      </c>
      <c r="AN122" s="357">
        <f t="shared" si="189"/>
        <v>0</v>
      </c>
      <c r="AO122" s="357">
        <f t="shared" si="190"/>
        <v>0</v>
      </c>
      <c r="AP122" s="129"/>
    </row>
    <row r="123" spans="1:42" x14ac:dyDescent="0.3">
      <c r="A123" s="105">
        <f t="shared" si="107"/>
        <v>161</v>
      </c>
      <c r="B123" s="275" t="s">
        <v>353</v>
      </c>
      <c r="C123" s="275" t="str">
        <f t="shared" si="176"/>
        <v>582</v>
      </c>
      <c r="D123" s="168"/>
      <c r="E123" s="127" t="s">
        <v>332</v>
      </c>
      <c r="F123" s="22"/>
      <c r="G123" s="80"/>
      <c r="H123" s="284">
        <f>VLOOKUP($B123,'MFR C-6'!$B$107:$R$299,MATCH(H$11,'MFR C-6'!$B$15:$R$15,0),FALSE)</f>
        <v>891.16221999999993</v>
      </c>
      <c r="I123" s="284">
        <f>VLOOKUP($B123,'MFR C-6'!$B$107:$R$299,MATCH(I$11,'MFR C-6'!$B$15:$R$15,0),FALSE)</f>
        <v>891.16221999999993</v>
      </c>
      <c r="J123" s="284">
        <f>VLOOKUP($B123,'MFR C-6'!$B$107:$T$299,MATCH(J$11,'MFR C-6'!$B$15:$T$15,0),FALSE)</f>
        <v>891.16221999999993</v>
      </c>
      <c r="K123" s="284">
        <f>VLOOKUP($B123,'MFR C-6'!$B$107:$T$299,MATCH(K$11,'MFR C-6'!$B$15:$T$15,0),FALSE)</f>
        <v>891.16221999999993</v>
      </c>
      <c r="L123" s="107" t="e">
        <f>SUMIF(#REF!,$C123,#REF!)</f>
        <v>#REF!</v>
      </c>
      <c r="M123" s="128"/>
      <c r="N123" s="107" t="e">
        <f>+#REF!-#REF!</f>
        <v>#REF!</v>
      </c>
      <c r="O123" s="107" t="e">
        <f>+#REF!-#REF!</f>
        <v>#REF!</v>
      </c>
      <c r="P123" s="107" t="e">
        <f>+#REF!-#REF!</f>
        <v>#REF!</v>
      </c>
      <c r="Q123" s="107" t="e">
        <f>+#REF!-#REF!</f>
        <v>#REF!</v>
      </c>
      <c r="R123" s="107" t="e">
        <f>+#REF!-#REF!</f>
        <v>#REF!</v>
      </c>
      <c r="S123" s="107" t="e">
        <f>+#REF!-#REF!</f>
        <v>#REF!</v>
      </c>
      <c r="T123" s="107" t="e">
        <f>+#REF!-#REF!</f>
        <v>#REF!</v>
      </c>
      <c r="U123" s="107" t="e">
        <f>+F123-#REF!</f>
        <v>#REF!</v>
      </c>
      <c r="V123" s="107">
        <f t="shared" si="177"/>
        <v>0</v>
      </c>
      <c r="W123" s="94"/>
      <c r="X123" s="107">
        <f t="shared" si="178"/>
        <v>0</v>
      </c>
      <c r="Y123" s="107">
        <f t="shared" si="179"/>
        <v>0</v>
      </c>
      <c r="Z123" s="107">
        <f t="shared" si="180"/>
        <v>0</v>
      </c>
      <c r="AA123" s="107" t="e">
        <f t="shared" si="168"/>
        <v>#REF!</v>
      </c>
      <c r="AB123" s="129"/>
      <c r="AC123" s="139" t="e">
        <f>#REF!*0.1</f>
        <v>#REF!</v>
      </c>
      <c r="AD123" s="139" t="e">
        <f>#REF!*0.1</f>
        <v>#REF!</v>
      </c>
      <c r="AE123" s="139">
        <f t="shared" si="181"/>
        <v>0</v>
      </c>
      <c r="AF123" s="139">
        <f t="shared" si="182"/>
        <v>0</v>
      </c>
      <c r="AG123" s="139">
        <f t="shared" si="183"/>
        <v>89.116221999999993</v>
      </c>
      <c r="AH123" s="139">
        <f t="shared" si="184"/>
        <v>89.116221999999993</v>
      </c>
      <c r="AI123" s="139">
        <f t="shared" si="185"/>
        <v>89.116221999999993</v>
      </c>
      <c r="AJ123" s="129"/>
      <c r="AK123" s="357">
        <f t="shared" si="186"/>
        <v>0</v>
      </c>
      <c r="AL123" s="357">
        <f t="shared" si="187"/>
        <v>0</v>
      </c>
      <c r="AM123" s="357">
        <f t="shared" si="188"/>
        <v>0</v>
      </c>
      <c r="AN123" s="357">
        <f t="shared" si="189"/>
        <v>0</v>
      </c>
      <c r="AO123" s="357">
        <f t="shared" si="190"/>
        <v>0</v>
      </c>
      <c r="AP123" s="129"/>
    </row>
    <row r="124" spans="1:42" x14ac:dyDescent="0.3">
      <c r="A124" s="105">
        <f t="shared" si="107"/>
        <v>162</v>
      </c>
      <c r="B124" s="275" t="s">
        <v>354</v>
      </c>
      <c r="C124" s="275" t="str">
        <f t="shared" si="176"/>
        <v>583</v>
      </c>
      <c r="D124" s="168"/>
      <c r="E124" s="127" t="s">
        <v>355</v>
      </c>
      <c r="F124" s="22"/>
      <c r="G124" s="80"/>
      <c r="H124" s="284">
        <f>VLOOKUP($B124,'MFR C-6'!$B$107:$R$299,MATCH(H$11,'MFR C-6'!$B$15:$R$15,0),FALSE)</f>
        <v>540.30578999999796</v>
      </c>
      <c r="I124" s="284">
        <f>VLOOKUP($B124,'MFR C-6'!$B$107:$R$299,MATCH(I$11,'MFR C-6'!$B$15:$R$15,0),FALSE)</f>
        <v>540.30578999999796</v>
      </c>
      <c r="J124" s="284">
        <f>VLOOKUP($B124,'MFR C-6'!$B$107:$T$299,MATCH(J$11,'MFR C-6'!$B$15:$T$15,0),FALSE)</f>
        <v>540.30578999999796</v>
      </c>
      <c r="K124" s="284">
        <f>VLOOKUP($B124,'MFR C-6'!$B$107:$T$299,MATCH(K$11,'MFR C-6'!$B$15:$T$15,0),FALSE)</f>
        <v>540.30578999999796</v>
      </c>
      <c r="L124" s="107" t="e">
        <f>SUMIF(#REF!,$C124,#REF!)</f>
        <v>#REF!</v>
      </c>
      <c r="M124" s="128"/>
      <c r="N124" s="107" t="e">
        <f>+#REF!-#REF!</f>
        <v>#REF!</v>
      </c>
      <c r="O124" s="107" t="e">
        <f>+#REF!-#REF!</f>
        <v>#REF!</v>
      </c>
      <c r="P124" s="107" t="e">
        <f>+#REF!-#REF!</f>
        <v>#REF!</v>
      </c>
      <c r="Q124" s="107" t="e">
        <f>+#REF!-#REF!</f>
        <v>#REF!</v>
      </c>
      <c r="R124" s="107" t="e">
        <f>+#REF!-#REF!</f>
        <v>#REF!</v>
      </c>
      <c r="S124" s="107" t="e">
        <f>+#REF!-#REF!</f>
        <v>#REF!</v>
      </c>
      <c r="T124" s="107" t="e">
        <f>+#REF!-#REF!</f>
        <v>#REF!</v>
      </c>
      <c r="U124" s="107" t="e">
        <f>+F124-#REF!</f>
        <v>#REF!</v>
      </c>
      <c r="V124" s="107">
        <f t="shared" si="177"/>
        <v>0</v>
      </c>
      <c r="W124" s="94"/>
      <c r="X124" s="107">
        <f t="shared" si="178"/>
        <v>0</v>
      </c>
      <c r="Y124" s="107">
        <f t="shared" si="179"/>
        <v>0</v>
      </c>
      <c r="Z124" s="107">
        <f t="shared" si="180"/>
        <v>0</v>
      </c>
      <c r="AA124" s="107" t="e">
        <f t="shared" si="168"/>
        <v>#REF!</v>
      </c>
      <c r="AB124" s="129"/>
      <c r="AC124" s="139" t="e">
        <f>#REF!*0.1</f>
        <v>#REF!</v>
      </c>
      <c r="AD124" s="139" t="e">
        <f>#REF!*0.1</f>
        <v>#REF!</v>
      </c>
      <c r="AE124" s="139">
        <f t="shared" si="181"/>
        <v>0</v>
      </c>
      <c r="AF124" s="139">
        <f t="shared" si="182"/>
        <v>0</v>
      </c>
      <c r="AG124" s="139">
        <f t="shared" si="183"/>
        <v>54.030578999999797</v>
      </c>
      <c r="AH124" s="139">
        <f t="shared" si="184"/>
        <v>54.030578999999797</v>
      </c>
      <c r="AI124" s="139">
        <f t="shared" si="185"/>
        <v>54.030578999999797</v>
      </c>
      <c r="AJ124" s="129"/>
      <c r="AK124" s="357">
        <f t="shared" si="186"/>
        <v>0</v>
      </c>
      <c r="AL124" s="357">
        <f t="shared" si="187"/>
        <v>0</v>
      </c>
      <c r="AM124" s="357">
        <f t="shared" si="188"/>
        <v>0</v>
      </c>
      <c r="AN124" s="357">
        <f t="shared" si="189"/>
        <v>0</v>
      </c>
      <c r="AO124" s="357">
        <f t="shared" si="190"/>
        <v>0</v>
      </c>
      <c r="AP124" s="129"/>
    </row>
    <row r="125" spans="1:42" x14ac:dyDescent="0.3">
      <c r="A125" s="105">
        <f t="shared" si="107"/>
        <v>163</v>
      </c>
      <c r="B125" s="275" t="s">
        <v>356</v>
      </c>
      <c r="C125" s="275" t="str">
        <f t="shared" si="176"/>
        <v>584</v>
      </c>
      <c r="D125" s="168"/>
      <c r="E125" s="127" t="s">
        <v>357</v>
      </c>
      <c r="F125" s="22"/>
      <c r="G125" s="80"/>
      <c r="H125" s="284">
        <f>VLOOKUP($B125,'MFR C-6'!$B$107:$R$299,MATCH(H$11,'MFR C-6'!$B$15:$R$15,0),FALSE)</f>
        <v>3794.5318652365772</v>
      </c>
      <c r="I125" s="284">
        <f>VLOOKUP($B125,'MFR C-6'!$B$107:$R$299,MATCH(I$11,'MFR C-6'!$B$15:$R$15,0),FALSE)</f>
        <v>3887.3185674343963</v>
      </c>
      <c r="J125" s="284">
        <f>VLOOKUP($B125,'MFR C-6'!$B$107:$T$299,MATCH(J$11,'MFR C-6'!$B$15:$T$15,0),FALSE)</f>
        <v>3977.2491732095341</v>
      </c>
      <c r="K125" s="284">
        <f>VLOOKUP($B125,'MFR C-6'!$B$107:$T$299,MATCH(K$11,'MFR C-6'!$B$15:$T$15,0),FALSE)</f>
        <v>4059.7414230507607</v>
      </c>
      <c r="L125" s="107" t="e">
        <f>SUMIF(#REF!,'MFR C-6 Var Calc for MFR C-8'!$B125,#REF!)/1000</f>
        <v>#REF!</v>
      </c>
      <c r="M125" s="128"/>
      <c r="N125" s="107" t="e">
        <f>+#REF!-#REF!</f>
        <v>#REF!</v>
      </c>
      <c r="O125" s="107" t="e">
        <f>+#REF!-#REF!</f>
        <v>#REF!</v>
      </c>
      <c r="P125" s="107" t="e">
        <f>+#REF!-#REF!</f>
        <v>#REF!</v>
      </c>
      <c r="Q125" s="107" t="e">
        <f>+#REF!-#REF!</f>
        <v>#REF!</v>
      </c>
      <c r="R125" s="107" t="e">
        <f>+#REF!-#REF!</f>
        <v>#REF!</v>
      </c>
      <c r="S125" s="107" t="e">
        <f>+#REF!-#REF!</f>
        <v>#REF!</v>
      </c>
      <c r="T125" s="107" t="e">
        <f>+#REF!-#REF!</f>
        <v>#REF!</v>
      </c>
      <c r="U125" s="107" t="e">
        <f>+F125-#REF!</f>
        <v>#REF!</v>
      </c>
      <c r="V125" s="107">
        <f t="shared" si="177"/>
        <v>0</v>
      </c>
      <c r="W125" s="94"/>
      <c r="X125" s="107">
        <f t="shared" si="178"/>
        <v>92.786702197819068</v>
      </c>
      <c r="Y125" s="107">
        <f t="shared" si="179"/>
        <v>89.930605775137792</v>
      </c>
      <c r="Z125" s="107">
        <f t="shared" si="180"/>
        <v>82.492249841226567</v>
      </c>
      <c r="AA125" s="107" t="e">
        <f t="shared" si="168"/>
        <v>#REF!</v>
      </c>
      <c r="AB125" s="129"/>
      <c r="AC125" s="139" t="e">
        <f>#REF!*0.1</f>
        <v>#REF!</v>
      </c>
      <c r="AD125" s="139" t="e">
        <f>#REF!*0.1</f>
        <v>#REF!</v>
      </c>
      <c r="AE125" s="139">
        <f t="shared" si="181"/>
        <v>0</v>
      </c>
      <c r="AF125" s="139">
        <f t="shared" si="182"/>
        <v>0</v>
      </c>
      <c r="AG125" s="139">
        <f t="shared" si="183"/>
        <v>379.45318652365773</v>
      </c>
      <c r="AH125" s="139">
        <f t="shared" si="184"/>
        <v>388.73185674343966</v>
      </c>
      <c r="AI125" s="139">
        <f t="shared" si="185"/>
        <v>397.72491732095341</v>
      </c>
      <c r="AJ125" s="129"/>
      <c r="AK125" s="357">
        <f t="shared" si="186"/>
        <v>0</v>
      </c>
      <c r="AL125" s="357">
        <f t="shared" si="187"/>
        <v>0</v>
      </c>
      <c r="AM125" s="357">
        <f t="shared" si="188"/>
        <v>0</v>
      </c>
      <c r="AN125" s="357">
        <f t="shared" si="189"/>
        <v>0</v>
      </c>
      <c r="AO125" s="357">
        <f t="shared" si="190"/>
        <v>0</v>
      </c>
      <c r="AP125" s="129"/>
    </row>
    <row r="126" spans="1:42" x14ac:dyDescent="0.3">
      <c r="A126" s="105">
        <f t="shared" si="107"/>
        <v>164</v>
      </c>
      <c r="B126" s="275" t="s">
        <v>358</v>
      </c>
      <c r="C126" s="275" t="str">
        <f t="shared" si="176"/>
        <v>585</v>
      </c>
      <c r="D126" s="168"/>
      <c r="E126" s="127" t="s">
        <v>359</v>
      </c>
      <c r="F126" s="22"/>
      <c r="G126" s="80"/>
      <c r="H126" s="284">
        <f>VLOOKUP($B126,'MFR C-6'!$B$107:$R$299,MATCH(H$11,'MFR C-6'!$B$15:$R$15,0),FALSE)</f>
        <v>0</v>
      </c>
      <c r="I126" s="284">
        <f>VLOOKUP($B126,'MFR C-6'!$B$107:$R$299,MATCH(I$11,'MFR C-6'!$B$15:$R$15,0),FALSE)</f>
        <v>0</v>
      </c>
      <c r="J126" s="284">
        <f>VLOOKUP($B126,'MFR C-6'!$B$107:$T$299,MATCH(J$11,'MFR C-6'!$B$15:$T$15,0),FALSE)</f>
        <v>0</v>
      </c>
      <c r="K126" s="284">
        <f>VLOOKUP($B126,'MFR C-6'!$B$107:$T$299,MATCH(K$11,'MFR C-6'!$B$15:$T$15,0),FALSE)</f>
        <v>0</v>
      </c>
      <c r="L126" s="107" t="e">
        <f>SUMIF(#REF!,'MFR C-6 Var Calc for MFR C-8'!$B126,#REF!)/1000</f>
        <v>#REF!</v>
      </c>
      <c r="M126" s="128"/>
      <c r="N126" s="107" t="e">
        <f>+#REF!-#REF!</f>
        <v>#REF!</v>
      </c>
      <c r="O126" s="107" t="e">
        <f>+#REF!-#REF!</f>
        <v>#REF!</v>
      </c>
      <c r="P126" s="107" t="e">
        <f>+#REF!-#REF!</f>
        <v>#REF!</v>
      </c>
      <c r="Q126" s="107" t="e">
        <f>+#REF!-#REF!</f>
        <v>#REF!</v>
      </c>
      <c r="R126" s="107" t="e">
        <f>+#REF!-#REF!</f>
        <v>#REF!</v>
      </c>
      <c r="S126" s="107" t="e">
        <f>+#REF!-#REF!</f>
        <v>#REF!</v>
      </c>
      <c r="T126" s="107" t="e">
        <f>+#REF!-#REF!</f>
        <v>#REF!</v>
      </c>
      <c r="U126" s="107" t="e">
        <f>+F126-#REF!</f>
        <v>#REF!</v>
      </c>
      <c r="V126" s="107">
        <f t="shared" si="177"/>
        <v>0</v>
      </c>
      <c r="W126" s="94"/>
      <c r="X126" s="107">
        <f t="shared" si="178"/>
        <v>0</v>
      </c>
      <c r="Y126" s="107">
        <f t="shared" si="179"/>
        <v>0</v>
      </c>
      <c r="Z126" s="107">
        <f t="shared" si="180"/>
        <v>0</v>
      </c>
      <c r="AA126" s="107" t="e">
        <f t="shared" si="168"/>
        <v>#REF!</v>
      </c>
      <c r="AB126" s="129"/>
      <c r="AC126" s="139" t="e">
        <f>#REF!*0.1</f>
        <v>#REF!</v>
      </c>
      <c r="AD126" s="139" t="e">
        <f>#REF!*0.1</f>
        <v>#REF!</v>
      </c>
      <c r="AE126" s="139">
        <f t="shared" si="181"/>
        <v>0</v>
      </c>
      <c r="AF126" s="139">
        <f t="shared" si="182"/>
        <v>0</v>
      </c>
      <c r="AG126" s="139">
        <f t="shared" si="183"/>
        <v>0</v>
      </c>
      <c r="AH126" s="139">
        <f t="shared" si="184"/>
        <v>0</v>
      </c>
      <c r="AI126" s="139">
        <f t="shared" si="185"/>
        <v>0</v>
      </c>
      <c r="AJ126" s="129"/>
      <c r="AK126" s="357">
        <f t="shared" si="186"/>
        <v>0</v>
      </c>
      <c r="AL126" s="357">
        <f t="shared" si="187"/>
        <v>0</v>
      </c>
      <c r="AM126" s="357">
        <f t="shared" si="188"/>
        <v>0</v>
      </c>
      <c r="AN126" s="357">
        <f t="shared" si="189"/>
        <v>0</v>
      </c>
      <c r="AO126" s="357">
        <f t="shared" si="190"/>
        <v>0</v>
      </c>
      <c r="AP126" s="129"/>
    </row>
    <row r="127" spans="1:42" x14ac:dyDescent="0.3">
      <c r="A127" s="105">
        <f t="shared" si="107"/>
        <v>165</v>
      </c>
      <c r="B127" s="275" t="s">
        <v>360</v>
      </c>
      <c r="C127" s="275" t="str">
        <f t="shared" si="176"/>
        <v>586</v>
      </c>
      <c r="D127" s="168"/>
      <c r="E127" s="127" t="s">
        <v>361</v>
      </c>
      <c r="F127" s="22"/>
      <c r="G127" s="80"/>
      <c r="H127" s="357">
        <f>VLOOKUP($B127,'MFR C-6'!$B$107:$R$299,MATCH(H$11,'MFR C-6'!$B$15:$R$15,0),FALSE)</f>
        <v>6375.9457721517356</v>
      </c>
      <c r="I127" s="357">
        <f>VLOOKUP($B127,'MFR C-6'!$B$107:$R$299,MATCH(I$11,'MFR C-6'!$B$15:$R$15,0),FALSE)</f>
        <v>6524.9480249379449</v>
      </c>
      <c r="J127" s="357">
        <f>VLOOKUP($B127,'MFR C-6'!$B$107:$T$299,MATCH(J$11,'MFR C-6'!$B$15:$T$15,0),FALSE)</f>
        <v>6688.0334093443016</v>
      </c>
      <c r="K127" s="357">
        <f>VLOOKUP($B127,'MFR C-6'!$B$107:$T$299,MATCH(K$11,'MFR C-6'!$B$15:$T$15,0),FALSE)</f>
        <v>6831.44939889942</v>
      </c>
      <c r="L127" s="107" t="e">
        <f>SUMIF(#REF!,'MFR C-6 Var Calc for MFR C-8'!$B127,#REF!)/1000</f>
        <v>#REF!</v>
      </c>
      <c r="M127" s="128"/>
      <c r="N127" s="107" t="e">
        <f>+#REF!-#REF!</f>
        <v>#REF!</v>
      </c>
      <c r="O127" s="107" t="e">
        <f>+#REF!-#REF!</f>
        <v>#REF!</v>
      </c>
      <c r="P127" s="107" t="e">
        <f>+#REF!-#REF!</f>
        <v>#REF!</v>
      </c>
      <c r="Q127" s="107" t="e">
        <f>+#REF!-#REF!</f>
        <v>#REF!</v>
      </c>
      <c r="R127" s="107" t="e">
        <f>+#REF!-#REF!</f>
        <v>#REF!</v>
      </c>
      <c r="S127" s="107" t="e">
        <f>+#REF!-#REF!</f>
        <v>#REF!</v>
      </c>
      <c r="T127" s="107" t="e">
        <f>+#REF!-#REF!</f>
        <v>#REF!</v>
      </c>
      <c r="U127" s="107" t="e">
        <f>+F127-#REF!</f>
        <v>#REF!</v>
      </c>
      <c r="V127" s="107">
        <f t="shared" ref="V127:V133" si="191">+G127-F127</f>
        <v>0</v>
      </c>
      <c r="W127" s="94"/>
      <c r="X127" s="107">
        <f t="shared" ref="X127:X133" si="192">+I127-H127</f>
        <v>149.00225278620928</v>
      </c>
      <c r="Y127" s="107">
        <f t="shared" ref="Y127:Y133" si="193">+J127-I127</f>
        <v>163.08538440635675</v>
      </c>
      <c r="Z127" s="107">
        <f t="shared" ref="Z127:Z133" si="194">+K127-J127</f>
        <v>143.41598955511836</v>
      </c>
      <c r="AA127" s="107" t="e">
        <f t="shared" si="168"/>
        <v>#REF!</v>
      </c>
      <c r="AB127" s="129"/>
      <c r="AC127" s="139" t="e">
        <f>#REF!*0.1</f>
        <v>#REF!</v>
      </c>
      <c r="AD127" s="139" t="e">
        <f>#REF!*0.1</f>
        <v>#REF!</v>
      </c>
      <c r="AE127" s="139">
        <f t="shared" si="181"/>
        <v>0</v>
      </c>
      <c r="AF127" s="139">
        <f t="shared" si="182"/>
        <v>0</v>
      </c>
      <c r="AG127" s="139">
        <f t="shared" si="183"/>
        <v>637.59457721517356</v>
      </c>
      <c r="AH127" s="139">
        <f t="shared" si="184"/>
        <v>652.49480249379451</v>
      </c>
      <c r="AI127" s="139">
        <f t="shared" si="185"/>
        <v>668.80334093443025</v>
      </c>
      <c r="AJ127" s="129"/>
      <c r="AK127" s="357">
        <f t="shared" si="186"/>
        <v>0</v>
      </c>
      <c r="AL127" s="357">
        <f t="shared" si="187"/>
        <v>0</v>
      </c>
      <c r="AM127" s="357">
        <f t="shared" si="188"/>
        <v>0</v>
      </c>
      <c r="AN127" s="357">
        <f t="shared" si="189"/>
        <v>0</v>
      </c>
      <c r="AO127" s="357">
        <f t="shared" si="190"/>
        <v>0</v>
      </c>
      <c r="AP127" s="129"/>
    </row>
    <row r="128" spans="1:42" x14ac:dyDescent="0.3">
      <c r="A128" s="105">
        <f t="shared" si="107"/>
        <v>166</v>
      </c>
      <c r="B128" s="275" t="s">
        <v>362</v>
      </c>
      <c r="C128" s="275" t="str">
        <f t="shared" si="176"/>
        <v>587</v>
      </c>
      <c r="D128" s="168"/>
      <c r="E128" s="127" t="s">
        <v>363</v>
      </c>
      <c r="F128" s="22"/>
      <c r="G128" s="80"/>
      <c r="H128" s="284">
        <f>VLOOKUP($B128,'MFR C-6'!$B$107:$R$299,MATCH(H$11,'MFR C-6'!$B$15:$R$15,0),FALSE)</f>
        <v>3562.1504406995405</v>
      </c>
      <c r="I128" s="284">
        <f>VLOOKUP($B128,'MFR C-6'!$B$107:$R$299,MATCH(I$11,'MFR C-6'!$B$15:$R$15,0),FALSE)</f>
        <v>4392.7195498883038</v>
      </c>
      <c r="J128" s="284">
        <f>VLOOKUP($B128,'MFR C-6'!$B$107:$T$299,MATCH(J$11,'MFR C-6'!$B$15:$T$15,0),FALSE)</f>
        <v>4626.6174633767569</v>
      </c>
      <c r="K128" s="284">
        <f>VLOOKUP($B128,'MFR C-6'!$B$107:$T$299,MATCH(K$11,'MFR C-6'!$B$15:$T$15,0),FALSE)</f>
        <v>5029.9664039146382</v>
      </c>
      <c r="L128" s="107" t="e">
        <f>SUMIF(#REF!,'MFR C-6 Var Calc for MFR C-8'!$B128,#REF!)/1000</f>
        <v>#REF!</v>
      </c>
      <c r="M128" s="128"/>
      <c r="N128" s="107" t="e">
        <f>+#REF!-#REF!</f>
        <v>#REF!</v>
      </c>
      <c r="O128" s="107" t="e">
        <f>+#REF!-#REF!</f>
        <v>#REF!</v>
      </c>
      <c r="P128" s="107" t="e">
        <f>+#REF!-#REF!</f>
        <v>#REF!</v>
      </c>
      <c r="Q128" s="107" t="e">
        <f>+#REF!-#REF!</f>
        <v>#REF!</v>
      </c>
      <c r="R128" s="107" t="e">
        <f>+#REF!-#REF!</f>
        <v>#REF!</v>
      </c>
      <c r="S128" s="107" t="e">
        <f>+#REF!-#REF!</f>
        <v>#REF!</v>
      </c>
      <c r="T128" s="107" t="e">
        <f>+#REF!-#REF!</f>
        <v>#REF!</v>
      </c>
      <c r="U128" s="107" t="e">
        <f>+F128-#REF!</f>
        <v>#REF!</v>
      </c>
      <c r="V128" s="107">
        <f t="shared" si="191"/>
        <v>0</v>
      </c>
      <c r="W128" s="94"/>
      <c r="X128" s="107">
        <f t="shared" si="192"/>
        <v>830.56910918876338</v>
      </c>
      <c r="Y128" s="107">
        <f t="shared" si="193"/>
        <v>233.89791348845301</v>
      </c>
      <c r="Z128" s="107">
        <f t="shared" si="194"/>
        <v>403.34894053788139</v>
      </c>
      <c r="AA128" s="107" t="e">
        <f t="shared" si="168"/>
        <v>#REF!</v>
      </c>
      <c r="AB128" s="129"/>
      <c r="AC128" s="139" t="e">
        <f>#REF!*0.1</f>
        <v>#REF!</v>
      </c>
      <c r="AD128" s="139" t="e">
        <f>#REF!*0.1</f>
        <v>#REF!</v>
      </c>
      <c r="AE128" s="139">
        <f t="shared" si="181"/>
        <v>0</v>
      </c>
      <c r="AF128" s="139">
        <f t="shared" si="182"/>
        <v>0</v>
      </c>
      <c r="AG128" s="139">
        <f t="shared" si="183"/>
        <v>356.21504406995405</v>
      </c>
      <c r="AH128" s="139">
        <f t="shared" si="184"/>
        <v>439.27195498883043</v>
      </c>
      <c r="AI128" s="139">
        <f t="shared" si="185"/>
        <v>462.66174633767571</v>
      </c>
      <c r="AJ128" s="129"/>
      <c r="AK128" s="357">
        <f t="shared" si="186"/>
        <v>0</v>
      </c>
      <c r="AL128" s="357">
        <f t="shared" si="187"/>
        <v>0</v>
      </c>
      <c r="AM128" s="357">
        <f t="shared" si="188"/>
        <v>0</v>
      </c>
      <c r="AN128" s="357">
        <f t="shared" si="189"/>
        <v>0</v>
      </c>
      <c r="AO128" s="357">
        <f t="shared" si="190"/>
        <v>0</v>
      </c>
      <c r="AP128" s="129"/>
    </row>
    <row r="129" spans="1:42" x14ac:dyDescent="0.3">
      <c r="A129" s="105">
        <f t="shared" si="107"/>
        <v>167</v>
      </c>
      <c r="B129" s="275" t="s">
        <v>364</v>
      </c>
      <c r="C129" s="275" t="str">
        <f t="shared" si="176"/>
        <v>588</v>
      </c>
      <c r="D129" s="168"/>
      <c r="E129" s="127" t="s">
        <v>365</v>
      </c>
      <c r="F129" s="22"/>
      <c r="G129" s="80"/>
      <c r="H129" s="357">
        <f>VLOOKUP($B129,'MFR C-6'!$B$107:$R$299,MATCH(H$11,'MFR C-6'!$B$15:$R$15,0),FALSE)</f>
        <v>23892.776420235125</v>
      </c>
      <c r="I129" s="357">
        <f>VLOOKUP($B129,'MFR C-6'!$B$107:$R$299,MATCH(I$11,'MFR C-6'!$B$15:$R$15,0),FALSE)</f>
        <v>23895.592385349613</v>
      </c>
      <c r="J129" s="357">
        <f>VLOOKUP($B129,'MFR C-6'!$B$107:$T$299,MATCH(J$11,'MFR C-6'!$B$15:$T$15,0),FALSE)</f>
        <v>25190.411455119181</v>
      </c>
      <c r="K129" s="357">
        <f>VLOOKUP($B129,'MFR C-6'!$B$107:$T$299,MATCH(K$11,'MFR C-6'!$B$15:$T$15,0),FALSE)</f>
        <v>28131.988445297633</v>
      </c>
      <c r="L129" s="107" t="e">
        <f>SUMIF(#REF!,'MFR C-6 Var Calc for MFR C-8'!$B129,#REF!)/1000</f>
        <v>#REF!</v>
      </c>
      <c r="M129" s="128"/>
      <c r="N129" s="107" t="e">
        <f>+#REF!-#REF!</f>
        <v>#REF!</v>
      </c>
      <c r="O129" s="107" t="e">
        <f>+#REF!-#REF!</f>
        <v>#REF!</v>
      </c>
      <c r="P129" s="107" t="e">
        <f>+#REF!-#REF!</f>
        <v>#REF!</v>
      </c>
      <c r="Q129" s="107" t="e">
        <f>+#REF!-#REF!</f>
        <v>#REF!</v>
      </c>
      <c r="R129" s="107" t="e">
        <f>+#REF!-#REF!</f>
        <v>#REF!</v>
      </c>
      <c r="S129" s="107" t="e">
        <f>+#REF!-#REF!</f>
        <v>#REF!</v>
      </c>
      <c r="T129" s="107" t="e">
        <f>+#REF!-#REF!</f>
        <v>#REF!</v>
      </c>
      <c r="U129" s="107" t="e">
        <f>+F129-#REF!</f>
        <v>#REF!</v>
      </c>
      <c r="V129" s="107">
        <f t="shared" si="191"/>
        <v>0</v>
      </c>
      <c r="W129" s="94"/>
      <c r="X129" s="107">
        <f t="shared" si="192"/>
        <v>2.8159651144887903</v>
      </c>
      <c r="Y129" s="107">
        <f t="shared" si="193"/>
        <v>1294.8190697695682</v>
      </c>
      <c r="Z129" s="107">
        <f t="shared" si="194"/>
        <v>2941.5769901784515</v>
      </c>
      <c r="AA129" s="107" t="e">
        <f t="shared" si="168"/>
        <v>#REF!</v>
      </c>
      <c r="AB129" s="129"/>
      <c r="AC129" s="139" t="e">
        <f>#REF!*0.1</f>
        <v>#REF!</v>
      </c>
      <c r="AD129" s="139" t="e">
        <f>#REF!*0.1</f>
        <v>#REF!</v>
      </c>
      <c r="AE129" s="139">
        <f t="shared" si="181"/>
        <v>0</v>
      </c>
      <c r="AF129" s="139">
        <f t="shared" si="182"/>
        <v>0</v>
      </c>
      <c r="AG129" s="139">
        <f t="shared" si="183"/>
        <v>2389.2776420235127</v>
      </c>
      <c r="AH129" s="139">
        <f t="shared" si="184"/>
        <v>2389.5592385349614</v>
      </c>
      <c r="AI129" s="139">
        <f t="shared" si="185"/>
        <v>2519.0411455119183</v>
      </c>
      <c r="AJ129" s="129"/>
      <c r="AK129" s="357">
        <f t="shared" si="186"/>
        <v>0</v>
      </c>
      <c r="AL129" s="357">
        <f t="shared" si="187"/>
        <v>0</v>
      </c>
      <c r="AM129" s="357">
        <f t="shared" si="188"/>
        <v>0</v>
      </c>
      <c r="AN129" s="357">
        <f t="shared" si="189"/>
        <v>0</v>
      </c>
      <c r="AO129" s="357">
        <f t="shared" si="190"/>
        <v>2941.5769901784515</v>
      </c>
      <c r="AP129" s="129"/>
    </row>
    <row r="130" spans="1:42" x14ac:dyDescent="0.3">
      <c r="A130" s="105">
        <f t="shared" si="107"/>
        <v>168</v>
      </c>
      <c r="B130" s="275" t="s">
        <v>366</v>
      </c>
      <c r="C130" s="275" t="str">
        <f t="shared" si="176"/>
        <v>589</v>
      </c>
      <c r="D130" s="168"/>
      <c r="E130" s="127" t="s">
        <v>289</v>
      </c>
      <c r="F130" s="22"/>
      <c r="G130" s="80"/>
      <c r="H130" s="284">
        <f>VLOOKUP($B130,'MFR C-6'!$B$107:$R$299,MATCH(H$11,'MFR C-6'!$B$15:$R$15,0),FALSE)</f>
        <v>1030.7786756760549</v>
      </c>
      <c r="I130" s="284">
        <f>VLOOKUP($B130,'MFR C-6'!$B$107:$R$299,MATCH(I$11,'MFR C-6'!$B$15:$R$15,0),FALSE)</f>
        <v>1055.9840389220569</v>
      </c>
      <c r="J130" s="284">
        <f>VLOOKUP($B130,'MFR C-6'!$B$107:$T$299,MATCH(J$11,'MFR C-6'!$B$15:$T$15,0),FALSE)</f>
        <v>1080.4135480198445</v>
      </c>
      <c r="K130" s="284">
        <f>VLOOKUP($B130,'MFR C-6'!$B$107:$T$299,MATCH(K$11,'MFR C-6'!$B$15:$T$15,0),FALSE)</f>
        <v>1102.822439304666</v>
      </c>
      <c r="L130" s="107" t="e">
        <f>SUMIF(#REF!,'MFR C-6 Var Calc for MFR C-8'!$B130,#REF!)/1000</f>
        <v>#REF!</v>
      </c>
      <c r="M130" s="128"/>
      <c r="N130" s="107" t="e">
        <f>+#REF!-#REF!</f>
        <v>#REF!</v>
      </c>
      <c r="O130" s="107" t="e">
        <f>+#REF!-#REF!</f>
        <v>#REF!</v>
      </c>
      <c r="P130" s="107" t="e">
        <f>+#REF!-#REF!</f>
        <v>#REF!</v>
      </c>
      <c r="Q130" s="107" t="e">
        <f>+#REF!-#REF!</f>
        <v>#REF!</v>
      </c>
      <c r="R130" s="107" t="e">
        <f>+#REF!-#REF!</f>
        <v>#REF!</v>
      </c>
      <c r="S130" s="107" t="e">
        <f>+#REF!-#REF!</f>
        <v>#REF!</v>
      </c>
      <c r="T130" s="107" t="e">
        <f>+#REF!-#REF!</f>
        <v>#REF!</v>
      </c>
      <c r="U130" s="107" t="e">
        <f>+F130-#REF!</f>
        <v>#REF!</v>
      </c>
      <c r="V130" s="107">
        <f t="shared" si="191"/>
        <v>0</v>
      </c>
      <c r="W130" s="94"/>
      <c r="X130" s="107">
        <f t="shared" si="192"/>
        <v>25.20536324600198</v>
      </c>
      <c r="Y130" s="107">
        <f t="shared" si="193"/>
        <v>24.429509097787559</v>
      </c>
      <c r="Z130" s="107">
        <f t="shared" si="194"/>
        <v>22.408891284821493</v>
      </c>
      <c r="AA130" s="107" t="e">
        <f t="shared" si="168"/>
        <v>#REF!</v>
      </c>
      <c r="AB130" s="129"/>
      <c r="AC130" s="139" t="e">
        <f>#REF!*0.1</f>
        <v>#REF!</v>
      </c>
      <c r="AD130" s="139" t="e">
        <f>#REF!*0.1</f>
        <v>#REF!</v>
      </c>
      <c r="AE130" s="139">
        <f t="shared" si="181"/>
        <v>0</v>
      </c>
      <c r="AF130" s="139">
        <f t="shared" si="182"/>
        <v>0</v>
      </c>
      <c r="AG130" s="139">
        <f t="shared" si="183"/>
        <v>103.07786756760549</v>
      </c>
      <c r="AH130" s="139">
        <f t="shared" si="184"/>
        <v>105.5984038922057</v>
      </c>
      <c r="AI130" s="139">
        <f t="shared" si="185"/>
        <v>108.04135480198445</v>
      </c>
      <c r="AJ130" s="129"/>
      <c r="AK130" s="357">
        <f t="shared" si="186"/>
        <v>0</v>
      </c>
      <c r="AL130" s="357">
        <f t="shared" si="187"/>
        <v>0</v>
      </c>
      <c r="AM130" s="357">
        <f t="shared" si="188"/>
        <v>0</v>
      </c>
      <c r="AN130" s="357">
        <f t="shared" si="189"/>
        <v>0</v>
      </c>
      <c r="AO130" s="357">
        <f t="shared" si="190"/>
        <v>0</v>
      </c>
      <c r="AP130" s="129"/>
    </row>
    <row r="131" spans="1:42" x14ac:dyDescent="0.3">
      <c r="A131" s="105">
        <f t="shared" si="107"/>
        <v>169</v>
      </c>
      <c r="B131" s="275" t="s">
        <v>367</v>
      </c>
      <c r="C131" s="275" t="str">
        <f t="shared" si="176"/>
        <v>852</v>
      </c>
      <c r="D131" s="168"/>
      <c r="E131" s="180" t="s">
        <v>368</v>
      </c>
      <c r="F131" s="22"/>
      <c r="G131" s="80"/>
      <c r="H131" s="284">
        <f>VLOOKUP($B131,'MFR C-6'!$B$107:$R$299,MATCH(H$11,'MFR C-6'!$B$15:$R$15,0),FALSE)</f>
        <v>0</v>
      </c>
      <c r="I131" s="284">
        <f>VLOOKUP($B131,'MFR C-6'!$B$107:$R$299,MATCH(I$11,'MFR C-6'!$B$15:$R$15,0),FALSE)</f>
        <v>0</v>
      </c>
      <c r="J131" s="284">
        <f>VLOOKUP($B131,'MFR C-6'!$B$107:$T$299,MATCH(J$11,'MFR C-6'!$B$15:$T$15,0),FALSE)</f>
        <v>0</v>
      </c>
      <c r="K131" s="284">
        <f>VLOOKUP($B131,'MFR C-6'!$B$107:$T$299,MATCH(K$11,'MFR C-6'!$B$15:$T$15,0),FALSE)</f>
        <v>0</v>
      </c>
      <c r="L131" s="107" t="e">
        <f>SUMIF(#REF!,'MFR C-6 Var Calc for MFR C-8'!$B131,#REF!)/1000</f>
        <v>#REF!</v>
      </c>
      <c r="M131" s="128"/>
      <c r="N131" s="107" t="e">
        <f>+#REF!-#REF!</f>
        <v>#REF!</v>
      </c>
      <c r="O131" s="107" t="e">
        <f>+#REF!-#REF!</f>
        <v>#REF!</v>
      </c>
      <c r="P131" s="107" t="e">
        <f>+#REF!-#REF!</f>
        <v>#REF!</v>
      </c>
      <c r="Q131" s="107" t="e">
        <f>+#REF!-#REF!</f>
        <v>#REF!</v>
      </c>
      <c r="R131" s="107" t="e">
        <f>+#REF!-#REF!</f>
        <v>#REF!</v>
      </c>
      <c r="S131" s="107" t="e">
        <f>+#REF!-#REF!</f>
        <v>#REF!</v>
      </c>
      <c r="T131" s="107" t="e">
        <f>+#REF!-#REF!</f>
        <v>#REF!</v>
      </c>
      <c r="U131" s="107" t="e">
        <f>+F131-#REF!</f>
        <v>#REF!</v>
      </c>
      <c r="V131" s="107">
        <f t="shared" si="191"/>
        <v>0</v>
      </c>
      <c r="W131" s="94"/>
      <c r="X131" s="107">
        <f t="shared" si="192"/>
        <v>0</v>
      </c>
      <c r="Y131" s="107">
        <f t="shared" si="193"/>
        <v>0</v>
      </c>
      <c r="Z131" s="107">
        <f t="shared" si="194"/>
        <v>0</v>
      </c>
      <c r="AA131" s="107" t="e">
        <f t="shared" si="168"/>
        <v>#REF!</v>
      </c>
      <c r="AB131" s="129"/>
      <c r="AC131" s="139" t="e">
        <f>#REF!*0.1</f>
        <v>#REF!</v>
      </c>
      <c r="AD131" s="139" t="e">
        <f>#REF!*0.1</f>
        <v>#REF!</v>
      </c>
      <c r="AE131" s="139">
        <f t="shared" si="181"/>
        <v>0</v>
      </c>
      <c r="AF131" s="139">
        <f t="shared" si="182"/>
        <v>0</v>
      </c>
      <c r="AG131" s="139">
        <f t="shared" si="183"/>
        <v>0</v>
      </c>
      <c r="AH131" s="139">
        <f t="shared" si="184"/>
        <v>0</v>
      </c>
      <c r="AI131" s="139">
        <f t="shared" si="185"/>
        <v>0</v>
      </c>
      <c r="AJ131" s="129"/>
      <c r="AK131" s="357">
        <f t="shared" si="186"/>
        <v>0</v>
      </c>
      <c r="AL131" s="357">
        <f t="shared" si="187"/>
        <v>0</v>
      </c>
      <c r="AM131" s="357">
        <f t="shared" si="188"/>
        <v>0</v>
      </c>
      <c r="AN131" s="357">
        <f t="shared" si="189"/>
        <v>0</v>
      </c>
      <c r="AO131" s="357">
        <f t="shared" si="190"/>
        <v>0</v>
      </c>
      <c r="AP131" s="129"/>
    </row>
    <row r="132" spans="1:42" x14ac:dyDescent="0.3">
      <c r="A132" s="105">
        <f t="shared" si="107"/>
        <v>170</v>
      </c>
      <c r="B132" s="275" t="s">
        <v>369</v>
      </c>
      <c r="C132" s="275" t="str">
        <f t="shared" si="176"/>
        <v>870</v>
      </c>
      <c r="D132" s="168"/>
      <c r="E132" s="180" t="s">
        <v>370</v>
      </c>
      <c r="F132" s="22"/>
      <c r="G132" s="80"/>
      <c r="H132" s="284">
        <f>VLOOKUP($B132,'MFR C-6'!$B$107:$R$299,MATCH(H$11,'MFR C-6'!$B$15:$R$15,0),FALSE)</f>
        <v>0</v>
      </c>
      <c r="I132" s="284">
        <f>VLOOKUP($B132,'MFR C-6'!$B$107:$R$299,MATCH(I$11,'MFR C-6'!$B$15:$R$15,0),FALSE)</f>
        <v>0</v>
      </c>
      <c r="J132" s="284">
        <f>VLOOKUP($B132,'MFR C-6'!$B$107:$T$299,MATCH(J$11,'MFR C-6'!$B$15:$T$15,0),FALSE)</f>
        <v>0</v>
      </c>
      <c r="K132" s="284">
        <f>VLOOKUP($B132,'MFR C-6'!$B$107:$T$299,MATCH(K$11,'MFR C-6'!$B$15:$T$15,0),FALSE)</f>
        <v>0</v>
      </c>
      <c r="L132" s="107" t="e">
        <f>SUMIF(#REF!,'MFR C-6 Var Calc for MFR C-8'!$B132,#REF!)/1000</f>
        <v>#REF!</v>
      </c>
      <c r="M132" s="128"/>
      <c r="N132" s="107" t="e">
        <f>+#REF!-#REF!</f>
        <v>#REF!</v>
      </c>
      <c r="O132" s="107" t="e">
        <f>+#REF!-#REF!</f>
        <v>#REF!</v>
      </c>
      <c r="P132" s="107" t="e">
        <f>+#REF!-#REF!</f>
        <v>#REF!</v>
      </c>
      <c r="Q132" s="107" t="e">
        <f>+#REF!-#REF!</f>
        <v>#REF!</v>
      </c>
      <c r="R132" s="107" t="e">
        <f>+#REF!-#REF!</f>
        <v>#REF!</v>
      </c>
      <c r="S132" s="107" t="e">
        <f>+#REF!-#REF!</f>
        <v>#REF!</v>
      </c>
      <c r="T132" s="107" t="e">
        <f>+#REF!-#REF!</f>
        <v>#REF!</v>
      </c>
      <c r="U132" s="107" t="e">
        <f>+F132-#REF!</f>
        <v>#REF!</v>
      </c>
      <c r="V132" s="107">
        <f t="shared" si="191"/>
        <v>0</v>
      </c>
      <c r="W132" s="94"/>
      <c r="X132" s="107">
        <f t="shared" si="192"/>
        <v>0</v>
      </c>
      <c r="Y132" s="107">
        <f t="shared" si="193"/>
        <v>0</v>
      </c>
      <c r="Z132" s="107">
        <f t="shared" si="194"/>
        <v>0</v>
      </c>
      <c r="AA132" s="107" t="e">
        <f t="shared" si="168"/>
        <v>#REF!</v>
      </c>
      <c r="AB132" s="129"/>
      <c r="AC132" s="139" t="e">
        <f>#REF!*0.1</f>
        <v>#REF!</v>
      </c>
      <c r="AD132" s="139" t="e">
        <f>#REF!*0.1</f>
        <v>#REF!</v>
      </c>
      <c r="AE132" s="139">
        <f t="shared" si="181"/>
        <v>0</v>
      </c>
      <c r="AF132" s="139">
        <f t="shared" si="182"/>
        <v>0</v>
      </c>
      <c r="AG132" s="139">
        <f t="shared" si="183"/>
        <v>0</v>
      </c>
      <c r="AH132" s="139">
        <f t="shared" si="184"/>
        <v>0</v>
      </c>
      <c r="AI132" s="139">
        <f t="shared" si="185"/>
        <v>0</v>
      </c>
      <c r="AJ132" s="129"/>
      <c r="AK132" s="357">
        <f t="shared" si="186"/>
        <v>0</v>
      </c>
      <c r="AL132" s="357">
        <f t="shared" si="187"/>
        <v>0</v>
      </c>
      <c r="AM132" s="357">
        <f t="shared" si="188"/>
        <v>0</v>
      </c>
      <c r="AN132" s="357">
        <f t="shared" si="189"/>
        <v>0</v>
      </c>
      <c r="AO132" s="357">
        <f t="shared" si="190"/>
        <v>0</v>
      </c>
      <c r="AP132" s="129"/>
    </row>
    <row r="133" spans="1:42" x14ac:dyDescent="0.3">
      <c r="A133" s="105">
        <f t="shared" si="107"/>
        <v>171</v>
      </c>
      <c r="B133" s="275"/>
      <c r="C133" s="275"/>
      <c r="D133" s="169" t="s">
        <v>91</v>
      </c>
      <c r="E133" s="127"/>
      <c r="F133" s="22"/>
      <c r="G133" s="80"/>
      <c r="H133" s="352">
        <f t="shared" ref="H133:K133" si="195">SUM(H121:H132)</f>
        <v>46309.729537575382</v>
      </c>
      <c r="I133" s="352">
        <f t="shared" si="195"/>
        <v>47562.255796111793</v>
      </c>
      <c r="J133" s="352">
        <f t="shared" si="195"/>
        <v>49515.881864511655</v>
      </c>
      <c r="K133" s="352">
        <f t="shared" si="195"/>
        <v>53244.391477964557</v>
      </c>
      <c r="L133" s="141" t="e">
        <f t="shared" ref="L133" si="196">SUM(L121:L132)</f>
        <v>#REF!</v>
      </c>
      <c r="M133" s="142"/>
      <c r="N133" s="141" t="e">
        <f>+#REF!-#REF!</f>
        <v>#REF!</v>
      </c>
      <c r="O133" s="141" t="e">
        <f>+#REF!-#REF!</f>
        <v>#REF!</v>
      </c>
      <c r="P133" s="141" t="e">
        <f>+#REF!-#REF!</f>
        <v>#REF!</v>
      </c>
      <c r="Q133" s="141" t="e">
        <f>+#REF!-#REF!</f>
        <v>#REF!</v>
      </c>
      <c r="R133" s="141" t="e">
        <f>+#REF!-#REF!</f>
        <v>#REF!</v>
      </c>
      <c r="S133" s="141" t="e">
        <f>+#REF!-#REF!</f>
        <v>#REF!</v>
      </c>
      <c r="T133" s="141" t="e">
        <f>+#REF!-#REF!</f>
        <v>#REF!</v>
      </c>
      <c r="U133" s="141" t="e">
        <f>+F133-#REF!</f>
        <v>#REF!</v>
      </c>
      <c r="V133" s="130">
        <f t="shared" si="191"/>
        <v>0</v>
      </c>
      <c r="W133" s="94"/>
      <c r="X133" s="130">
        <f t="shared" si="192"/>
        <v>1252.5262585364108</v>
      </c>
      <c r="Y133" s="130">
        <f t="shared" si="193"/>
        <v>1953.6260683998626</v>
      </c>
      <c r="Z133" s="130">
        <f t="shared" si="194"/>
        <v>3728.5096134529012</v>
      </c>
      <c r="AA133" s="141" t="e">
        <f t="shared" si="168"/>
        <v>#REF!</v>
      </c>
      <c r="AB133" s="138"/>
      <c r="AC133" s="107"/>
      <c r="AD133" s="107"/>
      <c r="AE133" s="107"/>
      <c r="AF133" s="107"/>
      <c r="AG133" s="107"/>
      <c r="AH133" s="107"/>
      <c r="AI133" s="107"/>
      <c r="AJ133" s="138"/>
      <c r="AP133" s="138"/>
    </row>
    <row r="134" spans="1:42" x14ac:dyDescent="0.3">
      <c r="A134" s="105">
        <f t="shared" si="107"/>
        <v>172</v>
      </c>
      <c r="B134" s="276"/>
      <c r="C134" s="276"/>
      <c r="D134" s="169"/>
      <c r="E134" s="127"/>
      <c r="F134" s="22"/>
      <c r="G134" s="80"/>
      <c r="H134" s="177"/>
      <c r="I134" s="177"/>
      <c r="J134" s="177"/>
      <c r="K134" s="177"/>
      <c r="L134" s="177"/>
      <c r="M134" s="178"/>
      <c r="N134" s="177"/>
      <c r="O134" s="177"/>
      <c r="P134" s="177"/>
      <c r="Q134" s="177"/>
      <c r="R134" s="177"/>
      <c r="S134" s="177"/>
      <c r="T134" s="177"/>
      <c r="U134" s="177"/>
      <c r="V134" s="177"/>
      <c r="W134" s="94"/>
      <c r="X134" s="177"/>
      <c r="Y134" s="177"/>
      <c r="Z134" s="177"/>
      <c r="AA134" s="177"/>
      <c r="AB134" s="179"/>
      <c r="AC134" s="107"/>
      <c r="AD134" s="107"/>
      <c r="AE134" s="107"/>
      <c r="AF134" s="107"/>
      <c r="AG134" s="107"/>
      <c r="AH134" s="107"/>
      <c r="AI134" s="107"/>
      <c r="AJ134" s="179"/>
      <c r="AP134" s="179"/>
    </row>
    <row r="135" spans="1:42" x14ac:dyDescent="0.3">
      <c r="A135" s="105">
        <f t="shared" si="107"/>
        <v>173</v>
      </c>
      <c r="B135" s="268" t="s">
        <v>371</v>
      </c>
      <c r="C135" s="275" t="str">
        <f t="shared" ref="C135:C142" si="197">MID(B135,2,3)</f>
        <v>590</v>
      </c>
      <c r="D135" s="168"/>
      <c r="E135" s="127" t="s">
        <v>291</v>
      </c>
      <c r="F135" s="22"/>
      <c r="G135" s="80"/>
      <c r="H135" s="284">
        <f>VLOOKUP($B135,'MFR C-6'!$B$107:$R$299,MATCH(H$11,'MFR C-6'!$B$15:$R$15,0),FALSE)</f>
        <v>0</v>
      </c>
      <c r="I135" s="284">
        <f>VLOOKUP($B135,'MFR C-6'!$B$107:$R$299,MATCH(I$11,'MFR C-6'!$B$15:$R$15,0),FALSE)</f>
        <v>0</v>
      </c>
      <c r="J135" s="284">
        <f>VLOOKUP($B135,'MFR C-6'!$B$107:$T$299,MATCH(J$11,'MFR C-6'!$B$15:$T$15,0),FALSE)</f>
        <v>0</v>
      </c>
      <c r="K135" s="284">
        <f>VLOOKUP($B135,'MFR C-6'!$B$107:$T$299,MATCH(K$11,'MFR C-6'!$B$15:$T$15,0),FALSE)</f>
        <v>0</v>
      </c>
      <c r="L135" s="107" t="e">
        <f>SUMIF(#REF!,'MFR C-6 Var Calc for MFR C-8'!$B135,#REF!)/1000</f>
        <v>#REF!</v>
      </c>
      <c r="M135" s="128"/>
      <c r="N135" s="107" t="e">
        <f>+#REF!-#REF!</f>
        <v>#REF!</v>
      </c>
      <c r="O135" s="107" t="e">
        <f>+#REF!-#REF!</f>
        <v>#REF!</v>
      </c>
      <c r="P135" s="107" t="e">
        <f>+#REF!-#REF!</f>
        <v>#REF!</v>
      </c>
      <c r="Q135" s="107" t="e">
        <f>+#REF!-#REF!</f>
        <v>#REF!</v>
      </c>
      <c r="R135" s="107" t="e">
        <f>+#REF!-#REF!</f>
        <v>#REF!</v>
      </c>
      <c r="S135" s="107" t="e">
        <f>+#REF!-#REF!</f>
        <v>#REF!</v>
      </c>
      <c r="T135" s="107" t="e">
        <f>+#REF!-#REF!</f>
        <v>#REF!</v>
      </c>
      <c r="U135" s="107" t="e">
        <f>+F135-#REF!</f>
        <v>#REF!</v>
      </c>
      <c r="V135" s="107">
        <f t="shared" ref="V135:V138" si="198">+G135-F135</f>
        <v>0</v>
      </c>
      <c r="W135" s="94"/>
      <c r="X135" s="107">
        <f t="shared" ref="X135:X138" si="199">+I135-H135</f>
        <v>0</v>
      </c>
      <c r="Y135" s="107">
        <f t="shared" ref="Y135:Y138" si="200">+J135-I135</f>
        <v>0</v>
      </c>
      <c r="Z135" s="107">
        <f t="shared" ref="Z135:Z138" si="201">+K135-J135</f>
        <v>0</v>
      </c>
      <c r="AA135" s="107" t="e">
        <f t="shared" si="168"/>
        <v>#REF!</v>
      </c>
      <c r="AB135" s="129"/>
      <c r="AC135" s="139" t="e">
        <f>#REF!*0.1</f>
        <v>#REF!</v>
      </c>
      <c r="AD135" s="139" t="e">
        <f>#REF!*0.1</f>
        <v>#REF!</v>
      </c>
      <c r="AE135" s="139">
        <f t="shared" ref="AE135:AE142" si="202">ABS(F135*0.1)</f>
        <v>0</v>
      </c>
      <c r="AF135" s="139">
        <f t="shared" ref="AF135:AF142" si="203">ABS(G135*0.1)</f>
        <v>0</v>
      </c>
      <c r="AG135" s="139">
        <f t="shared" ref="AG135:AG142" si="204">ABS(H135*0.1)</f>
        <v>0</v>
      </c>
      <c r="AH135" s="139">
        <f t="shared" ref="AH135:AH142" si="205">ABS(I135*0.1)</f>
        <v>0</v>
      </c>
      <c r="AI135" s="139">
        <f t="shared" ref="AI135:AI142" si="206">ABS(J135*0.1)</f>
        <v>0</v>
      </c>
      <c r="AJ135" s="129"/>
      <c r="AK135" s="357">
        <f t="shared" ref="AK135:AK142" si="207">IF(AND(ABS(V135)&gt;V$10,ABS(V135)&gt;AE135),V135,0)</f>
        <v>0</v>
      </c>
      <c r="AL135" s="357">
        <f t="shared" ref="AL135:AL142" si="208">IF(AND(ABS(W135)&gt;W$10,ABS(W135)&gt;AF135),W135,0)</f>
        <v>0</v>
      </c>
      <c r="AM135" s="357">
        <f t="shared" ref="AM135:AM142" si="209">IF(AND(ABS(X135)&gt;X$10,ABS(X135)&gt;AG135),X135,0)</f>
        <v>0</v>
      </c>
      <c r="AN135" s="357">
        <f t="shared" ref="AN135:AN142" si="210">IF(AND(ABS(Y135)&gt;Y$10,ABS(Y135)&gt;AH135),Y135,0)</f>
        <v>0</v>
      </c>
      <c r="AO135" s="357">
        <f t="shared" ref="AO135:AO142" si="211">IF(AND(ABS(Z135)&gt;Z$10,ABS(Z135)&gt;AI135),Z135,0)</f>
        <v>0</v>
      </c>
      <c r="AP135" s="129"/>
    </row>
    <row r="136" spans="1:42" x14ac:dyDescent="0.3">
      <c r="A136" s="105">
        <f t="shared" si="107"/>
        <v>174</v>
      </c>
      <c r="B136" s="268" t="s">
        <v>372</v>
      </c>
      <c r="C136" s="275" t="str">
        <f t="shared" si="197"/>
        <v>592</v>
      </c>
      <c r="D136" s="168"/>
      <c r="E136" s="181" t="s">
        <v>373</v>
      </c>
      <c r="F136" s="22"/>
      <c r="G136" s="80"/>
      <c r="H136" s="284">
        <f>VLOOKUP($B136,'MFR C-6'!$B$107:$R$299,MATCH(H$11,'MFR C-6'!$B$15:$R$15,0),FALSE)</f>
        <v>2674.3691899999999</v>
      </c>
      <c r="I136" s="284">
        <f>VLOOKUP($B136,'MFR C-6'!$B$107:$R$299,MATCH(I$11,'MFR C-6'!$B$15:$R$15,0),FALSE)</f>
        <v>2674.3691899999999</v>
      </c>
      <c r="J136" s="284">
        <f>VLOOKUP($B136,'MFR C-6'!$B$107:$T$299,MATCH(J$11,'MFR C-6'!$B$15:$T$15,0),FALSE)</f>
        <v>2674.3691899999999</v>
      </c>
      <c r="K136" s="284">
        <f>VLOOKUP($B136,'MFR C-6'!$B$107:$T$299,MATCH(K$11,'MFR C-6'!$B$15:$T$15,0),FALSE)</f>
        <v>2674.3691899999999</v>
      </c>
      <c r="L136" s="107" t="e">
        <f>SUMIF(#REF!,$C136,#REF!)</f>
        <v>#REF!</v>
      </c>
      <c r="M136" s="128"/>
      <c r="N136" s="107" t="e">
        <f>+#REF!-#REF!</f>
        <v>#REF!</v>
      </c>
      <c r="O136" s="107" t="e">
        <f>+#REF!-#REF!</f>
        <v>#REF!</v>
      </c>
      <c r="P136" s="107" t="e">
        <f>+#REF!-#REF!</f>
        <v>#REF!</v>
      </c>
      <c r="Q136" s="107" t="e">
        <f>+#REF!-#REF!</f>
        <v>#REF!</v>
      </c>
      <c r="R136" s="107" t="e">
        <f>+#REF!-#REF!</f>
        <v>#REF!</v>
      </c>
      <c r="S136" s="107" t="e">
        <f>+#REF!-#REF!</f>
        <v>#REF!</v>
      </c>
      <c r="T136" s="107" t="e">
        <f>+#REF!-#REF!</f>
        <v>#REF!</v>
      </c>
      <c r="U136" s="107" t="e">
        <f>+F136-#REF!</f>
        <v>#REF!</v>
      </c>
      <c r="V136" s="107">
        <f t="shared" si="198"/>
        <v>0</v>
      </c>
      <c r="W136" s="94"/>
      <c r="X136" s="107">
        <f t="shared" si="199"/>
        <v>0</v>
      </c>
      <c r="Y136" s="107">
        <f t="shared" si="200"/>
        <v>0</v>
      </c>
      <c r="Z136" s="107">
        <f t="shared" si="201"/>
        <v>0</v>
      </c>
      <c r="AA136" s="107" t="e">
        <f t="shared" si="168"/>
        <v>#REF!</v>
      </c>
      <c r="AB136" s="129"/>
      <c r="AC136" s="139" t="e">
        <f>#REF!*0.1</f>
        <v>#REF!</v>
      </c>
      <c r="AD136" s="139" t="e">
        <f>#REF!*0.1</f>
        <v>#REF!</v>
      </c>
      <c r="AE136" s="139">
        <f t="shared" si="202"/>
        <v>0</v>
      </c>
      <c r="AF136" s="139">
        <f t="shared" si="203"/>
        <v>0</v>
      </c>
      <c r="AG136" s="139">
        <f t="shared" si="204"/>
        <v>267.43691899999999</v>
      </c>
      <c r="AH136" s="139">
        <f t="shared" si="205"/>
        <v>267.43691899999999</v>
      </c>
      <c r="AI136" s="139">
        <f t="shared" si="206"/>
        <v>267.43691899999999</v>
      </c>
      <c r="AJ136" s="129"/>
      <c r="AK136" s="357">
        <f t="shared" si="207"/>
        <v>0</v>
      </c>
      <c r="AL136" s="357">
        <f t="shared" si="208"/>
        <v>0</v>
      </c>
      <c r="AM136" s="357">
        <f t="shared" si="209"/>
        <v>0</v>
      </c>
      <c r="AN136" s="357">
        <f t="shared" si="210"/>
        <v>0</v>
      </c>
      <c r="AO136" s="357">
        <f t="shared" si="211"/>
        <v>0</v>
      </c>
      <c r="AP136" s="129"/>
    </row>
    <row r="137" spans="1:42" x14ac:dyDescent="0.3">
      <c r="A137" s="105">
        <f t="shared" si="107"/>
        <v>175</v>
      </c>
      <c r="B137" s="268" t="s">
        <v>374</v>
      </c>
      <c r="C137" s="275" t="str">
        <f t="shared" si="197"/>
        <v>593</v>
      </c>
      <c r="D137" s="168"/>
      <c r="E137" s="181" t="s">
        <v>346</v>
      </c>
      <c r="F137" s="22"/>
      <c r="G137" s="80"/>
      <c r="H137" s="284">
        <f>VLOOKUP($B137,'MFR C-6'!$B$107:$R$299,MATCH(H$11,'MFR C-6'!$B$15:$R$15,0),FALSE)</f>
        <v>27228.279573105356</v>
      </c>
      <c r="I137" s="284">
        <f>VLOOKUP($B137,'MFR C-6'!$B$107:$R$299,MATCH(I$11,'MFR C-6'!$B$15:$R$15,0),FALSE)</f>
        <v>27720.992856285124</v>
      </c>
      <c r="J137" s="284">
        <f>VLOOKUP($B137,'MFR C-6'!$B$107:$T$299,MATCH(J$11,'MFR C-6'!$B$15:$T$15,0),FALSE)</f>
        <v>28193.719631411896</v>
      </c>
      <c r="K137" s="284">
        <f>VLOOKUP($B137,'MFR C-6'!$B$107:$T$299,MATCH(K$11,'MFR C-6'!$B$15:$T$15,0),FALSE)</f>
        <v>28629.078486502171</v>
      </c>
      <c r="L137" s="107" t="e">
        <f>SUMIF(#REF!,$C137,#REF!)</f>
        <v>#REF!</v>
      </c>
      <c r="M137" s="128"/>
      <c r="N137" s="107" t="e">
        <f>+#REF!-#REF!</f>
        <v>#REF!</v>
      </c>
      <c r="O137" s="107" t="e">
        <f>+#REF!-#REF!</f>
        <v>#REF!</v>
      </c>
      <c r="P137" s="107" t="e">
        <f>+#REF!-#REF!</f>
        <v>#REF!</v>
      </c>
      <c r="Q137" s="107" t="e">
        <f>+#REF!-#REF!</f>
        <v>#REF!</v>
      </c>
      <c r="R137" s="107" t="e">
        <f>+#REF!-#REF!</f>
        <v>#REF!</v>
      </c>
      <c r="S137" s="107" t="e">
        <f>+#REF!-#REF!</f>
        <v>#REF!</v>
      </c>
      <c r="T137" s="107" t="e">
        <f>+#REF!-#REF!</f>
        <v>#REF!</v>
      </c>
      <c r="U137" s="107" t="e">
        <f>+F137-#REF!</f>
        <v>#REF!</v>
      </c>
      <c r="V137" s="107">
        <f t="shared" si="198"/>
        <v>0</v>
      </c>
      <c r="W137" s="94"/>
      <c r="X137" s="107">
        <f t="shared" si="199"/>
        <v>492.71328317976804</v>
      </c>
      <c r="Y137" s="107">
        <f t="shared" si="200"/>
        <v>472.72677512677183</v>
      </c>
      <c r="Z137" s="107">
        <f t="shared" si="201"/>
        <v>435.35885509027503</v>
      </c>
      <c r="AA137" s="107" t="e">
        <f t="shared" si="168"/>
        <v>#REF!</v>
      </c>
      <c r="AB137" s="129"/>
      <c r="AC137" s="139" t="e">
        <f>#REF!*0.1</f>
        <v>#REF!</v>
      </c>
      <c r="AD137" s="139" t="e">
        <f>#REF!*0.1</f>
        <v>#REF!</v>
      </c>
      <c r="AE137" s="139">
        <f t="shared" si="202"/>
        <v>0</v>
      </c>
      <c r="AF137" s="139">
        <f t="shared" si="203"/>
        <v>0</v>
      </c>
      <c r="AG137" s="139">
        <f>ABS(H137*0.1)</f>
        <v>2722.8279573105356</v>
      </c>
      <c r="AH137" s="139">
        <f t="shared" si="205"/>
        <v>2772.0992856285125</v>
      </c>
      <c r="AI137" s="139">
        <f t="shared" si="206"/>
        <v>2819.3719631411896</v>
      </c>
      <c r="AJ137" s="129"/>
      <c r="AK137" s="357">
        <f t="shared" si="207"/>
        <v>0</v>
      </c>
      <c r="AL137" s="357">
        <f t="shared" si="208"/>
        <v>0</v>
      </c>
      <c r="AM137" s="357">
        <f t="shared" si="209"/>
        <v>0</v>
      </c>
      <c r="AN137" s="357">
        <f t="shared" si="210"/>
        <v>0</v>
      </c>
      <c r="AO137" s="357">
        <f t="shared" si="211"/>
        <v>0</v>
      </c>
      <c r="AP137" s="129"/>
    </row>
    <row r="138" spans="1:42" x14ac:dyDescent="0.3">
      <c r="A138" s="105">
        <f t="shared" si="107"/>
        <v>176</v>
      </c>
      <c r="B138" s="268" t="s">
        <v>375</v>
      </c>
      <c r="C138" s="275" t="str">
        <f t="shared" si="197"/>
        <v>594</v>
      </c>
      <c r="D138" s="168"/>
      <c r="E138" s="127" t="s">
        <v>376</v>
      </c>
      <c r="F138" s="22"/>
      <c r="G138" s="80"/>
      <c r="H138" s="284">
        <f>VLOOKUP($B138,'MFR C-6'!$B$107:$R$299,MATCH(H$11,'MFR C-6'!$B$15:$R$15,0),FALSE)</f>
        <v>7689.0135610120988</v>
      </c>
      <c r="I138" s="284">
        <f>VLOOKUP($B138,'MFR C-6'!$B$107:$R$299,MATCH(I$11,'MFR C-6'!$B$15:$R$15,0),FALSE)</f>
        <v>8194.9034213939394</v>
      </c>
      <c r="J138" s="284">
        <f>VLOOKUP($B138,'MFR C-6'!$B$107:$T$299,MATCH(J$11,'MFR C-6'!$B$15:$T$15,0),FALSE)</f>
        <v>8680.2722767336709</v>
      </c>
      <c r="K138" s="284">
        <f>VLOOKUP($B138,'MFR C-6'!$B$107:$T$299,MATCH(K$11,'MFR C-6'!$B$15:$T$15,0),FALSE)</f>
        <v>9127.2738858566609</v>
      </c>
      <c r="L138" s="107" t="e">
        <f>SUMIF(#REF!,'MFR C-6 Var Calc for MFR C-8'!$B138,#REF!)/1000</f>
        <v>#REF!</v>
      </c>
      <c r="M138" s="128"/>
      <c r="N138" s="107" t="e">
        <f>+#REF!-#REF!</f>
        <v>#REF!</v>
      </c>
      <c r="O138" s="107" t="e">
        <f>+#REF!-#REF!</f>
        <v>#REF!</v>
      </c>
      <c r="P138" s="107" t="e">
        <f>+#REF!-#REF!</f>
        <v>#REF!</v>
      </c>
      <c r="Q138" s="107" t="e">
        <f>+#REF!-#REF!</f>
        <v>#REF!</v>
      </c>
      <c r="R138" s="107" t="e">
        <f>+#REF!-#REF!</f>
        <v>#REF!</v>
      </c>
      <c r="S138" s="107" t="e">
        <f>+#REF!-#REF!</f>
        <v>#REF!</v>
      </c>
      <c r="T138" s="107" t="e">
        <f>+#REF!-#REF!</f>
        <v>#REF!</v>
      </c>
      <c r="U138" s="107" t="e">
        <f>+F138-#REF!</f>
        <v>#REF!</v>
      </c>
      <c r="V138" s="107">
        <f t="shared" si="198"/>
        <v>0</v>
      </c>
      <c r="W138" s="94"/>
      <c r="X138" s="107">
        <f t="shared" si="199"/>
        <v>505.88986038184066</v>
      </c>
      <c r="Y138" s="107">
        <f t="shared" si="200"/>
        <v>485.36885533973145</v>
      </c>
      <c r="Z138" s="107">
        <f t="shared" si="201"/>
        <v>447.00160912298998</v>
      </c>
      <c r="AA138" s="107" t="e">
        <f t="shared" si="168"/>
        <v>#REF!</v>
      </c>
      <c r="AB138" s="129"/>
      <c r="AC138" s="139" t="e">
        <f>#REF!*0.1</f>
        <v>#REF!</v>
      </c>
      <c r="AD138" s="139" t="e">
        <f>#REF!*0.1</f>
        <v>#REF!</v>
      </c>
      <c r="AE138" s="139">
        <f t="shared" si="202"/>
        <v>0</v>
      </c>
      <c r="AF138" s="139">
        <f t="shared" si="203"/>
        <v>0</v>
      </c>
      <c r="AG138" s="139">
        <f t="shared" si="204"/>
        <v>768.9013561012099</v>
      </c>
      <c r="AH138" s="139">
        <f t="shared" si="205"/>
        <v>819.49034213939399</v>
      </c>
      <c r="AI138" s="139">
        <f t="shared" si="206"/>
        <v>868.02722767336718</v>
      </c>
      <c r="AJ138" s="129"/>
      <c r="AK138" s="357">
        <f t="shared" si="207"/>
        <v>0</v>
      </c>
      <c r="AL138" s="357">
        <f t="shared" si="208"/>
        <v>0</v>
      </c>
      <c r="AM138" s="357">
        <f t="shared" si="209"/>
        <v>0</v>
      </c>
      <c r="AN138" s="357">
        <f t="shared" si="210"/>
        <v>0</v>
      </c>
      <c r="AO138" s="357">
        <f t="shared" si="211"/>
        <v>0</v>
      </c>
      <c r="AP138" s="129"/>
    </row>
    <row r="139" spans="1:42" x14ac:dyDescent="0.3">
      <c r="A139" s="105">
        <f t="shared" si="107"/>
        <v>177</v>
      </c>
      <c r="B139" s="268" t="s">
        <v>377</v>
      </c>
      <c r="C139" s="275" t="str">
        <f t="shared" si="197"/>
        <v>595</v>
      </c>
      <c r="D139" s="168"/>
      <c r="E139" s="181" t="s">
        <v>378</v>
      </c>
      <c r="F139" s="22"/>
      <c r="G139" s="80"/>
      <c r="H139" s="284">
        <f>VLOOKUP($B139,'MFR C-6'!$B$107:$R$299,MATCH(H$11,'MFR C-6'!$B$15:$R$15,0),FALSE)</f>
        <v>206.178079999999</v>
      </c>
      <c r="I139" s="284">
        <f>VLOOKUP($B139,'MFR C-6'!$B$107:$R$299,MATCH(I$11,'MFR C-6'!$B$15:$R$15,0),FALSE)</f>
        <v>206.178079999999</v>
      </c>
      <c r="J139" s="284">
        <f>VLOOKUP($B139,'MFR C-6'!$B$107:$T$299,MATCH(J$11,'MFR C-6'!$B$15:$T$15,0),FALSE)</f>
        <v>206.178079999999</v>
      </c>
      <c r="K139" s="284">
        <f>VLOOKUP($B139,'MFR C-6'!$B$107:$T$299,MATCH(K$11,'MFR C-6'!$B$15:$T$15,0),FALSE)</f>
        <v>206.178079999999</v>
      </c>
      <c r="L139" s="107" t="e">
        <f>SUMIF(#REF!,$C139,#REF!)</f>
        <v>#REF!</v>
      </c>
      <c r="M139" s="128"/>
      <c r="N139" s="107" t="e">
        <f>+#REF!-#REF!</f>
        <v>#REF!</v>
      </c>
      <c r="O139" s="107" t="e">
        <f>+#REF!-#REF!</f>
        <v>#REF!</v>
      </c>
      <c r="P139" s="107" t="e">
        <f>+#REF!-#REF!</f>
        <v>#REF!</v>
      </c>
      <c r="Q139" s="107" t="e">
        <f>+#REF!-#REF!</f>
        <v>#REF!</v>
      </c>
      <c r="R139" s="107" t="e">
        <f>+#REF!-#REF!</f>
        <v>#REF!</v>
      </c>
      <c r="S139" s="107" t="e">
        <f>+#REF!-#REF!</f>
        <v>#REF!</v>
      </c>
      <c r="T139" s="107" t="e">
        <f>+#REF!-#REF!</f>
        <v>#REF!</v>
      </c>
      <c r="U139" s="107" t="e">
        <f>+F139-#REF!</f>
        <v>#REF!</v>
      </c>
      <c r="V139" s="107">
        <f t="shared" ref="V139:V143" si="212">+G139-F139</f>
        <v>0</v>
      </c>
      <c r="W139" s="94"/>
      <c r="X139" s="107">
        <f t="shared" ref="X139:X143" si="213">+I139-H139</f>
        <v>0</v>
      </c>
      <c r="Y139" s="107">
        <f t="shared" ref="Y139:Y143" si="214">+J139-I139</f>
        <v>0</v>
      </c>
      <c r="Z139" s="107">
        <f t="shared" ref="Z139:Z143" si="215">+K139-J139</f>
        <v>0</v>
      </c>
      <c r="AA139" s="107" t="e">
        <f t="shared" si="168"/>
        <v>#REF!</v>
      </c>
      <c r="AB139" s="129"/>
      <c r="AC139" s="139" t="e">
        <f>#REF!*0.1</f>
        <v>#REF!</v>
      </c>
      <c r="AD139" s="139" t="e">
        <f>#REF!*0.1</f>
        <v>#REF!</v>
      </c>
      <c r="AE139" s="139">
        <f t="shared" si="202"/>
        <v>0</v>
      </c>
      <c r="AF139" s="139">
        <f t="shared" si="203"/>
        <v>0</v>
      </c>
      <c r="AG139" s="139">
        <f t="shared" si="204"/>
        <v>20.617807999999901</v>
      </c>
      <c r="AH139" s="139">
        <f t="shared" si="205"/>
        <v>20.617807999999901</v>
      </c>
      <c r="AI139" s="139">
        <f t="shared" si="206"/>
        <v>20.617807999999901</v>
      </c>
      <c r="AJ139" s="129"/>
      <c r="AK139" s="357">
        <f t="shared" si="207"/>
        <v>0</v>
      </c>
      <c r="AL139" s="357">
        <f t="shared" si="208"/>
        <v>0</v>
      </c>
      <c r="AM139" s="357">
        <f t="shared" si="209"/>
        <v>0</v>
      </c>
      <c r="AN139" s="357">
        <f t="shared" si="210"/>
        <v>0</v>
      </c>
      <c r="AO139" s="357">
        <f t="shared" si="211"/>
        <v>0</v>
      </c>
      <c r="AP139" s="129"/>
    </row>
    <row r="140" spans="1:42" x14ac:dyDescent="0.3">
      <c r="A140" s="105">
        <f t="shared" si="107"/>
        <v>178</v>
      </c>
      <c r="B140" s="268" t="s">
        <v>379</v>
      </c>
      <c r="C140" s="275" t="str">
        <f t="shared" si="197"/>
        <v>596</v>
      </c>
      <c r="D140" s="168"/>
      <c r="E140" s="181" t="s">
        <v>380</v>
      </c>
      <c r="F140" s="22"/>
      <c r="G140" s="80"/>
      <c r="H140" s="284">
        <f>VLOOKUP($B140,'MFR C-6'!$B$107:$R$299,MATCH(H$11,'MFR C-6'!$B$15:$R$15,0),FALSE)</f>
        <v>8118.2900549070355</v>
      </c>
      <c r="I140" s="284">
        <f>VLOOKUP($B140,'MFR C-6'!$B$107:$R$299,MATCH(I$11,'MFR C-6'!$B$15:$R$15,0),FALSE)</f>
        <v>7343.7903171090093</v>
      </c>
      <c r="J140" s="284">
        <f>VLOOKUP($B140,'MFR C-6'!$B$107:$T$299,MATCH(J$11,'MFR C-6'!$B$15:$T$15,0),FALSE)</f>
        <v>7562.7312125426424</v>
      </c>
      <c r="K140" s="284">
        <f>VLOOKUP($B140,'MFR C-6'!$B$107:$T$299,MATCH(K$11,'MFR C-6'!$B$15:$T$15,0),FALSE)</f>
        <v>7776.5267691763747</v>
      </c>
      <c r="L140" s="107" t="e">
        <f>SUMIF(#REF!,'MFR C-6 Var Calc for MFR C-8'!$B140,#REF!)/1000</f>
        <v>#REF!</v>
      </c>
      <c r="M140" s="128"/>
      <c r="N140" s="107" t="e">
        <f>+#REF!-#REF!</f>
        <v>#REF!</v>
      </c>
      <c r="O140" s="107" t="e">
        <f>+#REF!-#REF!</f>
        <v>#REF!</v>
      </c>
      <c r="P140" s="107" t="e">
        <f>+#REF!-#REF!</f>
        <v>#REF!</v>
      </c>
      <c r="Q140" s="107" t="e">
        <f>+#REF!-#REF!</f>
        <v>#REF!</v>
      </c>
      <c r="R140" s="107" t="e">
        <f>+#REF!-#REF!</f>
        <v>#REF!</v>
      </c>
      <c r="S140" s="107" t="e">
        <f>+#REF!-#REF!</f>
        <v>#REF!</v>
      </c>
      <c r="T140" s="107" t="e">
        <f>+#REF!-#REF!</f>
        <v>#REF!</v>
      </c>
      <c r="U140" s="107" t="e">
        <f>+F140-#REF!</f>
        <v>#REF!</v>
      </c>
      <c r="V140" s="107">
        <f t="shared" si="212"/>
        <v>0</v>
      </c>
      <c r="W140" s="94"/>
      <c r="X140" s="107">
        <f t="shared" si="213"/>
        <v>-774.49973779802622</v>
      </c>
      <c r="Y140" s="107">
        <f t="shared" si="214"/>
        <v>218.94089543363316</v>
      </c>
      <c r="Z140" s="107">
        <f t="shared" si="215"/>
        <v>213.7955566337323</v>
      </c>
      <c r="AA140" s="107" t="e">
        <f t="shared" si="168"/>
        <v>#REF!</v>
      </c>
      <c r="AB140" s="129"/>
      <c r="AC140" s="139" t="e">
        <f>#REF!*0.1</f>
        <v>#REF!</v>
      </c>
      <c r="AD140" s="139" t="e">
        <f>#REF!*0.1</f>
        <v>#REF!</v>
      </c>
      <c r="AE140" s="139">
        <f t="shared" si="202"/>
        <v>0</v>
      </c>
      <c r="AF140" s="139">
        <f t="shared" si="203"/>
        <v>0</v>
      </c>
      <c r="AG140" s="139">
        <f t="shared" si="204"/>
        <v>811.82900549070359</v>
      </c>
      <c r="AH140" s="139">
        <f t="shared" si="205"/>
        <v>734.37903171090102</v>
      </c>
      <c r="AI140" s="139">
        <f t="shared" si="206"/>
        <v>756.27312125426431</v>
      </c>
      <c r="AJ140" s="129"/>
      <c r="AK140" s="357">
        <f t="shared" si="207"/>
        <v>0</v>
      </c>
      <c r="AL140" s="357">
        <f t="shared" si="208"/>
        <v>0</v>
      </c>
      <c r="AM140" s="357">
        <f t="shared" si="209"/>
        <v>0</v>
      </c>
      <c r="AN140" s="357">
        <f t="shared" si="210"/>
        <v>0</v>
      </c>
      <c r="AO140" s="357">
        <f t="shared" si="211"/>
        <v>0</v>
      </c>
      <c r="AP140" s="129"/>
    </row>
    <row r="141" spans="1:42" x14ac:dyDescent="0.3">
      <c r="A141" s="105">
        <f t="shared" si="107"/>
        <v>179</v>
      </c>
      <c r="B141" s="268" t="s">
        <v>381</v>
      </c>
      <c r="C141" s="275" t="str">
        <f t="shared" si="197"/>
        <v>597</v>
      </c>
      <c r="D141" s="168"/>
      <c r="E141" s="127" t="s">
        <v>382</v>
      </c>
      <c r="F141" s="22"/>
      <c r="G141" s="80"/>
      <c r="H141" s="284">
        <f>VLOOKUP($B141,'MFR C-6'!$B$107:$R$299,MATCH(H$11,'MFR C-6'!$B$15:$R$15,0),FALSE)</f>
        <v>3447.4189300000003</v>
      </c>
      <c r="I141" s="357">
        <f>VLOOKUP($B141,'MFR C-6'!$B$107:$R$299,MATCH(I$11,'MFR C-6'!$B$15:$R$15,0),FALSE)</f>
        <v>1789.2908837658799</v>
      </c>
      <c r="J141" s="357">
        <f>VLOOKUP($B141,'MFR C-6'!$B$107:$T$299,MATCH(J$11,'MFR C-6'!$B$15:$T$15,0),FALSE)</f>
        <v>1721.4495576374898</v>
      </c>
      <c r="K141" s="357">
        <f>VLOOKUP($B141,'MFR C-6'!$B$107:$T$299,MATCH(K$11,'MFR C-6'!$B$15:$T$15,0),FALSE)</f>
        <v>1603.2006076191249</v>
      </c>
      <c r="L141" s="107" t="e">
        <f>SUMIF(#REF!,'MFR C-6 Var Calc for MFR C-8'!$B141,#REF!)/1000</f>
        <v>#REF!</v>
      </c>
      <c r="M141" s="128"/>
      <c r="N141" s="107" t="e">
        <f>+#REF!-#REF!</f>
        <v>#REF!</v>
      </c>
      <c r="O141" s="107" t="e">
        <f>+#REF!-#REF!</f>
        <v>#REF!</v>
      </c>
      <c r="P141" s="107" t="e">
        <f>+#REF!-#REF!</f>
        <v>#REF!</v>
      </c>
      <c r="Q141" s="107" t="e">
        <f>+#REF!-#REF!</f>
        <v>#REF!</v>
      </c>
      <c r="R141" s="107" t="e">
        <f>+#REF!-#REF!</f>
        <v>#REF!</v>
      </c>
      <c r="S141" s="107" t="e">
        <f>+#REF!-#REF!</f>
        <v>#REF!</v>
      </c>
      <c r="T141" s="107" t="e">
        <f>+#REF!-#REF!</f>
        <v>#REF!</v>
      </c>
      <c r="U141" s="107" t="e">
        <f>+F141-#REF!</f>
        <v>#REF!</v>
      </c>
      <c r="V141" s="107">
        <f t="shared" si="212"/>
        <v>0</v>
      </c>
      <c r="W141" s="94"/>
      <c r="X141" s="107">
        <f t="shared" si="213"/>
        <v>-1658.1280462341203</v>
      </c>
      <c r="Y141" s="107">
        <f t="shared" si="214"/>
        <v>-67.841326128390165</v>
      </c>
      <c r="Z141" s="107">
        <f t="shared" si="215"/>
        <v>-118.24895001836489</v>
      </c>
      <c r="AA141" s="107" t="e">
        <f t="shared" si="168"/>
        <v>#REF!</v>
      </c>
      <c r="AB141" s="129"/>
      <c r="AC141" s="139" t="e">
        <f>#REF!*0.1</f>
        <v>#REF!</v>
      </c>
      <c r="AD141" s="139" t="e">
        <f>#REF!*0.1</f>
        <v>#REF!</v>
      </c>
      <c r="AE141" s="139">
        <f t="shared" si="202"/>
        <v>0</v>
      </c>
      <c r="AF141" s="139">
        <f t="shared" si="203"/>
        <v>0</v>
      </c>
      <c r="AG141" s="139">
        <f t="shared" si="204"/>
        <v>344.74189300000006</v>
      </c>
      <c r="AH141" s="139">
        <f t="shared" si="205"/>
        <v>178.929088376588</v>
      </c>
      <c r="AI141" s="139">
        <f t="shared" si="206"/>
        <v>172.14495576374898</v>
      </c>
      <c r="AJ141" s="129"/>
      <c r="AK141" s="357">
        <f t="shared" si="207"/>
        <v>0</v>
      </c>
      <c r="AL141" s="357">
        <f t="shared" si="208"/>
        <v>0</v>
      </c>
      <c r="AM141" s="357">
        <f t="shared" si="209"/>
        <v>0</v>
      </c>
      <c r="AN141" s="357">
        <f t="shared" si="210"/>
        <v>0</v>
      </c>
      <c r="AO141" s="357">
        <f t="shared" si="211"/>
        <v>0</v>
      </c>
      <c r="AP141" s="129"/>
    </row>
    <row r="142" spans="1:42" x14ac:dyDescent="0.3">
      <c r="A142" s="105">
        <f t="shared" si="107"/>
        <v>180</v>
      </c>
      <c r="B142" s="268" t="s">
        <v>383</v>
      </c>
      <c r="C142" s="275" t="str">
        <f t="shared" si="197"/>
        <v>598</v>
      </c>
      <c r="D142" s="168"/>
      <c r="E142" s="127" t="s">
        <v>384</v>
      </c>
      <c r="F142" s="22"/>
      <c r="G142" s="80"/>
      <c r="H142" s="284">
        <f>VLOOKUP($B142,'MFR C-6'!$B$107:$R$299,MATCH(H$11,'MFR C-6'!$B$15:$R$15,0),FALSE)</f>
        <v>1071.82989</v>
      </c>
      <c r="I142" s="284">
        <f>VLOOKUP($B142,'MFR C-6'!$B$107:$R$299,MATCH(I$11,'MFR C-6'!$B$15:$R$15,0),FALSE)</f>
        <v>1071.82989</v>
      </c>
      <c r="J142" s="284">
        <f>VLOOKUP($B142,'MFR C-6'!$B$107:$T$299,MATCH(J$11,'MFR C-6'!$B$15:$T$15,0),FALSE)</f>
        <v>1071.82989</v>
      </c>
      <c r="K142" s="284">
        <f>VLOOKUP($B142,'MFR C-6'!$B$107:$T$299,MATCH(K$11,'MFR C-6'!$B$15:$T$15,0),FALSE)</f>
        <v>1071.82989</v>
      </c>
      <c r="L142" s="107" t="e">
        <f>SUMIF(#REF!,'MFR C-6 Var Calc for MFR C-8'!$B142,#REF!)/1000</f>
        <v>#REF!</v>
      </c>
      <c r="M142" s="128"/>
      <c r="N142" s="107" t="e">
        <f>+#REF!-#REF!</f>
        <v>#REF!</v>
      </c>
      <c r="O142" s="107" t="e">
        <f>+#REF!-#REF!</f>
        <v>#REF!</v>
      </c>
      <c r="P142" s="107" t="e">
        <f>+#REF!-#REF!</f>
        <v>#REF!</v>
      </c>
      <c r="Q142" s="107" t="e">
        <f>+#REF!-#REF!</f>
        <v>#REF!</v>
      </c>
      <c r="R142" s="107" t="e">
        <f>+#REF!-#REF!</f>
        <v>#REF!</v>
      </c>
      <c r="S142" s="107" t="e">
        <f>+#REF!-#REF!</f>
        <v>#REF!</v>
      </c>
      <c r="T142" s="107" t="e">
        <f>+#REF!-#REF!</f>
        <v>#REF!</v>
      </c>
      <c r="U142" s="107" t="e">
        <f>+F142-#REF!</f>
        <v>#REF!</v>
      </c>
      <c r="V142" s="107">
        <f t="shared" si="212"/>
        <v>0</v>
      </c>
      <c r="W142" s="94"/>
      <c r="X142" s="107">
        <f t="shared" si="213"/>
        <v>0</v>
      </c>
      <c r="Y142" s="107">
        <f t="shared" si="214"/>
        <v>0</v>
      </c>
      <c r="Z142" s="107">
        <f t="shared" si="215"/>
        <v>0</v>
      </c>
      <c r="AA142" s="107" t="e">
        <f t="shared" si="168"/>
        <v>#REF!</v>
      </c>
      <c r="AB142" s="129"/>
      <c r="AC142" s="139" t="e">
        <f>#REF!*0.1</f>
        <v>#REF!</v>
      </c>
      <c r="AD142" s="139" t="e">
        <f>#REF!*0.1</f>
        <v>#REF!</v>
      </c>
      <c r="AE142" s="139">
        <f t="shared" si="202"/>
        <v>0</v>
      </c>
      <c r="AF142" s="139">
        <f t="shared" si="203"/>
        <v>0</v>
      </c>
      <c r="AG142" s="139">
        <f t="shared" si="204"/>
        <v>107.18298900000001</v>
      </c>
      <c r="AH142" s="139">
        <f t="shared" si="205"/>
        <v>107.18298900000001</v>
      </c>
      <c r="AI142" s="139">
        <f t="shared" si="206"/>
        <v>107.18298900000001</v>
      </c>
      <c r="AJ142" s="129"/>
      <c r="AK142" s="357">
        <f t="shared" si="207"/>
        <v>0</v>
      </c>
      <c r="AL142" s="357">
        <f t="shared" si="208"/>
        <v>0</v>
      </c>
      <c r="AM142" s="357">
        <f t="shared" si="209"/>
        <v>0</v>
      </c>
      <c r="AN142" s="357">
        <f t="shared" si="210"/>
        <v>0</v>
      </c>
      <c r="AO142" s="357">
        <f t="shared" si="211"/>
        <v>0</v>
      </c>
      <c r="AP142" s="129"/>
    </row>
    <row r="143" spans="1:42" x14ac:dyDescent="0.3">
      <c r="A143" s="105">
        <f t="shared" ref="A143:A205" si="216">+A142+1</f>
        <v>181</v>
      </c>
      <c r="B143" s="275"/>
      <c r="C143" s="275" t="str">
        <f t="shared" ref="C143:C157" si="217">LEFT(B143,4)</f>
        <v/>
      </c>
      <c r="D143" s="169" t="s">
        <v>92</v>
      </c>
      <c r="E143" s="127"/>
      <c r="F143" s="22"/>
      <c r="G143" s="80"/>
      <c r="H143" s="352">
        <f>SUM(H135:H142)</f>
        <v>50435.379279024484</v>
      </c>
      <c r="I143" s="352">
        <f>SUM(I135:I142)</f>
        <v>49001.354638553952</v>
      </c>
      <c r="J143" s="352">
        <f>SUM(J135:J142)</f>
        <v>50110.5498383257</v>
      </c>
      <c r="K143" s="352">
        <f>SUM(K135:K142)</f>
        <v>51088.456909154331</v>
      </c>
      <c r="L143" s="141" t="e">
        <f>SUM(L135:L142)</f>
        <v>#REF!</v>
      </c>
      <c r="M143" s="142"/>
      <c r="N143" s="141" t="e">
        <f>+#REF!-#REF!</f>
        <v>#REF!</v>
      </c>
      <c r="O143" s="141" t="e">
        <f>+#REF!-#REF!</f>
        <v>#REF!</v>
      </c>
      <c r="P143" s="141" t="e">
        <f>+#REF!-#REF!</f>
        <v>#REF!</v>
      </c>
      <c r="Q143" s="141" t="e">
        <f>+#REF!-#REF!</f>
        <v>#REF!</v>
      </c>
      <c r="R143" s="141" t="e">
        <f>+#REF!-#REF!</f>
        <v>#REF!</v>
      </c>
      <c r="S143" s="141" t="e">
        <f>+#REF!-#REF!</f>
        <v>#REF!</v>
      </c>
      <c r="T143" s="141" t="e">
        <f>+#REF!-#REF!</f>
        <v>#REF!</v>
      </c>
      <c r="U143" s="141" t="e">
        <f>+F143-#REF!</f>
        <v>#REF!</v>
      </c>
      <c r="V143" s="130">
        <f t="shared" si="212"/>
        <v>0</v>
      </c>
      <c r="W143" s="94"/>
      <c r="X143" s="130">
        <f t="shared" si="213"/>
        <v>-1434.0246404705322</v>
      </c>
      <c r="Y143" s="130">
        <f t="shared" si="214"/>
        <v>1109.1951997717479</v>
      </c>
      <c r="Z143" s="130">
        <f t="shared" si="215"/>
        <v>977.90707082863082</v>
      </c>
      <c r="AA143" s="141" t="e">
        <f t="shared" si="168"/>
        <v>#REF!</v>
      </c>
      <c r="AB143" s="138"/>
      <c r="AC143" s="139"/>
      <c r="AD143" s="139"/>
      <c r="AE143" s="139"/>
      <c r="AF143" s="139"/>
      <c r="AG143" s="139"/>
      <c r="AH143" s="139"/>
      <c r="AI143" s="139"/>
      <c r="AJ143" s="138"/>
      <c r="AP143" s="138"/>
    </row>
    <row r="144" spans="1:42" x14ac:dyDescent="0.3">
      <c r="A144" s="105">
        <f t="shared" si="216"/>
        <v>182</v>
      </c>
      <c r="B144" s="276"/>
      <c r="C144" s="275" t="str">
        <f t="shared" si="217"/>
        <v/>
      </c>
      <c r="D144" s="169"/>
      <c r="E144" s="127"/>
      <c r="F144" s="22"/>
      <c r="G144" s="80"/>
      <c r="H144" s="175"/>
      <c r="I144" s="175"/>
      <c r="J144" s="175"/>
      <c r="K144" s="175"/>
      <c r="L144" s="175"/>
      <c r="M144" s="137"/>
      <c r="N144" s="175"/>
      <c r="O144" s="175"/>
      <c r="P144" s="175"/>
      <c r="Q144" s="175"/>
      <c r="R144" s="175"/>
      <c r="S144" s="175"/>
      <c r="T144" s="175"/>
      <c r="U144" s="175"/>
      <c r="V144" s="175"/>
      <c r="W144" s="94"/>
      <c r="X144" s="175"/>
      <c r="Y144" s="175"/>
      <c r="Z144" s="175"/>
      <c r="AA144" s="175"/>
      <c r="AB144" s="138"/>
      <c r="AC144" s="139"/>
      <c r="AD144" s="139"/>
      <c r="AE144" s="139"/>
      <c r="AF144" s="139"/>
      <c r="AG144" s="139"/>
      <c r="AH144" s="139"/>
      <c r="AI144" s="139"/>
      <c r="AJ144" s="138"/>
      <c r="AP144" s="138"/>
    </row>
    <row r="145" spans="1:42" x14ac:dyDescent="0.3">
      <c r="A145" s="105">
        <f t="shared" si="216"/>
        <v>183</v>
      </c>
      <c r="B145" s="275" t="s">
        <v>385</v>
      </c>
      <c r="C145" s="275" t="str">
        <f t="shared" ref="C145:C149" si="218">MID(B145,2,3)</f>
        <v>901</v>
      </c>
      <c r="D145" s="168"/>
      <c r="E145" s="127" t="s">
        <v>386</v>
      </c>
      <c r="F145" s="22"/>
      <c r="G145" s="80"/>
      <c r="H145" s="284">
        <f>VLOOKUP($B145,'MFR C-6'!$B$107:$R$299,MATCH(H$11,'MFR C-6'!$B$15:$R$15,0),FALSE)</f>
        <v>108.98988</v>
      </c>
      <c r="I145" s="284">
        <f>VLOOKUP($B145,'MFR C-6'!$B$107:$R$299,MATCH(I$11,'MFR C-6'!$B$15:$R$15,0),FALSE)</f>
        <v>108.98988</v>
      </c>
      <c r="J145" s="284">
        <f>VLOOKUP($B145,'MFR C-6'!$B$107:$T$299,MATCH(J$11,'MFR C-6'!$B$15:$T$15,0),FALSE)</f>
        <v>108.98988</v>
      </c>
      <c r="K145" s="284">
        <f>VLOOKUP($B145,'MFR C-6'!$B$107:$T$299,MATCH(K$11,'MFR C-6'!$B$15:$T$15,0),FALSE)</f>
        <v>108.98988</v>
      </c>
      <c r="L145" s="107" t="e">
        <f>SUMIF(#REF!,'MFR C-6 Var Calc for MFR C-8'!$B145,#REF!)/1000</f>
        <v>#REF!</v>
      </c>
      <c r="M145" s="128"/>
      <c r="N145" s="107" t="e">
        <f>+#REF!-#REF!</f>
        <v>#REF!</v>
      </c>
      <c r="O145" s="107" t="e">
        <f>+#REF!-#REF!</f>
        <v>#REF!</v>
      </c>
      <c r="P145" s="107" t="e">
        <f>+#REF!-#REF!</f>
        <v>#REF!</v>
      </c>
      <c r="Q145" s="107" t="e">
        <f>+#REF!-#REF!</f>
        <v>#REF!</v>
      </c>
      <c r="R145" s="107" t="e">
        <f>+#REF!-#REF!</f>
        <v>#REF!</v>
      </c>
      <c r="S145" s="107" t="e">
        <f>+#REF!-#REF!</f>
        <v>#REF!</v>
      </c>
      <c r="T145" s="107" t="e">
        <f>+#REF!-#REF!</f>
        <v>#REF!</v>
      </c>
      <c r="U145" s="107" t="e">
        <f>+F145-#REF!</f>
        <v>#REF!</v>
      </c>
      <c r="V145" s="107">
        <f t="shared" ref="V145:V149" si="219">+G145-F145</f>
        <v>0</v>
      </c>
      <c r="W145" s="94"/>
      <c r="X145" s="107">
        <f t="shared" ref="X145:X149" si="220">+I145-H145</f>
        <v>0</v>
      </c>
      <c r="Y145" s="107">
        <f t="shared" ref="Y145:Y149" si="221">+J145-I145</f>
        <v>0</v>
      </c>
      <c r="Z145" s="107">
        <f t="shared" ref="Z145:Z149" si="222">+K145-J145</f>
        <v>0</v>
      </c>
      <c r="AA145" s="107" t="e">
        <f t="shared" si="168"/>
        <v>#REF!</v>
      </c>
      <c r="AB145" s="129"/>
      <c r="AC145" s="139" t="e">
        <f>#REF!*0.1</f>
        <v>#REF!</v>
      </c>
      <c r="AD145" s="139" t="e">
        <f>#REF!*0.1</f>
        <v>#REF!</v>
      </c>
      <c r="AE145" s="139">
        <f t="shared" ref="AE145:AI149" si="223">ABS(F145*0.1)</f>
        <v>0</v>
      </c>
      <c r="AF145" s="139">
        <f t="shared" si="223"/>
        <v>0</v>
      </c>
      <c r="AG145" s="139">
        <f t="shared" si="223"/>
        <v>10.898988000000001</v>
      </c>
      <c r="AH145" s="139">
        <f t="shared" si="223"/>
        <v>10.898988000000001</v>
      </c>
      <c r="AI145" s="139">
        <f t="shared" si="223"/>
        <v>10.898988000000001</v>
      </c>
      <c r="AJ145" s="129"/>
      <c r="AK145" s="357">
        <f t="shared" ref="AK145:AO149" si="224">IF(AND(ABS(V145)&gt;V$10,ABS(V145)&gt;AE145),V145,0)</f>
        <v>0</v>
      </c>
      <c r="AL145" s="357">
        <f t="shared" si="224"/>
        <v>0</v>
      </c>
      <c r="AM145" s="357">
        <f t="shared" si="224"/>
        <v>0</v>
      </c>
      <c r="AN145" s="357">
        <f t="shared" si="224"/>
        <v>0</v>
      </c>
      <c r="AO145" s="357">
        <f t="shared" si="224"/>
        <v>0</v>
      </c>
      <c r="AP145" s="129"/>
    </row>
    <row r="146" spans="1:42" x14ac:dyDescent="0.3">
      <c r="A146" s="105">
        <f t="shared" si="216"/>
        <v>184</v>
      </c>
      <c r="B146" s="275" t="s">
        <v>387</v>
      </c>
      <c r="C146" s="275" t="str">
        <f t="shared" si="218"/>
        <v>902</v>
      </c>
      <c r="D146" s="168"/>
      <c r="E146" s="127" t="s">
        <v>388</v>
      </c>
      <c r="F146" s="22"/>
      <c r="G146" s="80"/>
      <c r="H146" s="284">
        <f>VLOOKUP($B146,'MFR C-6'!$B$107:$R$299,MATCH(H$11,'MFR C-6'!$B$15:$R$15,0),FALSE)</f>
        <v>240.75259</v>
      </c>
      <c r="I146" s="284">
        <f>VLOOKUP($B146,'MFR C-6'!$B$107:$R$299,MATCH(I$11,'MFR C-6'!$B$15:$R$15,0),FALSE)</f>
        <v>240.75259</v>
      </c>
      <c r="J146" s="284">
        <f>VLOOKUP($B146,'MFR C-6'!$B$107:$T$299,MATCH(J$11,'MFR C-6'!$B$15:$T$15,0),FALSE)</f>
        <v>240.75259</v>
      </c>
      <c r="K146" s="284">
        <f>VLOOKUP($B146,'MFR C-6'!$B$107:$T$299,MATCH(K$11,'MFR C-6'!$B$15:$T$15,0),FALSE)</f>
        <v>240.75259</v>
      </c>
      <c r="L146" s="107" t="e">
        <f>SUMIF(#REF!,'MFR C-6 Var Calc for MFR C-8'!$B146,#REF!)/1000</f>
        <v>#REF!</v>
      </c>
      <c r="M146" s="128"/>
      <c r="N146" s="107" t="e">
        <f>+#REF!-#REF!</f>
        <v>#REF!</v>
      </c>
      <c r="O146" s="107" t="e">
        <f>+#REF!-#REF!</f>
        <v>#REF!</v>
      </c>
      <c r="P146" s="107" t="e">
        <f>+#REF!-#REF!</f>
        <v>#REF!</v>
      </c>
      <c r="Q146" s="107" t="e">
        <f>+#REF!-#REF!</f>
        <v>#REF!</v>
      </c>
      <c r="R146" s="107" t="e">
        <f>+#REF!-#REF!</f>
        <v>#REF!</v>
      </c>
      <c r="S146" s="107" t="e">
        <f>+#REF!-#REF!</f>
        <v>#REF!</v>
      </c>
      <c r="T146" s="107" t="e">
        <f>+#REF!-#REF!</f>
        <v>#REF!</v>
      </c>
      <c r="U146" s="107" t="e">
        <f>+F146-#REF!</f>
        <v>#REF!</v>
      </c>
      <c r="V146" s="107">
        <f t="shared" si="219"/>
        <v>0</v>
      </c>
      <c r="W146" s="94"/>
      <c r="X146" s="107">
        <f t="shared" si="220"/>
        <v>0</v>
      </c>
      <c r="Y146" s="107">
        <f t="shared" si="221"/>
        <v>0</v>
      </c>
      <c r="Z146" s="107">
        <f t="shared" si="222"/>
        <v>0</v>
      </c>
      <c r="AA146" s="107" t="e">
        <f t="shared" si="168"/>
        <v>#REF!</v>
      </c>
      <c r="AB146" s="129"/>
      <c r="AC146" s="139" t="e">
        <f>#REF!*0.1</f>
        <v>#REF!</v>
      </c>
      <c r="AD146" s="139" t="e">
        <f>#REF!*0.1</f>
        <v>#REF!</v>
      </c>
      <c r="AE146" s="139">
        <f t="shared" si="223"/>
        <v>0</v>
      </c>
      <c r="AF146" s="139">
        <f t="shared" si="223"/>
        <v>0</v>
      </c>
      <c r="AG146" s="139">
        <f t="shared" si="223"/>
        <v>24.075259000000003</v>
      </c>
      <c r="AH146" s="139">
        <f t="shared" si="223"/>
        <v>24.075259000000003</v>
      </c>
      <c r="AI146" s="139">
        <f t="shared" si="223"/>
        <v>24.075259000000003</v>
      </c>
      <c r="AJ146" s="129"/>
      <c r="AK146" s="357">
        <f t="shared" si="224"/>
        <v>0</v>
      </c>
      <c r="AL146" s="357">
        <f t="shared" si="224"/>
        <v>0</v>
      </c>
      <c r="AM146" s="357">
        <f t="shared" si="224"/>
        <v>0</v>
      </c>
      <c r="AN146" s="357">
        <f t="shared" si="224"/>
        <v>0</v>
      </c>
      <c r="AO146" s="357">
        <f t="shared" si="224"/>
        <v>0</v>
      </c>
      <c r="AP146" s="129"/>
    </row>
    <row r="147" spans="1:42" x14ac:dyDescent="0.3">
      <c r="A147" s="105">
        <f t="shared" si="216"/>
        <v>185</v>
      </c>
      <c r="B147" s="275" t="s">
        <v>389</v>
      </c>
      <c r="C147" s="275" t="str">
        <f t="shared" si="218"/>
        <v>903</v>
      </c>
      <c r="D147" s="168"/>
      <c r="E147" s="127" t="s">
        <v>390</v>
      </c>
      <c r="F147" s="22"/>
      <c r="G147" s="80"/>
      <c r="H147" s="357">
        <f>VLOOKUP($B147,'MFR C-6'!$B$107:$R$299,MATCH(H$11,'MFR C-6'!$B$15:$R$15,0),FALSE)</f>
        <v>58644.860186355356</v>
      </c>
      <c r="I147" s="357">
        <f>VLOOKUP($B147,'MFR C-6'!$B$107:$R$299,MATCH(I$11,'MFR C-6'!$B$15:$R$15,0),FALSE)</f>
        <v>62055.604986556245</v>
      </c>
      <c r="J147" s="357">
        <f>VLOOKUP($B147,'MFR C-6'!$B$107:$T$299,MATCH(J$11,'MFR C-6'!$B$15:$T$15,0),FALSE)</f>
        <v>64575.946943785493</v>
      </c>
      <c r="K147" s="357">
        <f>VLOOKUP($B147,'MFR C-6'!$B$107:$T$299,MATCH(K$11,'MFR C-6'!$B$15:$T$15,0),FALSE)</f>
        <v>67231.536270098208</v>
      </c>
      <c r="L147" s="107" t="e">
        <f>SUMIF(#REF!,$C147,#REF!)</f>
        <v>#REF!</v>
      </c>
      <c r="M147" s="128"/>
      <c r="N147" s="107" t="e">
        <f>+#REF!-#REF!</f>
        <v>#REF!</v>
      </c>
      <c r="O147" s="107" t="e">
        <f>+#REF!-#REF!</f>
        <v>#REF!</v>
      </c>
      <c r="P147" s="107" t="e">
        <f>+#REF!-#REF!</f>
        <v>#REF!</v>
      </c>
      <c r="Q147" s="107" t="e">
        <f>+#REF!-#REF!</f>
        <v>#REF!</v>
      </c>
      <c r="R147" s="107" t="e">
        <f>+#REF!-#REF!</f>
        <v>#REF!</v>
      </c>
      <c r="S147" s="107" t="e">
        <f>+#REF!-#REF!</f>
        <v>#REF!</v>
      </c>
      <c r="T147" s="107" t="e">
        <f>+#REF!-#REF!</f>
        <v>#REF!</v>
      </c>
      <c r="U147" s="107" t="e">
        <f>+F147-#REF!</f>
        <v>#REF!</v>
      </c>
      <c r="V147" s="107">
        <f t="shared" si="219"/>
        <v>0</v>
      </c>
      <c r="W147" s="94"/>
      <c r="X147" s="107">
        <f t="shared" si="220"/>
        <v>3410.7448002008896</v>
      </c>
      <c r="Y147" s="107">
        <f t="shared" si="221"/>
        <v>2520.3419572292478</v>
      </c>
      <c r="Z147" s="107">
        <f t="shared" si="222"/>
        <v>2655.5893263127145</v>
      </c>
      <c r="AA147" s="107" t="e">
        <f t="shared" si="168"/>
        <v>#REF!</v>
      </c>
      <c r="AB147" s="129"/>
      <c r="AC147" s="139" t="e">
        <f>#REF!*0.1</f>
        <v>#REF!</v>
      </c>
      <c r="AD147" s="139" t="e">
        <f>#REF!*0.1</f>
        <v>#REF!</v>
      </c>
      <c r="AE147" s="139">
        <f t="shared" si="223"/>
        <v>0</v>
      </c>
      <c r="AF147" s="139">
        <f t="shared" si="223"/>
        <v>0</v>
      </c>
      <c r="AG147" s="139">
        <f t="shared" si="223"/>
        <v>5864.4860186355363</v>
      </c>
      <c r="AH147" s="139">
        <f t="shared" si="223"/>
        <v>6205.5604986556245</v>
      </c>
      <c r="AI147" s="139">
        <f t="shared" si="223"/>
        <v>6457.5946943785493</v>
      </c>
      <c r="AJ147" s="129"/>
      <c r="AK147" s="357">
        <f t="shared" si="224"/>
        <v>0</v>
      </c>
      <c r="AL147" s="357">
        <f t="shared" si="224"/>
        <v>0</v>
      </c>
      <c r="AM147" s="357">
        <f t="shared" si="224"/>
        <v>0</v>
      </c>
      <c r="AN147" s="357">
        <f t="shared" si="224"/>
        <v>0</v>
      </c>
      <c r="AO147" s="357">
        <f t="shared" si="224"/>
        <v>0</v>
      </c>
      <c r="AP147" s="129"/>
    </row>
    <row r="148" spans="1:42" x14ac:dyDescent="0.3">
      <c r="A148" s="105">
        <f t="shared" si="216"/>
        <v>186</v>
      </c>
      <c r="B148" s="275" t="s">
        <v>391</v>
      </c>
      <c r="C148" s="275" t="str">
        <f t="shared" si="218"/>
        <v>904</v>
      </c>
      <c r="D148" s="168"/>
      <c r="E148" s="127" t="s">
        <v>392</v>
      </c>
      <c r="F148" s="22"/>
      <c r="G148" s="80"/>
      <c r="H148" s="284">
        <f>VLOOKUP($B148,'MFR C-6'!$B$107:$R$299,MATCH(H$11,'MFR C-6'!$B$15:$R$15,0),FALSE)</f>
        <v>14944.491979999901</v>
      </c>
      <c r="I148" s="284">
        <f>VLOOKUP($B148,'MFR C-6'!$B$107:$R$299,MATCH(I$11,'MFR C-6'!$B$15:$R$15,0),FALSE)</f>
        <v>15473.483980000001</v>
      </c>
      <c r="J148" s="284">
        <f>VLOOKUP($B148,'MFR C-6'!$B$107:$T$299,MATCH(J$11,'MFR C-6'!$B$15:$T$15,0),FALSE)</f>
        <v>16826.915980000002</v>
      </c>
      <c r="K148" s="284">
        <f>VLOOKUP($B148,'MFR C-6'!$B$107:$T$299,MATCH(K$11,'MFR C-6'!$B$15:$T$15,0),FALSE)</f>
        <v>18299.999980000001</v>
      </c>
      <c r="L148" s="107" t="e">
        <f>SUMIF(#REF!,$C148,#REF!)</f>
        <v>#REF!</v>
      </c>
      <c r="M148" s="128"/>
      <c r="N148" s="107" t="e">
        <f>+#REF!-#REF!</f>
        <v>#REF!</v>
      </c>
      <c r="O148" s="107" t="e">
        <f>+#REF!-#REF!</f>
        <v>#REF!</v>
      </c>
      <c r="P148" s="107" t="e">
        <f>+#REF!-#REF!</f>
        <v>#REF!</v>
      </c>
      <c r="Q148" s="107" t="e">
        <f>+#REF!-#REF!</f>
        <v>#REF!</v>
      </c>
      <c r="R148" s="107" t="e">
        <f>+#REF!-#REF!</f>
        <v>#REF!</v>
      </c>
      <c r="S148" s="107" t="e">
        <f>+#REF!-#REF!</f>
        <v>#REF!</v>
      </c>
      <c r="T148" s="107" t="e">
        <f>+#REF!-#REF!</f>
        <v>#REF!</v>
      </c>
      <c r="U148" s="107" t="e">
        <f>+F148-#REF!</f>
        <v>#REF!</v>
      </c>
      <c r="V148" s="107">
        <f t="shared" si="219"/>
        <v>0</v>
      </c>
      <c r="W148" s="94"/>
      <c r="X148" s="107">
        <f t="shared" si="220"/>
        <v>528.99200000010023</v>
      </c>
      <c r="Y148" s="107">
        <f t="shared" si="221"/>
        <v>1353.4320000000007</v>
      </c>
      <c r="Z148" s="107">
        <f t="shared" si="222"/>
        <v>1473.0839999999989</v>
      </c>
      <c r="AA148" s="107" t="e">
        <f t="shared" si="168"/>
        <v>#REF!</v>
      </c>
      <c r="AB148" s="129"/>
      <c r="AC148" s="139" t="e">
        <f>#REF!*0.1</f>
        <v>#REF!</v>
      </c>
      <c r="AD148" s="139" t="e">
        <f>#REF!*0.1</f>
        <v>#REF!</v>
      </c>
      <c r="AE148" s="139">
        <f t="shared" si="223"/>
        <v>0</v>
      </c>
      <c r="AF148" s="139">
        <f t="shared" si="223"/>
        <v>0</v>
      </c>
      <c r="AG148" s="139">
        <f t="shared" si="223"/>
        <v>1494.4491979999902</v>
      </c>
      <c r="AH148" s="139">
        <f t="shared" si="223"/>
        <v>1547.3483980000001</v>
      </c>
      <c r="AI148" s="139">
        <f t="shared" si="223"/>
        <v>1682.6915980000003</v>
      </c>
      <c r="AJ148" s="129"/>
      <c r="AK148" s="357">
        <f t="shared" si="224"/>
        <v>0</v>
      </c>
      <c r="AL148" s="357">
        <f t="shared" si="224"/>
        <v>0</v>
      </c>
      <c r="AM148" s="357">
        <f t="shared" si="224"/>
        <v>0</v>
      </c>
      <c r="AN148" s="357">
        <f t="shared" si="224"/>
        <v>0</v>
      </c>
      <c r="AO148" s="357">
        <f t="shared" si="224"/>
        <v>0</v>
      </c>
      <c r="AP148" s="129"/>
    </row>
    <row r="149" spans="1:42" x14ac:dyDescent="0.3">
      <c r="A149" s="105">
        <f t="shared" si="216"/>
        <v>187</v>
      </c>
      <c r="B149" s="275" t="s">
        <v>393</v>
      </c>
      <c r="C149" s="275" t="str">
        <f t="shared" si="218"/>
        <v>905</v>
      </c>
      <c r="D149" s="168"/>
      <c r="E149" s="127" t="s">
        <v>394</v>
      </c>
      <c r="F149" s="22"/>
      <c r="G149" s="80"/>
      <c r="H149" s="284">
        <f>VLOOKUP($B149,'MFR C-6'!$B$107:$R$299,MATCH(H$11,'MFR C-6'!$B$15:$R$15,0),FALSE)</f>
        <v>0</v>
      </c>
      <c r="I149" s="284">
        <f>VLOOKUP($B149,'MFR C-6'!$B$107:$R$299,MATCH(I$11,'MFR C-6'!$B$15:$R$15,0),FALSE)</f>
        <v>0</v>
      </c>
      <c r="J149" s="284">
        <f>VLOOKUP($B149,'MFR C-6'!$B$107:$T$299,MATCH(J$11,'MFR C-6'!$B$15:$T$15,0),FALSE)</f>
        <v>0</v>
      </c>
      <c r="K149" s="284">
        <f>VLOOKUP($B149,'MFR C-6'!$B$107:$T$299,MATCH(K$11,'MFR C-6'!$B$15:$T$15,0),FALSE)</f>
        <v>0</v>
      </c>
      <c r="L149" s="107" t="e">
        <f>SUMIF(#REF!,'MFR C-6 Var Calc for MFR C-8'!$B149,#REF!)/1000</f>
        <v>#REF!</v>
      </c>
      <c r="M149" s="128"/>
      <c r="N149" s="107" t="e">
        <f>+#REF!-#REF!</f>
        <v>#REF!</v>
      </c>
      <c r="O149" s="107" t="e">
        <f>+#REF!-#REF!</f>
        <v>#REF!</v>
      </c>
      <c r="P149" s="107" t="e">
        <f>+#REF!-#REF!</f>
        <v>#REF!</v>
      </c>
      <c r="Q149" s="107" t="e">
        <f>+#REF!-#REF!</f>
        <v>#REF!</v>
      </c>
      <c r="R149" s="107" t="e">
        <f>+#REF!-#REF!</f>
        <v>#REF!</v>
      </c>
      <c r="S149" s="107" t="e">
        <f>+#REF!-#REF!</f>
        <v>#REF!</v>
      </c>
      <c r="T149" s="107" t="e">
        <f>+#REF!-#REF!</f>
        <v>#REF!</v>
      </c>
      <c r="U149" s="107" t="e">
        <f>+F149-#REF!</f>
        <v>#REF!</v>
      </c>
      <c r="V149" s="107">
        <f t="shared" si="219"/>
        <v>0</v>
      </c>
      <c r="W149" s="94"/>
      <c r="X149" s="107">
        <f t="shared" si="220"/>
        <v>0</v>
      </c>
      <c r="Y149" s="107">
        <f t="shared" si="221"/>
        <v>0</v>
      </c>
      <c r="Z149" s="107">
        <f t="shared" si="222"/>
        <v>0</v>
      </c>
      <c r="AA149" s="107" t="e">
        <f t="shared" ref="X149:AA173" si="225">+L149-K149</f>
        <v>#REF!</v>
      </c>
      <c r="AB149" s="129"/>
      <c r="AC149" s="139" t="e">
        <f>#REF!*0.1</f>
        <v>#REF!</v>
      </c>
      <c r="AD149" s="139" t="e">
        <f>#REF!*0.1</f>
        <v>#REF!</v>
      </c>
      <c r="AE149" s="139">
        <f t="shared" si="223"/>
        <v>0</v>
      </c>
      <c r="AF149" s="139">
        <f t="shared" si="223"/>
        <v>0</v>
      </c>
      <c r="AG149" s="139">
        <f t="shared" si="223"/>
        <v>0</v>
      </c>
      <c r="AH149" s="139">
        <f t="shared" si="223"/>
        <v>0</v>
      </c>
      <c r="AI149" s="139">
        <f t="shared" si="223"/>
        <v>0</v>
      </c>
      <c r="AJ149" s="129"/>
      <c r="AK149" s="357">
        <f t="shared" si="224"/>
        <v>0</v>
      </c>
      <c r="AL149" s="357">
        <f t="shared" si="224"/>
        <v>0</v>
      </c>
      <c r="AM149" s="357">
        <f t="shared" si="224"/>
        <v>0</v>
      </c>
      <c r="AN149" s="357">
        <f t="shared" si="224"/>
        <v>0</v>
      </c>
      <c r="AO149" s="357">
        <f t="shared" si="224"/>
        <v>0</v>
      </c>
      <c r="AP149" s="129"/>
    </row>
    <row r="150" spans="1:42" x14ac:dyDescent="0.3">
      <c r="A150" s="105">
        <f t="shared" si="216"/>
        <v>188</v>
      </c>
      <c r="B150" s="276"/>
      <c r="C150" s="275" t="str">
        <f t="shared" si="217"/>
        <v/>
      </c>
      <c r="D150" s="169" t="s">
        <v>93</v>
      </c>
      <c r="E150" s="127"/>
      <c r="F150" s="22"/>
      <c r="G150" s="80"/>
      <c r="H150" s="352">
        <f t="shared" ref="H150:K150" si="226">SUM(H145:H149)</f>
        <v>73939.09463635525</v>
      </c>
      <c r="I150" s="352">
        <f t="shared" si="226"/>
        <v>77878.83143655624</v>
      </c>
      <c r="J150" s="352">
        <f t="shared" si="226"/>
        <v>81752.605393785489</v>
      </c>
      <c r="K150" s="352">
        <f t="shared" si="226"/>
        <v>85881.278720098198</v>
      </c>
      <c r="L150" s="141" t="e">
        <f t="shared" ref="L150" si="227">SUM(L145:L149)</f>
        <v>#REF!</v>
      </c>
      <c r="M150" s="142"/>
      <c r="N150" s="141" t="e">
        <f>+#REF!-#REF!</f>
        <v>#REF!</v>
      </c>
      <c r="O150" s="141" t="e">
        <f>+#REF!-#REF!</f>
        <v>#REF!</v>
      </c>
      <c r="P150" s="141" t="e">
        <f>+#REF!-#REF!</f>
        <v>#REF!</v>
      </c>
      <c r="Q150" s="141" t="e">
        <f>+#REF!-#REF!</f>
        <v>#REF!</v>
      </c>
      <c r="R150" s="141" t="e">
        <f>+#REF!-#REF!</f>
        <v>#REF!</v>
      </c>
      <c r="S150" s="141" t="e">
        <f>+#REF!-#REF!</f>
        <v>#REF!</v>
      </c>
      <c r="T150" s="141" t="e">
        <f>+#REF!-#REF!</f>
        <v>#REF!</v>
      </c>
      <c r="U150" s="141" t="e">
        <f>+F150-#REF!</f>
        <v>#REF!</v>
      </c>
      <c r="V150" s="130">
        <f t="shared" ref="V150" si="228">+G150-F150</f>
        <v>0</v>
      </c>
      <c r="W150" s="94"/>
      <c r="X150" s="130">
        <f t="shared" si="225"/>
        <v>3939.7368002009898</v>
      </c>
      <c r="Y150" s="130">
        <f t="shared" si="225"/>
        <v>3873.7739572292485</v>
      </c>
      <c r="Z150" s="130">
        <f t="shared" si="225"/>
        <v>4128.6733263127098</v>
      </c>
      <c r="AA150" s="141" t="e">
        <f t="shared" si="225"/>
        <v>#REF!</v>
      </c>
      <c r="AB150" s="138"/>
      <c r="AC150" s="139"/>
      <c r="AD150" s="139"/>
      <c r="AE150" s="139"/>
      <c r="AF150" s="139"/>
      <c r="AG150" s="139"/>
      <c r="AH150" s="139"/>
      <c r="AI150" s="139"/>
      <c r="AJ150" s="138"/>
      <c r="AP150" s="138"/>
    </row>
    <row r="151" spans="1:42" x14ac:dyDescent="0.3">
      <c r="A151" s="105">
        <f t="shared" si="216"/>
        <v>189</v>
      </c>
      <c r="C151" s="275" t="str">
        <f t="shared" si="217"/>
        <v/>
      </c>
      <c r="F151" s="22"/>
      <c r="G151" s="80"/>
      <c r="H151" s="105"/>
      <c r="I151" s="249"/>
      <c r="J151" s="249"/>
      <c r="K151" s="249"/>
      <c r="L151" s="105"/>
      <c r="M151" s="146"/>
      <c r="N151" s="105"/>
      <c r="O151" s="105"/>
      <c r="P151" s="105"/>
      <c r="Q151" s="105"/>
      <c r="R151" s="105"/>
      <c r="S151" s="105"/>
      <c r="T151" s="105"/>
      <c r="U151" s="105"/>
      <c r="V151" s="105"/>
      <c r="W151" s="94"/>
      <c r="X151" s="105"/>
      <c r="Y151" s="105"/>
      <c r="Z151" s="105"/>
      <c r="AA151" s="105"/>
      <c r="AB151" s="147"/>
      <c r="AC151" s="139"/>
      <c r="AD151" s="139"/>
      <c r="AE151" s="139"/>
      <c r="AF151" s="139"/>
      <c r="AG151" s="139"/>
      <c r="AH151" s="139"/>
      <c r="AI151" s="139"/>
      <c r="AJ151" s="147"/>
      <c r="AP151" s="147"/>
    </row>
    <row r="152" spans="1:42" x14ac:dyDescent="0.3">
      <c r="A152" s="105">
        <f t="shared" si="216"/>
        <v>190</v>
      </c>
      <c r="B152" s="275" t="s">
        <v>236</v>
      </c>
      <c r="C152" s="275" t="str">
        <f t="shared" ref="C152:C154" si="229">MID(B152,2,3)</f>
        <v>908</v>
      </c>
      <c r="D152" s="168"/>
      <c r="E152" s="127" t="s">
        <v>395</v>
      </c>
      <c r="F152" s="22"/>
      <c r="G152" s="80"/>
      <c r="H152" s="284">
        <f>VLOOKUP($B152,'MFR C-6'!$B$107:$R$299,MATCH(H$11,'MFR C-6'!$B$15:$R$15,0),FALSE)</f>
        <v>0</v>
      </c>
      <c r="I152" s="284">
        <f>VLOOKUP($B152,'MFR C-6'!$B$107:$R$299,MATCH(I$11,'MFR C-6'!$B$15:$R$15,0),FALSE)</f>
        <v>0</v>
      </c>
      <c r="J152" s="284">
        <f>VLOOKUP($B152,'MFR C-6'!$B$107:$T$299,MATCH(J$11,'MFR C-6'!$B$15:$T$15,0),FALSE)</f>
        <v>0</v>
      </c>
      <c r="K152" s="284">
        <f>VLOOKUP($B152,'MFR C-6'!$B$107:$T$299,MATCH(K$11,'MFR C-6'!$B$15:$T$15,0),FALSE)</f>
        <v>0</v>
      </c>
      <c r="L152" s="107" t="e">
        <f>SUMIF(#REF!,$C152,#REF!)-SUM(#REF!)-#REF!</f>
        <v>#REF!</v>
      </c>
      <c r="M152" s="128"/>
      <c r="N152" s="107" t="e">
        <f>+#REF!-#REF!</f>
        <v>#REF!</v>
      </c>
      <c r="O152" s="107" t="e">
        <f>+#REF!-#REF!</f>
        <v>#REF!</v>
      </c>
      <c r="P152" s="107" t="e">
        <f>+#REF!-#REF!</f>
        <v>#REF!</v>
      </c>
      <c r="Q152" s="107" t="e">
        <f>+#REF!-#REF!</f>
        <v>#REF!</v>
      </c>
      <c r="R152" s="107" t="e">
        <f>+#REF!-#REF!</f>
        <v>#REF!</v>
      </c>
      <c r="S152" s="107" t="e">
        <f>+#REF!-#REF!</f>
        <v>#REF!</v>
      </c>
      <c r="T152" s="107" t="e">
        <f>+#REF!-#REF!</f>
        <v>#REF!</v>
      </c>
      <c r="U152" s="107" t="e">
        <f>+F152-#REF!</f>
        <v>#REF!</v>
      </c>
      <c r="V152" s="107">
        <f t="shared" ref="V152:V155" si="230">+G152-F152</f>
        <v>0</v>
      </c>
      <c r="W152" s="94"/>
      <c r="X152" s="107">
        <f t="shared" ref="X152:X155" si="231">+I152-H152</f>
        <v>0</v>
      </c>
      <c r="Y152" s="107">
        <f t="shared" ref="Y152:Y155" si="232">+J152-I152</f>
        <v>0</v>
      </c>
      <c r="Z152" s="107">
        <f t="shared" ref="Z152:Z155" si="233">+K152-J152</f>
        <v>0</v>
      </c>
      <c r="AA152" s="107" t="e">
        <f t="shared" si="225"/>
        <v>#REF!</v>
      </c>
      <c r="AB152" s="129"/>
      <c r="AC152" s="139" t="e">
        <f>#REF!*0.1</f>
        <v>#REF!</v>
      </c>
      <c r="AD152" s="139" t="e">
        <f>#REF!*0.1</f>
        <v>#REF!</v>
      </c>
      <c r="AE152" s="139">
        <f t="shared" ref="AE152:AI154" si="234">ABS(F152*0.1)</f>
        <v>0</v>
      </c>
      <c r="AF152" s="139">
        <f t="shared" si="234"/>
        <v>0</v>
      </c>
      <c r="AG152" s="139">
        <f t="shared" si="234"/>
        <v>0</v>
      </c>
      <c r="AH152" s="139">
        <f t="shared" si="234"/>
        <v>0</v>
      </c>
      <c r="AI152" s="139">
        <f t="shared" si="234"/>
        <v>0</v>
      </c>
      <c r="AJ152" s="129"/>
      <c r="AK152" s="357">
        <f t="shared" ref="AK152:AO154" si="235">IF(AND(ABS(V152)&gt;V$10,ABS(V152)&gt;AE152),V152,0)</f>
        <v>0</v>
      </c>
      <c r="AL152" s="357">
        <f t="shared" si="235"/>
        <v>0</v>
      </c>
      <c r="AM152" s="357">
        <f t="shared" si="235"/>
        <v>0</v>
      </c>
      <c r="AN152" s="357">
        <f t="shared" si="235"/>
        <v>0</v>
      </c>
      <c r="AO152" s="357">
        <f t="shared" si="235"/>
        <v>0</v>
      </c>
      <c r="AP152" s="129"/>
    </row>
    <row r="153" spans="1:42" x14ac:dyDescent="0.3">
      <c r="A153" s="105">
        <f t="shared" si="216"/>
        <v>191</v>
      </c>
      <c r="B153" s="275" t="s">
        <v>396</v>
      </c>
      <c r="C153" s="275" t="str">
        <f t="shared" si="229"/>
        <v>909</v>
      </c>
      <c r="D153" s="168"/>
      <c r="E153" s="127" t="s">
        <v>397</v>
      </c>
      <c r="F153" s="22"/>
      <c r="G153" s="80"/>
      <c r="H153" s="284">
        <f>VLOOKUP($B153,'MFR C-6'!$B$107:$R$299,MATCH(H$11,'MFR C-6'!$B$15:$R$15,0),FALSE)</f>
        <v>500</v>
      </c>
      <c r="I153" s="284">
        <f>VLOOKUP($B153,'MFR C-6'!$B$107:$R$299,MATCH(I$11,'MFR C-6'!$B$15:$R$15,0),FALSE)</f>
        <v>892.84754699999894</v>
      </c>
      <c r="J153" s="284">
        <f>VLOOKUP($B153,'MFR C-6'!$B$107:$T$299,MATCH(J$11,'MFR C-6'!$B$15:$T$15,0),FALSE)</f>
        <v>522.5</v>
      </c>
      <c r="K153" s="284">
        <f>VLOOKUP($B153,'MFR C-6'!$B$107:$T$299,MATCH(K$11,'MFR C-6'!$B$15:$T$15,0),FALSE)</f>
        <v>522.5</v>
      </c>
      <c r="L153" s="107" t="e">
        <f>SUMIF(#REF!,'MFR C-6 Var Calc for MFR C-8'!$B153,#REF!)/1000</f>
        <v>#REF!</v>
      </c>
      <c r="M153" s="128"/>
      <c r="N153" s="107" t="e">
        <f>+#REF!-#REF!</f>
        <v>#REF!</v>
      </c>
      <c r="O153" s="107" t="e">
        <f>+#REF!-#REF!</f>
        <v>#REF!</v>
      </c>
      <c r="P153" s="107" t="e">
        <f>+#REF!-#REF!</f>
        <v>#REF!</v>
      </c>
      <c r="Q153" s="107" t="e">
        <f>+#REF!-#REF!</f>
        <v>#REF!</v>
      </c>
      <c r="R153" s="107" t="e">
        <f>+#REF!-#REF!</f>
        <v>#REF!</v>
      </c>
      <c r="S153" s="107" t="e">
        <f>+#REF!-#REF!</f>
        <v>#REF!</v>
      </c>
      <c r="T153" s="107" t="e">
        <f>+#REF!-#REF!</f>
        <v>#REF!</v>
      </c>
      <c r="U153" s="107" t="e">
        <f>+F153-#REF!</f>
        <v>#REF!</v>
      </c>
      <c r="V153" s="107">
        <f t="shared" si="230"/>
        <v>0</v>
      </c>
      <c r="W153" s="94"/>
      <c r="X153" s="107">
        <f t="shared" si="231"/>
        <v>392.84754699999894</v>
      </c>
      <c r="Y153" s="107">
        <f t="shared" si="232"/>
        <v>-370.34754699999894</v>
      </c>
      <c r="Z153" s="107">
        <f t="shared" si="233"/>
        <v>0</v>
      </c>
      <c r="AA153" s="107" t="e">
        <f t="shared" si="225"/>
        <v>#REF!</v>
      </c>
      <c r="AB153" s="129"/>
      <c r="AC153" s="139" t="e">
        <f>#REF!*0.1</f>
        <v>#REF!</v>
      </c>
      <c r="AD153" s="139" t="e">
        <f>#REF!*0.1</f>
        <v>#REF!</v>
      </c>
      <c r="AE153" s="139">
        <f t="shared" si="234"/>
        <v>0</v>
      </c>
      <c r="AF153" s="139">
        <f t="shared" si="234"/>
        <v>0</v>
      </c>
      <c r="AG153" s="139">
        <f t="shared" si="234"/>
        <v>50</v>
      </c>
      <c r="AH153" s="139">
        <f t="shared" si="234"/>
        <v>89.284754699999894</v>
      </c>
      <c r="AI153" s="139">
        <f t="shared" si="234"/>
        <v>52.25</v>
      </c>
      <c r="AJ153" s="129"/>
      <c r="AK153" s="357">
        <f t="shared" si="235"/>
        <v>0</v>
      </c>
      <c r="AL153" s="357">
        <f t="shared" si="235"/>
        <v>0</v>
      </c>
      <c r="AM153" s="357">
        <f t="shared" si="235"/>
        <v>0</v>
      </c>
      <c r="AN153" s="357">
        <f t="shared" si="235"/>
        <v>0</v>
      </c>
      <c r="AO153" s="357">
        <f t="shared" si="235"/>
        <v>0</v>
      </c>
      <c r="AP153" s="129"/>
    </row>
    <row r="154" spans="1:42" x14ac:dyDescent="0.3">
      <c r="A154" s="105">
        <f t="shared" si="216"/>
        <v>192</v>
      </c>
      <c r="B154" s="275" t="s">
        <v>398</v>
      </c>
      <c r="C154" s="275" t="str">
        <f t="shared" si="229"/>
        <v>910</v>
      </c>
      <c r="D154" s="168"/>
      <c r="E154" s="127" t="s">
        <v>399</v>
      </c>
      <c r="F154" s="22"/>
      <c r="G154" s="80"/>
      <c r="H154" s="284">
        <f>VLOOKUP($B154,'MFR C-6'!$B$107:$R$299,MATCH(H$11,'MFR C-6'!$B$15:$R$15,0),FALSE)</f>
        <v>2710.9272328445459</v>
      </c>
      <c r="I154" s="284">
        <f>VLOOKUP($B154,'MFR C-6'!$B$107:$R$299,MATCH(I$11,'MFR C-6'!$B$15:$R$15,0),FALSE)</f>
        <v>3244.4018932698709</v>
      </c>
      <c r="J154" s="284">
        <f>VLOOKUP($B154,'MFR C-6'!$B$107:$T$299,MATCH(J$11,'MFR C-6'!$B$15:$T$15,0),FALSE)</f>
        <v>2856.6729876527961</v>
      </c>
      <c r="K154" s="284">
        <f>VLOOKUP($B154,'MFR C-6'!$B$107:$T$299,MATCH(K$11,'MFR C-6'!$B$15:$T$15,0),FALSE)</f>
        <v>2969.3429563830932</v>
      </c>
      <c r="L154" s="107" t="e">
        <f>SUMIF(#REF!,$C154,#REF!)</f>
        <v>#REF!</v>
      </c>
      <c r="M154" s="128"/>
      <c r="N154" s="107" t="e">
        <f>+#REF!-#REF!</f>
        <v>#REF!</v>
      </c>
      <c r="O154" s="107" t="e">
        <f>+#REF!-#REF!</f>
        <v>#REF!</v>
      </c>
      <c r="P154" s="107" t="e">
        <f>+#REF!-#REF!</f>
        <v>#REF!</v>
      </c>
      <c r="Q154" s="107" t="e">
        <f>+#REF!-#REF!</f>
        <v>#REF!</v>
      </c>
      <c r="R154" s="107" t="e">
        <f>+#REF!-#REF!</f>
        <v>#REF!</v>
      </c>
      <c r="S154" s="107" t="e">
        <f>+#REF!-#REF!</f>
        <v>#REF!</v>
      </c>
      <c r="T154" s="107" t="e">
        <f>+#REF!-#REF!</f>
        <v>#REF!</v>
      </c>
      <c r="U154" s="107" t="e">
        <f>+F154-#REF!</f>
        <v>#REF!</v>
      </c>
      <c r="V154" s="107">
        <f t="shared" si="230"/>
        <v>0</v>
      </c>
      <c r="W154" s="94"/>
      <c r="X154" s="107">
        <f t="shared" si="231"/>
        <v>533.47466042532506</v>
      </c>
      <c r="Y154" s="107">
        <f t="shared" si="232"/>
        <v>-387.72890561707482</v>
      </c>
      <c r="Z154" s="107">
        <f t="shared" si="233"/>
        <v>112.66996873029711</v>
      </c>
      <c r="AA154" s="107" t="e">
        <f t="shared" si="225"/>
        <v>#REF!</v>
      </c>
      <c r="AB154" s="129"/>
      <c r="AC154" s="139" t="e">
        <f>#REF!*0.1</f>
        <v>#REF!</v>
      </c>
      <c r="AD154" s="139" t="e">
        <f>#REF!*0.1</f>
        <v>#REF!</v>
      </c>
      <c r="AE154" s="139">
        <f t="shared" si="234"/>
        <v>0</v>
      </c>
      <c r="AF154" s="139">
        <f t="shared" si="234"/>
        <v>0</v>
      </c>
      <c r="AG154" s="139">
        <f t="shared" si="234"/>
        <v>271.09272328445462</v>
      </c>
      <c r="AH154" s="139">
        <f t="shared" si="234"/>
        <v>324.44018932698714</v>
      </c>
      <c r="AI154" s="139">
        <f t="shared" si="234"/>
        <v>285.66729876527961</v>
      </c>
      <c r="AJ154" s="129"/>
      <c r="AK154" s="357">
        <f t="shared" si="235"/>
        <v>0</v>
      </c>
      <c r="AL154" s="357">
        <f t="shared" si="235"/>
        <v>0</v>
      </c>
      <c r="AM154" s="357">
        <f t="shared" si="235"/>
        <v>0</v>
      </c>
      <c r="AN154" s="357">
        <f t="shared" si="235"/>
        <v>0</v>
      </c>
      <c r="AO154" s="357">
        <f t="shared" si="235"/>
        <v>0</v>
      </c>
      <c r="AP154" s="129"/>
    </row>
    <row r="155" spans="1:42" x14ac:dyDescent="0.3">
      <c r="A155" s="105">
        <f t="shared" si="216"/>
        <v>193</v>
      </c>
      <c r="B155" s="275"/>
      <c r="C155" s="275" t="str">
        <f t="shared" si="217"/>
        <v/>
      </c>
      <c r="D155" s="169" t="s">
        <v>94</v>
      </c>
      <c r="E155" s="127"/>
      <c r="F155" s="22"/>
      <c r="G155" s="80"/>
      <c r="H155" s="348">
        <f>SUM(H152:H154)</f>
        <v>3210.9272328445459</v>
      </c>
      <c r="I155" s="348">
        <f>SUM(I152:I154)</f>
        <v>4137.2494402698703</v>
      </c>
      <c r="J155" s="348">
        <f>SUM(J152:J154)</f>
        <v>3379.1729876527961</v>
      </c>
      <c r="K155" s="348">
        <f>SUM(K152:K154)</f>
        <v>3491.8429563830932</v>
      </c>
      <c r="L155" s="130" t="e">
        <f>SUM(L152:L154)</f>
        <v>#REF!</v>
      </c>
      <c r="M155" s="131"/>
      <c r="N155" s="130" t="e">
        <f>+#REF!-#REF!</f>
        <v>#REF!</v>
      </c>
      <c r="O155" s="130" t="e">
        <f>+#REF!-#REF!</f>
        <v>#REF!</v>
      </c>
      <c r="P155" s="130" t="e">
        <f>+#REF!-#REF!</f>
        <v>#REF!</v>
      </c>
      <c r="Q155" s="130" t="e">
        <f>+#REF!-#REF!</f>
        <v>#REF!</v>
      </c>
      <c r="R155" s="130" t="e">
        <f>+#REF!-#REF!</f>
        <v>#REF!</v>
      </c>
      <c r="S155" s="130" t="e">
        <f>+#REF!-#REF!</f>
        <v>#REF!</v>
      </c>
      <c r="T155" s="130" t="e">
        <f>+#REF!-#REF!</f>
        <v>#REF!</v>
      </c>
      <c r="U155" s="130" t="e">
        <f>+F155-#REF!</f>
        <v>#REF!</v>
      </c>
      <c r="V155" s="130">
        <f t="shared" si="230"/>
        <v>0</v>
      </c>
      <c r="W155" s="94"/>
      <c r="X155" s="130">
        <f t="shared" si="231"/>
        <v>926.32220742532445</v>
      </c>
      <c r="Y155" s="130">
        <f t="shared" si="232"/>
        <v>-758.07645261707421</v>
      </c>
      <c r="Z155" s="130">
        <f t="shared" si="233"/>
        <v>112.66996873029711</v>
      </c>
      <c r="AA155" s="130" t="e">
        <f t="shared" si="225"/>
        <v>#REF!</v>
      </c>
      <c r="AB155" s="132"/>
      <c r="AC155" s="139"/>
      <c r="AD155" s="139"/>
      <c r="AE155" s="139"/>
      <c r="AF155" s="139"/>
      <c r="AG155" s="139"/>
      <c r="AH155" s="139"/>
      <c r="AI155" s="139"/>
      <c r="AJ155" s="132"/>
      <c r="AP155" s="132"/>
    </row>
    <row r="156" spans="1:42" x14ac:dyDescent="0.3">
      <c r="A156" s="105">
        <f t="shared" si="216"/>
        <v>194</v>
      </c>
      <c r="B156" s="278"/>
      <c r="C156" s="275" t="str">
        <f t="shared" si="217"/>
        <v/>
      </c>
      <c r="D156" s="176"/>
      <c r="F156" s="22"/>
      <c r="G156" s="80"/>
      <c r="H156" s="105"/>
      <c r="I156" s="105"/>
      <c r="J156" s="105"/>
      <c r="K156" s="105"/>
      <c r="L156" s="105"/>
      <c r="M156" s="146"/>
      <c r="N156" s="105"/>
      <c r="O156" s="105"/>
      <c r="P156" s="105"/>
      <c r="Q156" s="105"/>
      <c r="R156" s="105"/>
      <c r="S156" s="105"/>
      <c r="T156" s="105"/>
      <c r="U156" s="105"/>
      <c r="V156" s="105"/>
      <c r="W156" s="94"/>
      <c r="X156" s="105"/>
      <c r="Y156" s="105"/>
      <c r="Z156" s="105"/>
      <c r="AA156" s="105"/>
      <c r="AB156" s="147"/>
      <c r="AC156" s="139"/>
      <c r="AD156" s="139"/>
      <c r="AE156" s="139"/>
      <c r="AF156" s="139"/>
      <c r="AG156" s="139"/>
      <c r="AH156" s="139"/>
      <c r="AI156" s="139"/>
      <c r="AJ156" s="147"/>
      <c r="AP156" s="147"/>
    </row>
    <row r="157" spans="1:42" x14ac:dyDescent="0.3">
      <c r="A157" s="105">
        <f t="shared" si="216"/>
        <v>195</v>
      </c>
      <c r="B157" s="113"/>
      <c r="C157" s="275" t="str">
        <f t="shared" si="217"/>
        <v/>
      </c>
      <c r="D157" s="176"/>
      <c r="E157" s="105" t="s">
        <v>400</v>
      </c>
      <c r="F157" s="22"/>
      <c r="G157" s="80"/>
      <c r="H157" s="107"/>
      <c r="I157" s="107"/>
      <c r="J157" s="107"/>
      <c r="K157" s="107"/>
      <c r="L157" s="107"/>
      <c r="M157" s="128"/>
      <c r="N157" s="107"/>
      <c r="O157" s="107"/>
      <c r="P157" s="107"/>
      <c r="Q157" s="107"/>
      <c r="R157" s="107"/>
      <c r="S157" s="107"/>
      <c r="T157" s="107"/>
      <c r="U157" s="107"/>
      <c r="V157" s="107"/>
      <c r="W157" s="94"/>
      <c r="X157" s="107"/>
      <c r="Y157" s="107"/>
      <c r="Z157" s="107"/>
      <c r="AA157" s="107"/>
      <c r="AB157" s="129"/>
      <c r="AC157" s="139"/>
      <c r="AD157" s="139"/>
      <c r="AE157" s="139"/>
      <c r="AF157" s="139"/>
      <c r="AG157" s="139"/>
      <c r="AH157" s="139"/>
      <c r="AI157" s="139"/>
      <c r="AJ157" s="129"/>
      <c r="AP157" s="129"/>
    </row>
    <row r="158" spans="1:42" x14ac:dyDescent="0.3">
      <c r="A158" s="105">
        <f t="shared" si="216"/>
        <v>196</v>
      </c>
      <c r="B158" s="113" t="s">
        <v>401</v>
      </c>
      <c r="C158" s="275" t="str">
        <f t="shared" ref="C158:C161" si="236">MID(B158,2,3)</f>
        <v>911</v>
      </c>
      <c r="D158" s="176"/>
      <c r="E158" s="105" t="s">
        <v>386</v>
      </c>
      <c r="F158" s="22"/>
      <c r="G158" s="80"/>
      <c r="H158" s="284">
        <f>VLOOKUP($B158,'MFR C-6'!$B$107:$R$299,MATCH(H$11,'MFR C-6'!$B$15:$R$15,0),FALSE)</f>
        <v>0</v>
      </c>
      <c r="I158" s="284">
        <f>VLOOKUP($B158,'MFR C-6'!$B$107:$R$299,MATCH(I$11,'MFR C-6'!$B$15:$R$15,0),FALSE)</f>
        <v>0</v>
      </c>
      <c r="J158" s="284">
        <f>VLOOKUP($B158,'MFR C-6'!$B$107:$T$299,MATCH(J$11,'MFR C-6'!$B$15:$T$15,0),FALSE)</f>
        <v>0</v>
      </c>
      <c r="K158" s="284">
        <f>VLOOKUP($B158,'MFR C-6'!$B$107:$T$299,MATCH(K$11,'MFR C-6'!$B$15:$T$15,0),FALSE)</f>
        <v>0</v>
      </c>
      <c r="L158" s="107" t="e">
        <f>SUMIF(#REF!,'MFR C-6 Var Calc for MFR C-8'!$B158,#REF!)/1000</f>
        <v>#REF!</v>
      </c>
      <c r="M158" s="128"/>
      <c r="N158" s="107" t="e">
        <f>+#REF!-#REF!</f>
        <v>#REF!</v>
      </c>
      <c r="O158" s="107" t="e">
        <f>+#REF!-#REF!</f>
        <v>#REF!</v>
      </c>
      <c r="P158" s="107" t="e">
        <f>+#REF!-#REF!</f>
        <v>#REF!</v>
      </c>
      <c r="Q158" s="107" t="e">
        <f>+#REF!-#REF!</f>
        <v>#REF!</v>
      </c>
      <c r="R158" s="107" t="e">
        <f>+#REF!-#REF!</f>
        <v>#REF!</v>
      </c>
      <c r="S158" s="107" t="e">
        <f>+#REF!-#REF!</f>
        <v>#REF!</v>
      </c>
      <c r="T158" s="107" t="e">
        <f>+#REF!-#REF!</f>
        <v>#REF!</v>
      </c>
      <c r="U158" s="107" t="e">
        <f>+F158-#REF!</f>
        <v>#REF!</v>
      </c>
      <c r="V158" s="107">
        <f t="shared" ref="V158:V161" si="237">+G158-F158</f>
        <v>0</v>
      </c>
      <c r="W158" s="94"/>
      <c r="X158" s="107">
        <f t="shared" ref="X158:X161" si="238">+I158-H158</f>
        <v>0</v>
      </c>
      <c r="Y158" s="107">
        <f t="shared" ref="Y158:Y161" si="239">+J158-I158</f>
        <v>0</v>
      </c>
      <c r="Z158" s="107">
        <f t="shared" ref="Z158:Z161" si="240">+K158-J158</f>
        <v>0</v>
      </c>
      <c r="AA158" s="107" t="e">
        <f t="shared" si="225"/>
        <v>#REF!</v>
      </c>
      <c r="AB158" s="129"/>
      <c r="AC158" s="139" t="e">
        <f>#REF!*0.1</f>
        <v>#REF!</v>
      </c>
      <c r="AD158" s="139" t="e">
        <f>#REF!*0.1</f>
        <v>#REF!</v>
      </c>
      <c r="AE158" s="139">
        <f t="shared" ref="AE158:AI161" si="241">ABS(F158*0.1)</f>
        <v>0</v>
      </c>
      <c r="AF158" s="139">
        <f t="shared" si="241"/>
        <v>0</v>
      </c>
      <c r="AG158" s="139">
        <f t="shared" si="241"/>
        <v>0</v>
      </c>
      <c r="AH158" s="139">
        <f t="shared" si="241"/>
        <v>0</v>
      </c>
      <c r="AI158" s="139">
        <f t="shared" si="241"/>
        <v>0</v>
      </c>
      <c r="AJ158" s="129"/>
      <c r="AK158" s="357">
        <f t="shared" ref="AK158:AO161" si="242">IF(AND(ABS(V158)&gt;V$10,ABS(V158)&gt;AE158),V158,0)</f>
        <v>0</v>
      </c>
      <c r="AL158" s="357">
        <f t="shared" si="242"/>
        <v>0</v>
      </c>
      <c r="AM158" s="357">
        <f t="shared" si="242"/>
        <v>0</v>
      </c>
      <c r="AN158" s="357">
        <f t="shared" si="242"/>
        <v>0</v>
      </c>
      <c r="AO158" s="357">
        <f t="shared" si="242"/>
        <v>0</v>
      </c>
      <c r="AP158" s="129"/>
    </row>
    <row r="159" spans="1:42" x14ac:dyDescent="0.3">
      <c r="A159" s="105">
        <f t="shared" si="216"/>
        <v>197</v>
      </c>
      <c r="B159" s="397" t="s">
        <v>402</v>
      </c>
      <c r="C159" s="275" t="str">
        <f t="shared" si="236"/>
        <v>912</v>
      </c>
      <c r="D159" s="168"/>
      <c r="E159" s="127" t="s">
        <v>403</v>
      </c>
      <c r="F159" s="22"/>
      <c r="G159" s="80"/>
      <c r="H159" s="284">
        <f>VLOOKUP($B159,'MFR C-6'!$B$107:$R$299,MATCH(H$11,'MFR C-6'!$B$15:$R$15,0),FALSE)</f>
        <v>15614.97436</v>
      </c>
      <c r="I159" s="284">
        <f>VLOOKUP($B159,'MFR C-6'!$B$107:$R$299,MATCH(I$11,'MFR C-6'!$B$15:$R$15,0),FALSE)</f>
        <v>16161.220714999952</v>
      </c>
      <c r="J159" s="284">
        <f>VLOOKUP($B159,'MFR C-6'!$B$107:$T$299,MATCH(J$11,'MFR C-6'!$B$15:$T$15,0),FALSE)</f>
        <v>15259.459359999988</v>
      </c>
      <c r="K159" s="284">
        <f>VLOOKUP($B159,'MFR C-6'!$B$107:$T$299,MATCH(K$11,'MFR C-6'!$B$15:$T$15,0),FALSE)</f>
        <v>16307.81935999993</v>
      </c>
      <c r="L159" s="107" t="e">
        <f>SUMIF(#REF!,$C159,#REF!)</f>
        <v>#REF!</v>
      </c>
      <c r="M159" s="128"/>
      <c r="N159" s="107" t="e">
        <f>+#REF!-#REF!</f>
        <v>#REF!</v>
      </c>
      <c r="O159" s="107" t="e">
        <f>+#REF!-#REF!</f>
        <v>#REF!</v>
      </c>
      <c r="P159" s="107" t="e">
        <f>+#REF!-#REF!</f>
        <v>#REF!</v>
      </c>
      <c r="Q159" s="107" t="e">
        <f>+#REF!-#REF!</f>
        <v>#REF!</v>
      </c>
      <c r="R159" s="107" t="e">
        <f>+#REF!-#REF!</f>
        <v>#REF!</v>
      </c>
      <c r="S159" s="107" t="e">
        <f>+#REF!-#REF!</f>
        <v>#REF!</v>
      </c>
      <c r="T159" s="107" t="e">
        <f>+#REF!-#REF!</f>
        <v>#REF!</v>
      </c>
      <c r="U159" s="107" t="e">
        <f>+F159-#REF!</f>
        <v>#REF!</v>
      </c>
      <c r="V159" s="107">
        <f t="shared" si="237"/>
        <v>0</v>
      </c>
      <c r="W159" s="94"/>
      <c r="X159" s="107">
        <f t="shared" si="238"/>
        <v>546.24635499995202</v>
      </c>
      <c r="Y159" s="107">
        <f t="shared" si="239"/>
        <v>-901.76135499996417</v>
      </c>
      <c r="Z159" s="107">
        <f t="shared" si="240"/>
        <v>1048.3599999999424</v>
      </c>
      <c r="AA159" s="107" t="e">
        <f t="shared" si="225"/>
        <v>#REF!</v>
      </c>
      <c r="AB159" s="129"/>
      <c r="AC159" s="139" t="e">
        <f>#REF!*0.1</f>
        <v>#REF!</v>
      </c>
      <c r="AD159" s="139" t="e">
        <f>#REF!*0.1</f>
        <v>#REF!</v>
      </c>
      <c r="AE159" s="139">
        <f t="shared" si="241"/>
        <v>0</v>
      </c>
      <c r="AF159" s="139">
        <f t="shared" si="241"/>
        <v>0</v>
      </c>
      <c r="AG159" s="139">
        <f t="shared" si="241"/>
        <v>1561.4974360000001</v>
      </c>
      <c r="AH159" s="139">
        <f t="shared" si="241"/>
        <v>1616.1220714999954</v>
      </c>
      <c r="AI159" s="139">
        <f t="shared" si="241"/>
        <v>1525.9459359999989</v>
      </c>
      <c r="AJ159" s="129"/>
      <c r="AK159" s="357">
        <f t="shared" si="242"/>
        <v>0</v>
      </c>
      <c r="AL159" s="357">
        <f t="shared" si="242"/>
        <v>0</v>
      </c>
      <c r="AM159" s="357">
        <f t="shared" si="242"/>
        <v>0</v>
      </c>
      <c r="AN159" s="357">
        <f t="shared" si="242"/>
        <v>0</v>
      </c>
      <c r="AO159" s="357">
        <f t="shared" si="242"/>
        <v>0</v>
      </c>
      <c r="AP159" s="129"/>
    </row>
    <row r="160" spans="1:42" x14ac:dyDescent="0.3">
      <c r="A160" s="105">
        <f t="shared" si="216"/>
        <v>198</v>
      </c>
      <c r="B160" s="275" t="s">
        <v>404</v>
      </c>
      <c r="C160" s="275" t="str">
        <f t="shared" si="236"/>
        <v>913</v>
      </c>
      <c r="D160" s="168"/>
      <c r="E160" s="127" t="s">
        <v>405</v>
      </c>
      <c r="F160" s="22"/>
      <c r="G160" s="80"/>
      <c r="H160" s="284">
        <f>VLOOKUP($B160,'MFR C-6'!$B$107:$R$299,MATCH(H$11,'MFR C-6'!$B$15:$R$15,0),FALSE)</f>
        <v>536.92866999999899</v>
      </c>
      <c r="I160" s="284">
        <f>VLOOKUP($B160,'MFR C-6'!$B$107:$R$299,MATCH(I$11,'MFR C-6'!$B$15:$R$15,0),FALSE)</f>
        <v>536.92866999999899</v>
      </c>
      <c r="J160" s="284">
        <f>VLOOKUP($B160,'MFR C-6'!$B$107:$T$299,MATCH(J$11,'MFR C-6'!$B$15:$T$15,0),FALSE)</f>
        <v>536.92866999999899</v>
      </c>
      <c r="K160" s="284">
        <f>VLOOKUP($B160,'MFR C-6'!$B$107:$T$299,MATCH(K$11,'MFR C-6'!$B$15:$T$15,0),FALSE)</f>
        <v>536.92866999999899</v>
      </c>
      <c r="L160" s="107" t="e">
        <f>SUMIF(#REF!,'MFR C-6 Var Calc for MFR C-8'!$B160,#REF!)/1000</f>
        <v>#REF!</v>
      </c>
      <c r="M160" s="128"/>
      <c r="N160" s="107" t="e">
        <f>+#REF!-#REF!</f>
        <v>#REF!</v>
      </c>
      <c r="O160" s="107" t="e">
        <f>+#REF!-#REF!</f>
        <v>#REF!</v>
      </c>
      <c r="P160" s="107" t="e">
        <f>+#REF!-#REF!</f>
        <v>#REF!</v>
      </c>
      <c r="Q160" s="107" t="e">
        <f>+#REF!-#REF!</f>
        <v>#REF!</v>
      </c>
      <c r="R160" s="107" t="e">
        <f>+#REF!-#REF!</f>
        <v>#REF!</v>
      </c>
      <c r="S160" s="107" t="e">
        <f>+#REF!-#REF!</f>
        <v>#REF!</v>
      </c>
      <c r="T160" s="107" t="e">
        <f>+#REF!-#REF!</f>
        <v>#REF!</v>
      </c>
      <c r="U160" s="107" t="e">
        <f>+F160-#REF!</f>
        <v>#REF!</v>
      </c>
      <c r="V160" s="107">
        <f t="shared" si="237"/>
        <v>0</v>
      </c>
      <c r="W160" s="94"/>
      <c r="X160" s="107">
        <f t="shared" si="238"/>
        <v>0</v>
      </c>
      <c r="Y160" s="107">
        <f t="shared" si="239"/>
        <v>0</v>
      </c>
      <c r="Z160" s="107">
        <f t="shared" si="240"/>
        <v>0</v>
      </c>
      <c r="AA160" s="107" t="e">
        <f t="shared" si="225"/>
        <v>#REF!</v>
      </c>
      <c r="AB160" s="129"/>
      <c r="AC160" s="139" t="e">
        <f>#REF!*0.1</f>
        <v>#REF!</v>
      </c>
      <c r="AD160" s="139" t="e">
        <f>#REF!*0.1</f>
        <v>#REF!</v>
      </c>
      <c r="AE160" s="139">
        <f t="shared" si="241"/>
        <v>0</v>
      </c>
      <c r="AF160" s="139">
        <f t="shared" si="241"/>
        <v>0</v>
      </c>
      <c r="AG160" s="139">
        <f t="shared" si="241"/>
        <v>53.6928669999999</v>
      </c>
      <c r="AH160" s="139">
        <f t="shared" si="241"/>
        <v>53.6928669999999</v>
      </c>
      <c r="AI160" s="139">
        <f t="shared" si="241"/>
        <v>53.6928669999999</v>
      </c>
      <c r="AJ160" s="129"/>
      <c r="AK160" s="357">
        <f t="shared" si="242"/>
        <v>0</v>
      </c>
      <c r="AL160" s="357">
        <f t="shared" si="242"/>
        <v>0</v>
      </c>
      <c r="AM160" s="357">
        <f t="shared" si="242"/>
        <v>0</v>
      </c>
      <c r="AN160" s="357">
        <f t="shared" si="242"/>
        <v>0</v>
      </c>
      <c r="AO160" s="357">
        <f t="shared" si="242"/>
        <v>0</v>
      </c>
      <c r="AP160" s="129"/>
    </row>
    <row r="161" spans="1:42" x14ac:dyDescent="0.3">
      <c r="A161" s="105">
        <f t="shared" si="216"/>
        <v>199</v>
      </c>
      <c r="B161" s="268" t="s">
        <v>406</v>
      </c>
      <c r="C161" s="275" t="str">
        <f t="shared" si="236"/>
        <v>916</v>
      </c>
      <c r="D161" s="168"/>
      <c r="E161" s="127" t="s">
        <v>407</v>
      </c>
      <c r="F161" s="22"/>
      <c r="G161" s="80"/>
      <c r="H161" s="284">
        <f>VLOOKUP($B161,'MFR C-6'!$B$107:$R$299,MATCH(H$11,'MFR C-6'!$B$15:$R$15,0),FALSE)</f>
        <v>0</v>
      </c>
      <c r="I161" s="284">
        <f>VLOOKUP($B161,'MFR C-6'!$B$107:$R$299,MATCH(I$11,'MFR C-6'!$B$15:$R$15,0),FALSE)</f>
        <v>0</v>
      </c>
      <c r="J161" s="284">
        <f>VLOOKUP($B161,'MFR C-6'!$B$107:$T$299,MATCH(J$11,'MFR C-6'!$B$15:$T$15,0),FALSE)</f>
        <v>0</v>
      </c>
      <c r="K161" s="284">
        <f>VLOOKUP($B161,'MFR C-6'!$B$107:$T$299,MATCH(K$11,'MFR C-6'!$B$15:$T$15,0),FALSE)</f>
        <v>0</v>
      </c>
      <c r="L161" s="107" t="e">
        <f>SUMIF(#REF!,'MFR C-6 Var Calc for MFR C-8'!$B161,#REF!)/1000</f>
        <v>#REF!</v>
      </c>
      <c r="M161" s="128"/>
      <c r="N161" s="107" t="e">
        <f>+#REF!-#REF!</f>
        <v>#REF!</v>
      </c>
      <c r="O161" s="107" t="e">
        <f>+#REF!-#REF!</f>
        <v>#REF!</v>
      </c>
      <c r="P161" s="107" t="e">
        <f>+#REF!-#REF!</f>
        <v>#REF!</v>
      </c>
      <c r="Q161" s="107" t="e">
        <f>+#REF!-#REF!</f>
        <v>#REF!</v>
      </c>
      <c r="R161" s="107" t="e">
        <f>+#REF!-#REF!</f>
        <v>#REF!</v>
      </c>
      <c r="S161" s="107" t="e">
        <f>+#REF!-#REF!</f>
        <v>#REF!</v>
      </c>
      <c r="T161" s="107" t="e">
        <f>+#REF!-#REF!</f>
        <v>#REF!</v>
      </c>
      <c r="U161" s="107" t="e">
        <f>+F161-#REF!</f>
        <v>#REF!</v>
      </c>
      <c r="V161" s="107">
        <f t="shared" si="237"/>
        <v>0</v>
      </c>
      <c r="W161" s="94"/>
      <c r="X161" s="107">
        <f t="shared" si="238"/>
        <v>0</v>
      </c>
      <c r="Y161" s="107">
        <f t="shared" si="239"/>
        <v>0</v>
      </c>
      <c r="Z161" s="107">
        <f t="shared" si="240"/>
        <v>0</v>
      </c>
      <c r="AA161" s="107" t="e">
        <f t="shared" si="225"/>
        <v>#REF!</v>
      </c>
      <c r="AB161" s="129"/>
      <c r="AC161" s="139" t="e">
        <f>#REF!*0.1</f>
        <v>#REF!</v>
      </c>
      <c r="AD161" s="139" t="e">
        <f>#REF!*0.1</f>
        <v>#REF!</v>
      </c>
      <c r="AE161" s="139">
        <f t="shared" si="241"/>
        <v>0</v>
      </c>
      <c r="AF161" s="139">
        <f t="shared" si="241"/>
        <v>0</v>
      </c>
      <c r="AG161" s="139">
        <f t="shared" si="241"/>
        <v>0</v>
      </c>
      <c r="AH161" s="139">
        <f t="shared" si="241"/>
        <v>0</v>
      </c>
      <c r="AI161" s="139">
        <f t="shared" si="241"/>
        <v>0</v>
      </c>
      <c r="AJ161" s="129"/>
      <c r="AK161" s="357">
        <f t="shared" si="242"/>
        <v>0</v>
      </c>
      <c r="AL161" s="357">
        <f t="shared" si="242"/>
        <v>0</v>
      </c>
      <c r="AM161" s="357">
        <f t="shared" si="242"/>
        <v>0</v>
      </c>
      <c r="AN161" s="357">
        <f t="shared" si="242"/>
        <v>0</v>
      </c>
      <c r="AO161" s="357">
        <f t="shared" si="242"/>
        <v>0</v>
      </c>
      <c r="AP161" s="129"/>
    </row>
    <row r="162" spans="1:42" x14ac:dyDescent="0.3">
      <c r="A162" s="105">
        <f t="shared" si="216"/>
        <v>200</v>
      </c>
      <c r="B162" s="275"/>
      <c r="C162" s="275"/>
      <c r="D162" s="169" t="s">
        <v>95</v>
      </c>
      <c r="E162" s="127"/>
      <c r="F162" s="22"/>
      <c r="G162" s="80"/>
      <c r="H162" s="348">
        <f t="shared" ref="H162" si="243">SUM(H158:H161)</f>
        <v>16151.903029999999</v>
      </c>
      <c r="I162" s="348">
        <f t="shared" ref="I162" si="244">SUM(I158:I161)</f>
        <v>16698.14938499995</v>
      </c>
      <c r="J162" s="348">
        <f t="shared" ref="J162" si="245">SUM(J158:J161)</f>
        <v>15796.388029999987</v>
      </c>
      <c r="K162" s="348">
        <f t="shared" ref="K162" si="246">SUM(K158:K161)</f>
        <v>16844.74802999993</v>
      </c>
      <c r="L162" s="130" t="e">
        <f t="shared" ref="L162" si="247">SUM(L157:L161)</f>
        <v>#REF!</v>
      </c>
      <c r="M162" s="131"/>
      <c r="N162" s="130" t="e">
        <f>+#REF!-#REF!</f>
        <v>#REF!</v>
      </c>
      <c r="O162" s="130" t="e">
        <f>+#REF!-#REF!</f>
        <v>#REF!</v>
      </c>
      <c r="P162" s="130" t="e">
        <f>+#REF!-#REF!</f>
        <v>#REF!</v>
      </c>
      <c r="Q162" s="130" t="e">
        <f>+#REF!-#REF!</f>
        <v>#REF!</v>
      </c>
      <c r="R162" s="130" t="e">
        <f>+#REF!-#REF!</f>
        <v>#REF!</v>
      </c>
      <c r="S162" s="130" t="e">
        <f>+#REF!-#REF!</f>
        <v>#REF!</v>
      </c>
      <c r="T162" s="130" t="e">
        <f>+#REF!-#REF!</f>
        <v>#REF!</v>
      </c>
      <c r="U162" s="130" t="e">
        <f>+F162-#REF!</f>
        <v>#REF!</v>
      </c>
      <c r="V162" s="130">
        <f t="shared" ref="V162" si="248">+G162-F162</f>
        <v>0</v>
      </c>
      <c r="W162" s="94"/>
      <c r="X162" s="130">
        <f t="shared" si="225"/>
        <v>546.2463549999502</v>
      </c>
      <c r="Y162" s="130">
        <f t="shared" si="225"/>
        <v>-901.76135499996235</v>
      </c>
      <c r="Z162" s="130">
        <f t="shared" si="225"/>
        <v>1048.3599999999424</v>
      </c>
      <c r="AA162" s="130" t="e">
        <f t="shared" si="225"/>
        <v>#REF!</v>
      </c>
      <c r="AB162" s="132"/>
      <c r="AC162" s="107"/>
      <c r="AD162" s="107"/>
      <c r="AE162" s="107"/>
      <c r="AF162" s="107"/>
      <c r="AG162" s="107"/>
      <c r="AH162" s="107"/>
      <c r="AI162" s="107"/>
      <c r="AJ162" s="132"/>
      <c r="AP162" s="132"/>
    </row>
    <row r="163" spans="1:42" x14ac:dyDescent="0.3">
      <c r="A163" s="105">
        <f t="shared" si="216"/>
        <v>201</v>
      </c>
      <c r="F163" s="22"/>
      <c r="G163" s="80"/>
      <c r="H163" s="105"/>
      <c r="I163" s="105"/>
      <c r="J163" s="105"/>
      <c r="K163" s="105"/>
      <c r="L163" s="105"/>
      <c r="M163" s="146"/>
      <c r="N163" s="105"/>
      <c r="O163" s="105"/>
      <c r="P163" s="105"/>
      <c r="Q163" s="105"/>
      <c r="R163" s="105"/>
      <c r="S163" s="105"/>
      <c r="T163" s="105"/>
      <c r="U163" s="105"/>
      <c r="V163" s="105"/>
      <c r="W163" s="94"/>
      <c r="X163" s="105"/>
      <c r="Y163" s="105"/>
      <c r="Z163" s="105"/>
      <c r="AA163" s="105"/>
      <c r="AB163" s="147"/>
      <c r="AC163" s="107"/>
      <c r="AD163" s="107"/>
      <c r="AE163" s="107"/>
      <c r="AF163" s="107"/>
      <c r="AG163" s="107"/>
      <c r="AH163" s="107"/>
      <c r="AI163" s="107"/>
      <c r="AJ163" s="147"/>
      <c r="AP163" s="147"/>
    </row>
    <row r="164" spans="1:42" x14ac:dyDescent="0.3">
      <c r="A164" s="105">
        <f t="shared" si="216"/>
        <v>202</v>
      </c>
      <c r="B164" s="275" t="s">
        <v>408</v>
      </c>
      <c r="C164" s="275" t="str">
        <f t="shared" ref="C164:C177" si="249">MID(B164,2,3)</f>
        <v>920</v>
      </c>
      <c r="D164" s="168"/>
      <c r="E164" s="127" t="s">
        <v>409</v>
      </c>
      <c r="F164" s="22"/>
      <c r="G164" s="80"/>
      <c r="H164" s="284">
        <f>VLOOKUP($B164,'MFR C-6'!$B$107:$R$299,MATCH(H$11,'MFR C-6'!$B$15:$R$15,0),FALSE)</f>
        <v>69046.162214975004</v>
      </c>
      <c r="I164" s="284">
        <f>VLOOKUP($B164,'MFR C-6'!$B$107:$R$299,MATCH(I$11,'MFR C-6'!$B$15:$R$15,0),FALSE)</f>
        <v>70504.532787835502</v>
      </c>
      <c r="J164" s="284">
        <f>VLOOKUP($B164,'MFR C-6'!$B$107:$T$299,MATCH(J$11,'MFR C-6'!$B$15:$T$15,0),FALSE)</f>
        <v>70407.611759734034</v>
      </c>
      <c r="K164" s="284">
        <f>VLOOKUP($B164,'MFR C-6'!$B$107:$T$299,MATCH(K$11,'MFR C-6'!$B$15:$T$15,0),FALSE)</f>
        <v>76400.196712138117</v>
      </c>
      <c r="L164" s="107" t="e">
        <f>SUMIF(#REF!,$C164,#REF!)-#REF!</f>
        <v>#REF!</v>
      </c>
      <c r="M164" s="128"/>
      <c r="N164" s="107" t="e">
        <f>+#REF!-#REF!</f>
        <v>#REF!</v>
      </c>
      <c r="O164" s="107" t="e">
        <f>+#REF!-#REF!</f>
        <v>#REF!</v>
      </c>
      <c r="P164" s="107" t="e">
        <f>+#REF!-#REF!</f>
        <v>#REF!</v>
      </c>
      <c r="Q164" s="107" t="e">
        <f>+#REF!-#REF!</f>
        <v>#REF!</v>
      </c>
      <c r="R164" s="107" t="e">
        <f>+#REF!-#REF!</f>
        <v>#REF!</v>
      </c>
      <c r="S164" s="107" t="e">
        <f>+#REF!-#REF!</f>
        <v>#REF!</v>
      </c>
      <c r="T164" s="107" t="e">
        <f>+#REF!-#REF!</f>
        <v>#REF!</v>
      </c>
      <c r="U164" s="107" t="e">
        <f>+F164-#REF!</f>
        <v>#REF!</v>
      </c>
      <c r="V164" s="107">
        <f t="shared" ref="V164:V167" si="250">+G164-F164</f>
        <v>0</v>
      </c>
      <c r="W164" s="94"/>
      <c r="X164" s="107">
        <f t="shared" ref="X164:X167" si="251">+I164-H164</f>
        <v>1458.3705728604982</v>
      </c>
      <c r="Y164" s="107">
        <f t="shared" ref="Y164:Y167" si="252">+J164-I164</f>
        <v>-96.921028101467527</v>
      </c>
      <c r="Z164" s="107">
        <f t="shared" ref="Z164:Z167" si="253">+K164-J164</f>
        <v>5992.5849524040823</v>
      </c>
      <c r="AA164" s="107" t="e">
        <f t="shared" si="225"/>
        <v>#REF!</v>
      </c>
      <c r="AB164" s="129"/>
      <c r="AC164" s="139" t="e">
        <f>#REF!*0.1</f>
        <v>#REF!</v>
      </c>
      <c r="AD164" s="139" t="e">
        <f>#REF!*0.1</f>
        <v>#REF!</v>
      </c>
      <c r="AE164" s="139">
        <f t="shared" ref="AE164:AE177" si="254">ABS(F164*0.1)</f>
        <v>0</v>
      </c>
      <c r="AF164" s="139">
        <f t="shared" ref="AF164:AF177" si="255">ABS(G164*0.1)</f>
        <v>0</v>
      </c>
      <c r="AG164" s="139">
        <f t="shared" ref="AG164:AG177" si="256">ABS(H164*0.1)</f>
        <v>6904.6162214975011</v>
      </c>
      <c r="AH164" s="139">
        <f t="shared" ref="AH164:AH177" si="257">ABS(I164*0.1)</f>
        <v>7050.4532787835506</v>
      </c>
      <c r="AI164" s="139">
        <f t="shared" ref="AI164:AI177" si="258">ABS(J164*0.1)</f>
        <v>7040.7611759734036</v>
      </c>
      <c r="AJ164" s="129"/>
      <c r="AK164" s="357">
        <f t="shared" ref="AK164:AK177" si="259">IF(AND(ABS(V164)&gt;V$10,ABS(V164)&gt;AE164),V164,0)</f>
        <v>0</v>
      </c>
      <c r="AL164" s="357">
        <f t="shared" ref="AL164:AL177" si="260">IF(AND(ABS(W164)&gt;W$10,ABS(W164)&gt;AF164),W164,0)</f>
        <v>0</v>
      </c>
      <c r="AM164" s="357">
        <f t="shared" ref="AM164:AM177" si="261">IF(AND(ABS(X164)&gt;X$10,ABS(X164)&gt;AG164),X164,0)</f>
        <v>0</v>
      </c>
      <c r="AN164" s="357">
        <f t="shared" ref="AN164:AN177" si="262">IF(AND(ABS(Y164)&gt;Y$10,ABS(Y164)&gt;AH164),Y164,0)</f>
        <v>0</v>
      </c>
      <c r="AO164" s="357">
        <f t="shared" ref="AO164:AO177" si="263">IF(AND(ABS(Z164)&gt;Z$10,ABS(Z164)&gt;AI164),Z164,0)</f>
        <v>0</v>
      </c>
      <c r="AP164" s="129"/>
    </row>
    <row r="165" spans="1:42" x14ac:dyDescent="0.3">
      <c r="A165" s="105">
        <f t="shared" si="216"/>
        <v>203</v>
      </c>
      <c r="B165" s="395" t="s">
        <v>410</v>
      </c>
      <c r="C165" s="275" t="str">
        <f t="shared" si="249"/>
        <v>921</v>
      </c>
      <c r="D165" s="168"/>
      <c r="E165" s="127" t="s">
        <v>411</v>
      </c>
      <c r="F165" s="22"/>
      <c r="G165" s="80"/>
      <c r="H165" s="284">
        <f>VLOOKUP($B165,'MFR C-6'!$B$107:$R$299,MATCH(H$11,'MFR C-6'!$B$15:$R$15,0),FALSE)</f>
        <v>38382.104722599979</v>
      </c>
      <c r="I165" s="284">
        <f>VLOOKUP($B165,'MFR C-6'!$B$107:$R$299,MATCH(I$11,'MFR C-6'!$B$15:$R$15,0),FALSE)</f>
        <v>39497.535582399978</v>
      </c>
      <c r="J165" s="284">
        <f>VLOOKUP($B165,'MFR C-6'!$B$107:$T$299,MATCH(J$11,'MFR C-6'!$B$15:$T$15,0),FALSE)</f>
        <v>40606.37916219997</v>
      </c>
      <c r="K165" s="284">
        <f>VLOOKUP($B165,'MFR C-6'!$B$107:$T$299,MATCH(K$11,'MFR C-6'!$B$15:$T$15,0),FALSE)</f>
        <v>41709.100221999979</v>
      </c>
      <c r="L165" s="107" t="e">
        <f>SUMIF(#REF!,$C165,#REF!)</f>
        <v>#REF!</v>
      </c>
      <c r="M165" s="128"/>
      <c r="N165" s="107" t="e">
        <f>+#REF!-#REF!</f>
        <v>#REF!</v>
      </c>
      <c r="O165" s="107" t="e">
        <f>+#REF!-#REF!</f>
        <v>#REF!</v>
      </c>
      <c r="P165" s="107" t="e">
        <f>+#REF!-#REF!</f>
        <v>#REF!</v>
      </c>
      <c r="Q165" s="107" t="e">
        <f>+#REF!-#REF!</f>
        <v>#REF!</v>
      </c>
      <c r="R165" s="107" t="e">
        <f>+#REF!-#REF!</f>
        <v>#REF!</v>
      </c>
      <c r="S165" s="107" t="e">
        <f>+#REF!-#REF!</f>
        <v>#REF!</v>
      </c>
      <c r="T165" s="107" t="e">
        <f>+#REF!-#REF!</f>
        <v>#REF!</v>
      </c>
      <c r="U165" s="107" t="e">
        <f>+F165-#REF!</f>
        <v>#REF!</v>
      </c>
      <c r="V165" s="107">
        <f t="shared" si="250"/>
        <v>0</v>
      </c>
      <c r="W165" s="94"/>
      <c r="X165" s="107">
        <f t="shared" si="251"/>
        <v>1115.4308597999989</v>
      </c>
      <c r="Y165" s="107">
        <f t="shared" si="252"/>
        <v>1108.8435797999919</v>
      </c>
      <c r="Z165" s="107">
        <f t="shared" si="253"/>
        <v>1102.7210598000092</v>
      </c>
      <c r="AA165" s="107" t="e">
        <f t="shared" si="225"/>
        <v>#REF!</v>
      </c>
      <c r="AB165" s="129"/>
      <c r="AC165" s="139" t="e">
        <f>#REF!*0.1</f>
        <v>#REF!</v>
      </c>
      <c r="AD165" s="139" t="e">
        <f>#REF!*0.1</f>
        <v>#REF!</v>
      </c>
      <c r="AE165" s="139">
        <f t="shared" si="254"/>
        <v>0</v>
      </c>
      <c r="AF165" s="139">
        <f t="shared" si="255"/>
        <v>0</v>
      </c>
      <c r="AG165" s="139">
        <f t="shared" si="256"/>
        <v>3838.2104722599979</v>
      </c>
      <c r="AH165" s="139">
        <f t="shared" si="257"/>
        <v>3949.7535582399978</v>
      </c>
      <c r="AI165" s="139">
        <f t="shared" si="258"/>
        <v>4060.6379162199974</v>
      </c>
      <c r="AJ165" s="129"/>
      <c r="AK165" s="357">
        <f t="shared" si="259"/>
        <v>0</v>
      </c>
      <c r="AL165" s="357">
        <f t="shared" si="260"/>
        <v>0</v>
      </c>
      <c r="AM165" s="357">
        <f t="shared" si="261"/>
        <v>0</v>
      </c>
      <c r="AN165" s="357">
        <f t="shared" si="262"/>
        <v>0</v>
      </c>
      <c r="AO165" s="357">
        <f t="shared" si="263"/>
        <v>0</v>
      </c>
      <c r="AP165" s="129"/>
    </row>
    <row r="166" spans="1:42" x14ac:dyDescent="0.3">
      <c r="A166" s="105">
        <f t="shared" si="216"/>
        <v>204</v>
      </c>
      <c r="B166" s="396" t="s">
        <v>412</v>
      </c>
      <c r="C166" s="275" t="str">
        <f t="shared" si="249"/>
        <v>922</v>
      </c>
      <c r="E166" s="127" t="s">
        <v>413</v>
      </c>
      <c r="F166" s="22"/>
      <c r="G166" s="80"/>
      <c r="H166" s="284">
        <f>VLOOKUP($B166,'MFR C-6'!$B$107:$R$299,MATCH(H$11,'MFR C-6'!$B$15:$R$15,0),FALSE)</f>
        <v>43.359819999999999</v>
      </c>
      <c r="I166" s="284">
        <f>VLOOKUP($B166,'MFR C-6'!$B$107:$R$299,MATCH(I$11,'MFR C-6'!$B$15:$R$15,0),FALSE)</f>
        <v>43.359819999999999</v>
      </c>
      <c r="J166" s="284">
        <f>VLOOKUP($B166,'MFR C-6'!$B$107:$T$299,MATCH(J$11,'MFR C-6'!$B$15:$T$15,0),FALSE)</f>
        <v>43.359819999999999</v>
      </c>
      <c r="K166" s="284">
        <f>VLOOKUP($B166,'MFR C-6'!$B$107:$T$299,MATCH(K$11,'MFR C-6'!$B$15:$T$15,0),FALSE)</f>
        <v>43.359819999999999</v>
      </c>
      <c r="L166" s="107" t="e">
        <f>SUMIF(#REF!,$C166,#REF!)</f>
        <v>#REF!</v>
      </c>
      <c r="M166" s="128"/>
      <c r="N166" s="107" t="e">
        <f>+#REF!-#REF!</f>
        <v>#REF!</v>
      </c>
      <c r="O166" s="107" t="e">
        <f>+#REF!-#REF!</f>
        <v>#REF!</v>
      </c>
      <c r="P166" s="107" t="e">
        <f>+#REF!-#REF!</f>
        <v>#REF!</v>
      </c>
      <c r="Q166" s="107" t="e">
        <f>+#REF!-#REF!</f>
        <v>#REF!</v>
      </c>
      <c r="R166" s="107" t="e">
        <f>+#REF!-#REF!</f>
        <v>#REF!</v>
      </c>
      <c r="S166" s="107" t="e">
        <f>+#REF!-#REF!</f>
        <v>#REF!</v>
      </c>
      <c r="T166" s="107" t="e">
        <f>+#REF!-#REF!</f>
        <v>#REF!</v>
      </c>
      <c r="U166" s="107" t="e">
        <f>+F166-#REF!</f>
        <v>#REF!</v>
      </c>
      <c r="V166" s="107">
        <f t="shared" si="250"/>
        <v>0</v>
      </c>
      <c r="W166" s="94"/>
      <c r="X166" s="107">
        <f t="shared" si="251"/>
        <v>0</v>
      </c>
      <c r="Y166" s="107">
        <f t="shared" si="252"/>
        <v>0</v>
      </c>
      <c r="Z166" s="107">
        <f t="shared" si="253"/>
        <v>0</v>
      </c>
      <c r="AA166" s="107" t="e">
        <f t="shared" si="225"/>
        <v>#REF!</v>
      </c>
      <c r="AB166" s="129"/>
      <c r="AC166" s="139" t="e">
        <f>#REF!*0.1</f>
        <v>#REF!</v>
      </c>
      <c r="AD166" s="139" t="e">
        <f>#REF!*0.1</f>
        <v>#REF!</v>
      </c>
      <c r="AE166" s="139">
        <f t="shared" si="254"/>
        <v>0</v>
      </c>
      <c r="AF166" s="139">
        <f t="shared" si="255"/>
        <v>0</v>
      </c>
      <c r="AG166" s="139">
        <f t="shared" si="256"/>
        <v>4.3359820000000004</v>
      </c>
      <c r="AH166" s="139">
        <f t="shared" si="257"/>
        <v>4.3359820000000004</v>
      </c>
      <c r="AI166" s="139">
        <f t="shared" si="258"/>
        <v>4.3359820000000004</v>
      </c>
      <c r="AJ166" s="129"/>
      <c r="AK166" s="357">
        <f t="shared" si="259"/>
        <v>0</v>
      </c>
      <c r="AL166" s="357">
        <f t="shared" si="260"/>
        <v>0</v>
      </c>
      <c r="AM166" s="357">
        <f t="shared" si="261"/>
        <v>0</v>
      </c>
      <c r="AN166" s="357">
        <f t="shared" si="262"/>
        <v>0</v>
      </c>
      <c r="AO166" s="357">
        <f t="shared" si="263"/>
        <v>0</v>
      </c>
      <c r="AP166" s="129"/>
    </row>
    <row r="167" spans="1:42" x14ac:dyDescent="0.3">
      <c r="A167" s="105">
        <f t="shared" si="216"/>
        <v>205</v>
      </c>
      <c r="B167" s="397" t="s">
        <v>414</v>
      </c>
      <c r="C167" s="275" t="str">
        <f t="shared" si="249"/>
        <v>923</v>
      </c>
      <c r="D167" s="168"/>
      <c r="E167" s="127" t="s">
        <v>415</v>
      </c>
      <c r="F167" s="22"/>
      <c r="G167" s="80"/>
      <c r="H167" s="284">
        <f>VLOOKUP($B167,'MFR C-6'!$B$107:$R$299,MATCH(H$11,'MFR C-6'!$B$15:$R$15,0),FALSE)</f>
        <v>23435.982907524995</v>
      </c>
      <c r="I167" s="284">
        <f>VLOOKUP($B167,'MFR C-6'!$B$107:$R$299,MATCH(I$11,'MFR C-6'!$B$15:$R$15,0),FALSE)</f>
        <v>28980.21357190999</v>
      </c>
      <c r="J167" s="284">
        <f>VLOOKUP($B167,'MFR C-6'!$B$107:$T$299,MATCH(J$11,'MFR C-6'!$B$15:$T$15,0),FALSE)</f>
        <v>26999.366851153798</v>
      </c>
      <c r="K167" s="284">
        <f>VLOOKUP($B167,'MFR C-6'!$B$107:$T$299,MATCH(K$11,'MFR C-6'!$B$15:$T$15,0),FALSE)</f>
        <v>27875.85977248245</v>
      </c>
      <c r="L167" s="107" t="e">
        <f>SUMIF(#REF!,$C167,#REF!)</f>
        <v>#REF!</v>
      </c>
      <c r="M167" s="128"/>
      <c r="N167" s="107" t="e">
        <f>+#REF!-#REF!</f>
        <v>#REF!</v>
      </c>
      <c r="O167" s="107" t="e">
        <f>+#REF!-#REF!</f>
        <v>#REF!</v>
      </c>
      <c r="P167" s="107" t="e">
        <f>+#REF!-#REF!</f>
        <v>#REF!</v>
      </c>
      <c r="Q167" s="107" t="e">
        <f>+#REF!-#REF!</f>
        <v>#REF!</v>
      </c>
      <c r="R167" s="107" t="e">
        <f>+#REF!-#REF!</f>
        <v>#REF!</v>
      </c>
      <c r="S167" s="107" t="e">
        <f>+#REF!-#REF!</f>
        <v>#REF!</v>
      </c>
      <c r="T167" s="107" t="e">
        <f>+#REF!-#REF!</f>
        <v>#REF!</v>
      </c>
      <c r="U167" s="107" t="e">
        <f>+F167-#REF!</f>
        <v>#REF!</v>
      </c>
      <c r="V167" s="107">
        <f t="shared" si="250"/>
        <v>0</v>
      </c>
      <c r="W167" s="94"/>
      <c r="X167" s="107">
        <f t="shared" si="251"/>
        <v>5544.2306643849952</v>
      </c>
      <c r="Y167" s="107">
        <f t="shared" si="252"/>
        <v>-1980.8467207561916</v>
      </c>
      <c r="Z167" s="107">
        <f t="shared" si="253"/>
        <v>876.4929213286523</v>
      </c>
      <c r="AA167" s="107" t="e">
        <f t="shared" si="225"/>
        <v>#REF!</v>
      </c>
      <c r="AB167" s="129"/>
      <c r="AC167" s="139" t="e">
        <f>#REF!*0.1</f>
        <v>#REF!</v>
      </c>
      <c r="AD167" s="139" t="e">
        <f>#REF!*0.1</f>
        <v>#REF!</v>
      </c>
      <c r="AE167" s="139">
        <f t="shared" si="254"/>
        <v>0</v>
      </c>
      <c r="AF167" s="139">
        <f t="shared" si="255"/>
        <v>0</v>
      </c>
      <c r="AG167" s="139">
        <f t="shared" si="256"/>
        <v>2343.5982907524995</v>
      </c>
      <c r="AH167" s="139">
        <f t="shared" si="257"/>
        <v>2898.021357190999</v>
      </c>
      <c r="AI167" s="139">
        <f t="shared" si="258"/>
        <v>2699.93668511538</v>
      </c>
      <c r="AJ167" s="129"/>
      <c r="AK167" s="357">
        <f t="shared" si="259"/>
        <v>0</v>
      </c>
      <c r="AL167" s="357">
        <f t="shared" si="260"/>
        <v>0</v>
      </c>
      <c r="AM167" s="357">
        <f t="shared" si="261"/>
        <v>5544.2306643849952</v>
      </c>
      <c r="AN167" s="357">
        <f t="shared" si="262"/>
        <v>0</v>
      </c>
      <c r="AO167" s="357">
        <f t="shared" si="263"/>
        <v>0</v>
      </c>
      <c r="AP167" s="129"/>
    </row>
    <row r="168" spans="1:42" x14ac:dyDescent="0.3">
      <c r="A168" s="105">
        <f t="shared" si="216"/>
        <v>206</v>
      </c>
      <c r="B168" s="275" t="s">
        <v>416</v>
      </c>
      <c r="C168" s="275" t="str">
        <f t="shared" si="249"/>
        <v>924</v>
      </c>
      <c r="D168" s="168"/>
      <c r="E168" s="127" t="s">
        <v>417</v>
      </c>
      <c r="F168" s="22"/>
      <c r="G168" s="80"/>
      <c r="H168" s="284">
        <f>VLOOKUP($B168,'MFR C-6'!$B$107:$R$299,MATCH(H$11,'MFR C-6'!$B$15:$R$15,0),FALSE)</f>
        <v>24717.529229999898</v>
      </c>
      <c r="I168" s="284">
        <f>VLOOKUP($B168,'MFR C-6'!$B$107:$R$299,MATCH(I$11,'MFR C-6'!$B$15:$R$15,0),FALSE)</f>
        <v>24717.529229999898</v>
      </c>
      <c r="J168" s="284">
        <f>VLOOKUP($B168,'MFR C-6'!$B$107:$T$299,MATCH(J$11,'MFR C-6'!$B$15:$T$15,0),FALSE)</f>
        <v>24717.529229999898</v>
      </c>
      <c r="K168" s="284">
        <f>VLOOKUP($B168,'MFR C-6'!$B$107:$T$299,MATCH(K$11,'MFR C-6'!$B$15:$T$15,0),FALSE)</f>
        <v>24717.529229999898</v>
      </c>
      <c r="L168" s="107" t="e">
        <f>SUMIF(#REF!,$C168,#REF!)</f>
        <v>#REF!</v>
      </c>
      <c r="M168" s="128"/>
      <c r="N168" s="107" t="e">
        <f>+#REF!-#REF!</f>
        <v>#REF!</v>
      </c>
      <c r="O168" s="107" t="e">
        <f>+#REF!-#REF!</f>
        <v>#REF!</v>
      </c>
      <c r="P168" s="107" t="e">
        <f>+#REF!-#REF!</f>
        <v>#REF!</v>
      </c>
      <c r="Q168" s="107" t="e">
        <f>+#REF!-#REF!</f>
        <v>#REF!</v>
      </c>
      <c r="R168" s="107" t="e">
        <f>+#REF!-#REF!</f>
        <v>#REF!</v>
      </c>
      <c r="S168" s="107" t="e">
        <f>+#REF!-#REF!</f>
        <v>#REF!</v>
      </c>
      <c r="T168" s="107" t="e">
        <f>+#REF!-#REF!</f>
        <v>#REF!</v>
      </c>
      <c r="U168" s="107" t="e">
        <f>+F168-#REF!</f>
        <v>#REF!</v>
      </c>
      <c r="V168" s="107">
        <f t="shared" ref="V168:V178" si="264">+G168-F168</f>
        <v>0</v>
      </c>
      <c r="W168" s="94"/>
      <c r="X168" s="107">
        <f t="shared" ref="X168:X178" si="265">+I168-H168</f>
        <v>0</v>
      </c>
      <c r="Y168" s="107">
        <f t="shared" ref="Y168:Y178" si="266">+J168-I168</f>
        <v>0</v>
      </c>
      <c r="Z168" s="107">
        <f t="shared" ref="Z168:Z178" si="267">+K168-J168</f>
        <v>0</v>
      </c>
      <c r="AA168" s="107" t="e">
        <f t="shared" si="225"/>
        <v>#REF!</v>
      </c>
      <c r="AB168" s="129"/>
      <c r="AC168" s="139" t="e">
        <f>#REF!*0.1</f>
        <v>#REF!</v>
      </c>
      <c r="AD168" s="139" t="e">
        <f>#REF!*0.1</f>
        <v>#REF!</v>
      </c>
      <c r="AE168" s="139">
        <f t="shared" si="254"/>
        <v>0</v>
      </c>
      <c r="AF168" s="139">
        <f t="shared" si="255"/>
        <v>0</v>
      </c>
      <c r="AG168" s="139">
        <f t="shared" si="256"/>
        <v>2471.75292299999</v>
      </c>
      <c r="AH168" s="139">
        <f t="shared" si="257"/>
        <v>2471.75292299999</v>
      </c>
      <c r="AI168" s="139">
        <f t="shared" si="258"/>
        <v>2471.75292299999</v>
      </c>
      <c r="AJ168" s="129"/>
      <c r="AK168" s="357">
        <f t="shared" si="259"/>
        <v>0</v>
      </c>
      <c r="AL168" s="357">
        <f t="shared" si="260"/>
        <v>0</v>
      </c>
      <c r="AM168" s="357">
        <f t="shared" si="261"/>
        <v>0</v>
      </c>
      <c r="AN168" s="357">
        <f t="shared" si="262"/>
        <v>0</v>
      </c>
      <c r="AO168" s="357">
        <f t="shared" si="263"/>
        <v>0</v>
      </c>
      <c r="AP168" s="129"/>
    </row>
    <row r="169" spans="1:42" x14ac:dyDescent="0.3">
      <c r="A169" s="105">
        <f t="shared" si="216"/>
        <v>207</v>
      </c>
      <c r="B169" s="275" t="s">
        <v>418</v>
      </c>
      <c r="C169" s="275" t="str">
        <f t="shared" si="249"/>
        <v>924</v>
      </c>
      <c r="D169" s="168"/>
      <c r="E169" s="384" t="s">
        <v>419</v>
      </c>
      <c r="F169" s="22"/>
      <c r="G169" s="80"/>
      <c r="H169" s="284">
        <f>VLOOKUP($B169,'MFR C-6'!$B$107:$R$299,MATCH(H$11,'MFR C-6'!$B$15:$R$15,0),FALSE)</f>
        <v>113133.497999999</v>
      </c>
      <c r="I169" s="284">
        <f>VLOOKUP($B169,'MFR C-6'!$B$107:$R$299,MATCH(I$11,'MFR C-6'!$B$15:$R$15,0),FALSE)</f>
        <v>0</v>
      </c>
      <c r="J169" s="284">
        <f>VLOOKUP($B169,'MFR C-6'!$B$107:$T$299,MATCH(J$11,'MFR C-6'!$B$15:$T$15,0),FALSE)</f>
        <v>0</v>
      </c>
      <c r="K169" s="284">
        <f>VLOOKUP($B169,'MFR C-6'!$B$107:$T$299,MATCH(K$11,'MFR C-6'!$B$15:$T$15,0),FALSE)</f>
        <v>0</v>
      </c>
      <c r="L169" s="107" t="e">
        <f>SUMIF(#REF!,$C169,#REF!)</f>
        <v>#REF!</v>
      </c>
      <c r="M169" s="128"/>
      <c r="N169" s="107" t="e">
        <f>+#REF!-#REF!</f>
        <v>#REF!</v>
      </c>
      <c r="O169" s="107" t="e">
        <f>+#REF!-#REF!</f>
        <v>#REF!</v>
      </c>
      <c r="P169" s="107" t="e">
        <f>+#REF!-#REF!</f>
        <v>#REF!</v>
      </c>
      <c r="Q169" s="107" t="e">
        <f>+#REF!-#REF!</f>
        <v>#REF!</v>
      </c>
      <c r="R169" s="107" t="e">
        <f>+#REF!-#REF!</f>
        <v>#REF!</v>
      </c>
      <c r="S169" s="107" t="e">
        <f>+#REF!-#REF!</f>
        <v>#REF!</v>
      </c>
      <c r="T169" s="107" t="e">
        <f>+#REF!-#REF!</f>
        <v>#REF!</v>
      </c>
      <c r="U169" s="107" t="e">
        <f>+F169-#REF!</f>
        <v>#REF!</v>
      </c>
      <c r="V169" s="107">
        <f t="shared" ref="V169" si="268">+G169-F169</f>
        <v>0</v>
      </c>
      <c r="W169" s="94"/>
      <c r="X169" s="107">
        <f t="shared" ref="X169" si="269">+I169-H169</f>
        <v>-113133.497999999</v>
      </c>
      <c r="Y169" s="107">
        <f t="shared" ref="Y169" si="270">+J169-I169</f>
        <v>0</v>
      </c>
      <c r="Z169" s="107">
        <f t="shared" ref="Z169" si="271">+K169-J169</f>
        <v>0</v>
      </c>
      <c r="AA169" s="107" t="e">
        <f t="shared" ref="AA169" si="272">+L169-K169</f>
        <v>#REF!</v>
      </c>
      <c r="AB169" s="129"/>
      <c r="AC169" s="139" t="e">
        <f>#REF!*0.1</f>
        <v>#REF!</v>
      </c>
      <c r="AD169" s="139" t="e">
        <f>#REF!*0.1</f>
        <v>#REF!</v>
      </c>
      <c r="AE169" s="139">
        <f t="shared" si="254"/>
        <v>0</v>
      </c>
      <c r="AF169" s="139">
        <f t="shared" si="255"/>
        <v>0</v>
      </c>
      <c r="AG169" s="139">
        <f t="shared" si="256"/>
        <v>11313.349799999902</v>
      </c>
      <c r="AH169" s="139">
        <f t="shared" si="257"/>
        <v>0</v>
      </c>
      <c r="AI169" s="139">
        <f t="shared" si="258"/>
        <v>0</v>
      </c>
      <c r="AJ169" s="129"/>
      <c r="AK169" s="357">
        <f t="shared" si="259"/>
        <v>0</v>
      </c>
      <c r="AL169" s="357">
        <f t="shared" si="260"/>
        <v>0</v>
      </c>
      <c r="AM169" s="357">
        <f t="shared" si="261"/>
        <v>-113133.497999999</v>
      </c>
      <c r="AN169" s="357">
        <f t="shared" si="262"/>
        <v>0</v>
      </c>
      <c r="AO169" s="357">
        <f t="shared" si="263"/>
        <v>0</v>
      </c>
      <c r="AP169" s="129"/>
    </row>
    <row r="170" spans="1:42" x14ac:dyDescent="0.3">
      <c r="A170" s="105">
        <f t="shared" si="216"/>
        <v>208</v>
      </c>
      <c r="B170" s="397" t="s">
        <v>420</v>
      </c>
      <c r="C170" s="275" t="str">
        <f t="shared" si="249"/>
        <v>925</v>
      </c>
      <c r="D170" s="168"/>
      <c r="E170" s="380" t="s">
        <v>421</v>
      </c>
      <c r="F170" s="22"/>
      <c r="G170" s="80"/>
      <c r="H170" s="284">
        <f>VLOOKUP($B170,'MFR C-6'!$B$107:$R$299,MATCH(H$11,'MFR C-6'!$B$15:$R$15,0),FALSE)</f>
        <v>7320.4949799999995</v>
      </c>
      <c r="I170" s="284">
        <f>VLOOKUP($B170,'MFR C-6'!$B$107:$R$299,MATCH(I$11,'MFR C-6'!$B$15:$R$15,0),FALSE)</f>
        <v>7320.4949799999995</v>
      </c>
      <c r="J170" s="284">
        <f>VLOOKUP($B170,'MFR C-6'!$B$107:$T$299,MATCH(J$11,'MFR C-6'!$B$15:$T$15,0),FALSE)</f>
        <v>7320.4949799999995</v>
      </c>
      <c r="K170" s="284">
        <f>VLOOKUP($B170,'MFR C-6'!$B$107:$T$299,MATCH(K$11,'MFR C-6'!$B$15:$T$15,0),FALSE)</f>
        <v>7320.4949799999995</v>
      </c>
      <c r="L170" s="107" t="e">
        <f>SUMIF(#REF!,$C170,#REF!)</f>
        <v>#REF!</v>
      </c>
      <c r="M170" s="128"/>
      <c r="N170" s="107" t="e">
        <f>+#REF!-#REF!</f>
        <v>#REF!</v>
      </c>
      <c r="O170" s="107" t="e">
        <f>+#REF!-#REF!</f>
        <v>#REF!</v>
      </c>
      <c r="P170" s="107" t="e">
        <f>+#REF!-#REF!</f>
        <v>#REF!</v>
      </c>
      <c r="Q170" s="107" t="e">
        <f>+#REF!-#REF!</f>
        <v>#REF!</v>
      </c>
      <c r="R170" s="107" t="e">
        <f>+#REF!-#REF!</f>
        <v>#REF!</v>
      </c>
      <c r="S170" s="107" t="e">
        <f>+#REF!-#REF!</f>
        <v>#REF!</v>
      </c>
      <c r="T170" s="107" t="e">
        <f>+#REF!-#REF!</f>
        <v>#REF!</v>
      </c>
      <c r="U170" s="107" t="e">
        <f>+F170-#REF!</f>
        <v>#REF!</v>
      </c>
      <c r="V170" s="107">
        <f t="shared" si="264"/>
        <v>0</v>
      </c>
      <c r="W170" s="94"/>
      <c r="X170" s="107">
        <f t="shared" si="265"/>
        <v>0</v>
      </c>
      <c r="Y170" s="107">
        <f t="shared" si="266"/>
        <v>0</v>
      </c>
      <c r="Z170" s="107">
        <f t="shared" si="267"/>
        <v>0</v>
      </c>
      <c r="AA170" s="107" t="e">
        <f t="shared" si="225"/>
        <v>#REF!</v>
      </c>
      <c r="AB170" s="129"/>
      <c r="AC170" s="139" t="e">
        <f>#REF!*0.1</f>
        <v>#REF!</v>
      </c>
      <c r="AD170" s="139" t="e">
        <f>#REF!*0.1</f>
        <v>#REF!</v>
      </c>
      <c r="AE170" s="139">
        <f t="shared" si="254"/>
        <v>0</v>
      </c>
      <c r="AF170" s="139">
        <f t="shared" si="255"/>
        <v>0</v>
      </c>
      <c r="AG170" s="139">
        <f t="shared" si="256"/>
        <v>732.04949799999997</v>
      </c>
      <c r="AH170" s="139">
        <f t="shared" si="257"/>
        <v>732.04949799999997</v>
      </c>
      <c r="AI170" s="139">
        <f t="shared" si="258"/>
        <v>732.04949799999997</v>
      </c>
      <c r="AJ170" s="129"/>
      <c r="AK170" s="357">
        <f t="shared" si="259"/>
        <v>0</v>
      </c>
      <c r="AL170" s="357">
        <f t="shared" si="260"/>
        <v>0</v>
      </c>
      <c r="AM170" s="357">
        <f t="shared" si="261"/>
        <v>0</v>
      </c>
      <c r="AN170" s="357">
        <f t="shared" si="262"/>
        <v>0</v>
      </c>
      <c r="AO170" s="357">
        <f t="shared" si="263"/>
        <v>0</v>
      </c>
      <c r="AP170" s="129"/>
    </row>
    <row r="171" spans="1:42" x14ac:dyDescent="0.3">
      <c r="A171" s="105">
        <f t="shared" si="216"/>
        <v>209</v>
      </c>
      <c r="B171" s="275" t="s">
        <v>422</v>
      </c>
      <c r="C171" s="275" t="str">
        <f t="shared" si="249"/>
        <v>926</v>
      </c>
      <c r="E171" s="127" t="s">
        <v>423</v>
      </c>
      <c r="F171" s="22"/>
      <c r="G171" s="80"/>
      <c r="H171" s="284">
        <f>VLOOKUP($B171,'MFR C-6'!$B$107:$R$299,MATCH(H$11,'MFR C-6'!$B$15:$R$15,0),FALSE)</f>
        <v>14974.296490000095</v>
      </c>
      <c r="I171" s="284">
        <f>VLOOKUP($B171,'MFR C-6'!$B$107:$R$299,MATCH(I$11,'MFR C-6'!$B$15:$R$15,0),FALSE)</f>
        <v>26138.03933092839</v>
      </c>
      <c r="J171" s="284">
        <f>VLOOKUP($B171,'MFR C-6'!$B$107:$T$299,MATCH(J$11,'MFR C-6'!$B$15:$T$15,0),FALSE)</f>
        <v>42123.996168276899</v>
      </c>
      <c r="K171" s="284">
        <f>VLOOKUP($B171,'MFR C-6'!$B$107:$T$299,MATCH(K$11,'MFR C-6'!$B$15:$T$15,0),FALSE)</f>
        <v>59613.704887097694</v>
      </c>
      <c r="L171" s="107" t="e">
        <f>SUMIF(#REF!,$C171,#REF!)</f>
        <v>#REF!</v>
      </c>
      <c r="M171" s="128"/>
      <c r="N171" s="107" t="e">
        <f>+#REF!-#REF!</f>
        <v>#REF!</v>
      </c>
      <c r="O171" s="107" t="e">
        <f>+#REF!-#REF!</f>
        <v>#REF!</v>
      </c>
      <c r="P171" s="107" t="e">
        <f>+#REF!-#REF!</f>
        <v>#REF!</v>
      </c>
      <c r="Q171" s="107" t="e">
        <f>+#REF!-#REF!</f>
        <v>#REF!</v>
      </c>
      <c r="R171" s="107" t="e">
        <f>+#REF!-#REF!</f>
        <v>#REF!</v>
      </c>
      <c r="S171" s="107" t="e">
        <f>+#REF!-#REF!</f>
        <v>#REF!</v>
      </c>
      <c r="T171" s="107" t="e">
        <f>+#REF!-#REF!</f>
        <v>#REF!</v>
      </c>
      <c r="U171" s="107" t="e">
        <f>+F171-#REF!</f>
        <v>#REF!</v>
      </c>
      <c r="V171" s="107">
        <f t="shared" si="264"/>
        <v>0</v>
      </c>
      <c r="W171" s="94"/>
      <c r="X171" s="107">
        <f t="shared" si="265"/>
        <v>11163.742840928295</v>
      </c>
      <c r="Y171" s="107">
        <f t="shared" si="266"/>
        <v>15985.956837348509</v>
      </c>
      <c r="Z171" s="107">
        <f t="shared" si="267"/>
        <v>17489.708718820795</v>
      </c>
      <c r="AA171" s="107" t="e">
        <f t="shared" si="225"/>
        <v>#REF!</v>
      </c>
      <c r="AB171" s="129"/>
      <c r="AC171" s="139" t="e">
        <f>#REF!*0.1</f>
        <v>#REF!</v>
      </c>
      <c r="AD171" s="139" t="e">
        <f>#REF!*0.1</f>
        <v>#REF!</v>
      </c>
      <c r="AE171" s="139">
        <f t="shared" si="254"/>
        <v>0</v>
      </c>
      <c r="AF171" s="139">
        <f t="shared" si="255"/>
        <v>0</v>
      </c>
      <c r="AG171" s="139">
        <f t="shared" si="256"/>
        <v>1497.4296490000097</v>
      </c>
      <c r="AH171" s="139">
        <f t="shared" si="257"/>
        <v>2613.8039330928391</v>
      </c>
      <c r="AI171" s="139">
        <f t="shared" si="258"/>
        <v>4212.3996168276899</v>
      </c>
      <c r="AJ171" s="129"/>
      <c r="AK171" s="357">
        <f t="shared" si="259"/>
        <v>0</v>
      </c>
      <c r="AL171" s="357">
        <f t="shared" si="260"/>
        <v>0</v>
      </c>
      <c r="AM171" s="357">
        <f t="shared" si="261"/>
        <v>11163.742840928295</v>
      </c>
      <c r="AN171" s="357">
        <f t="shared" si="262"/>
        <v>15985.956837348509</v>
      </c>
      <c r="AO171" s="357">
        <f t="shared" si="263"/>
        <v>17489.708718820795</v>
      </c>
      <c r="AP171" s="129"/>
    </row>
    <row r="172" spans="1:42" x14ac:dyDescent="0.3">
      <c r="A172" s="105">
        <f t="shared" si="216"/>
        <v>210</v>
      </c>
      <c r="B172" s="275" t="s">
        <v>424</v>
      </c>
      <c r="C172" s="275" t="str">
        <f t="shared" si="249"/>
        <v>457</v>
      </c>
      <c r="E172" s="182" t="s">
        <v>425</v>
      </c>
      <c r="F172" s="22"/>
      <c r="G172" s="80"/>
      <c r="H172" s="284">
        <f>VLOOKUP($B172,'MFR C-6'!$B$107:$R$299,MATCH(H$11,'MFR C-6'!$B$15:$R$15,0),FALSE)</f>
        <v>0</v>
      </c>
      <c r="I172" s="284">
        <f>VLOOKUP($B172,'MFR C-6'!$B$107:$R$299,MATCH(I$11,'MFR C-6'!$B$15:$R$15,0),FALSE)</f>
        <v>0</v>
      </c>
      <c r="J172" s="284">
        <f>VLOOKUP($B172,'MFR C-6'!$B$107:$T$299,MATCH(J$11,'MFR C-6'!$B$15:$T$15,0),FALSE)</f>
        <v>0</v>
      </c>
      <c r="K172" s="284">
        <f>VLOOKUP($B172,'MFR C-6'!$B$107:$T$299,MATCH(K$11,'MFR C-6'!$B$15:$T$15,0),FALSE)</f>
        <v>0</v>
      </c>
      <c r="L172" s="107" t="e">
        <f>SUMIF(#REF!,'MFR C-6 Var Calc for MFR C-8'!$B172,#REF!)/1000</f>
        <v>#REF!</v>
      </c>
      <c r="M172" s="128"/>
      <c r="N172" s="107" t="e">
        <f>+#REF!-#REF!</f>
        <v>#REF!</v>
      </c>
      <c r="O172" s="107" t="e">
        <f>+#REF!-#REF!</f>
        <v>#REF!</v>
      </c>
      <c r="P172" s="107" t="e">
        <f>+#REF!-#REF!</f>
        <v>#REF!</v>
      </c>
      <c r="Q172" s="107" t="e">
        <f>+#REF!-#REF!</f>
        <v>#REF!</v>
      </c>
      <c r="R172" s="107" t="e">
        <f>+#REF!-#REF!</f>
        <v>#REF!</v>
      </c>
      <c r="S172" s="107" t="e">
        <f>+#REF!-#REF!</f>
        <v>#REF!</v>
      </c>
      <c r="T172" s="107" t="e">
        <f>+#REF!-#REF!</f>
        <v>#REF!</v>
      </c>
      <c r="U172" s="107" t="e">
        <f>+F172-#REF!</f>
        <v>#REF!</v>
      </c>
      <c r="V172" s="107">
        <f t="shared" si="264"/>
        <v>0</v>
      </c>
      <c r="W172" s="94"/>
      <c r="X172" s="107">
        <f t="shared" si="265"/>
        <v>0</v>
      </c>
      <c r="Y172" s="107">
        <f t="shared" si="266"/>
        <v>0</v>
      </c>
      <c r="Z172" s="107">
        <f t="shared" si="267"/>
        <v>0</v>
      </c>
      <c r="AA172" s="107" t="e">
        <f t="shared" si="225"/>
        <v>#REF!</v>
      </c>
      <c r="AB172" s="129"/>
      <c r="AC172" s="139" t="e">
        <f>#REF!*0.1</f>
        <v>#REF!</v>
      </c>
      <c r="AD172" s="139" t="e">
        <f>#REF!*0.1</f>
        <v>#REF!</v>
      </c>
      <c r="AE172" s="139">
        <f t="shared" si="254"/>
        <v>0</v>
      </c>
      <c r="AF172" s="139">
        <f t="shared" si="255"/>
        <v>0</v>
      </c>
      <c r="AG172" s="139">
        <f t="shared" si="256"/>
        <v>0</v>
      </c>
      <c r="AH172" s="139">
        <f t="shared" si="257"/>
        <v>0</v>
      </c>
      <c r="AI172" s="139">
        <f t="shared" si="258"/>
        <v>0</v>
      </c>
      <c r="AJ172" s="129"/>
      <c r="AK172" s="357">
        <f t="shared" si="259"/>
        <v>0</v>
      </c>
      <c r="AL172" s="357">
        <f t="shared" si="260"/>
        <v>0</v>
      </c>
      <c r="AM172" s="357">
        <f t="shared" si="261"/>
        <v>0</v>
      </c>
      <c r="AN172" s="357">
        <f t="shared" si="262"/>
        <v>0</v>
      </c>
      <c r="AO172" s="357">
        <f t="shared" si="263"/>
        <v>0</v>
      </c>
      <c r="AP172" s="129"/>
    </row>
    <row r="173" spans="1:42" x14ac:dyDescent="0.3">
      <c r="A173" s="105">
        <f t="shared" si="216"/>
        <v>211</v>
      </c>
      <c r="B173" s="275" t="s">
        <v>426</v>
      </c>
      <c r="C173" s="275" t="str">
        <f t="shared" si="249"/>
        <v>927</v>
      </c>
      <c r="E173" s="127" t="s">
        <v>427</v>
      </c>
      <c r="F173" s="22"/>
      <c r="G173" s="80"/>
      <c r="H173" s="284">
        <f>VLOOKUP($B173,'MFR C-6'!$B$107:$R$299,MATCH(H$11,'MFR C-6'!$B$15:$R$15,0),FALSE)</f>
        <v>0</v>
      </c>
      <c r="I173" s="284">
        <f>VLOOKUP($B173,'MFR C-6'!$B$107:$R$299,MATCH(I$11,'MFR C-6'!$B$15:$R$15,0),FALSE)</f>
        <v>0</v>
      </c>
      <c r="J173" s="284">
        <f>VLOOKUP($B173,'MFR C-6'!$B$107:$T$299,MATCH(J$11,'MFR C-6'!$B$15:$T$15,0),FALSE)</f>
        <v>0</v>
      </c>
      <c r="K173" s="284">
        <f>VLOOKUP($B173,'MFR C-6'!$B$107:$T$299,MATCH(K$11,'MFR C-6'!$B$15:$T$15,0),FALSE)</f>
        <v>0</v>
      </c>
      <c r="L173" s="107" t="e">
        <f>SUMIF(#REF!,'MFR C-6 Var Calc for MFR C-8'!$B173,#REF!)/1000</f>
        <v>#REF!</v>
      </c>
      <c r="M173" s="128"/>
      <c r="N173" s="107" t="e">
        <f>+#REF!-#REF!</f>
        <v>#REF!</v>
      </c>
      <c r="O173" s="107" t="e">
        <f>+#REF!-#REF!</f>
        <v>#REF!</v>
      </c>
      <c r="P173" s="107" t="e">
        <f>+#REF!-#REF!</f>
        <v>#REF!</v>
      </c>
      <c r="Q173" s="107" t="e">
        <f>+#REF!-#REF!</f>
        <v>#REF!</v>
      </c>
      <c r="R173" s="107" t="e">
        <f>+#REF!-#REF!</f>
        <v>#REF!</v>
      </c>
      <c r="S173" s="107" t="e">
        <f>+#REF!-#REF!</f>
        <v>#REF!</v>
      </c>
      <c r="T173" s="107" t="e">
        <f>+#REF!-#REF!</f>
        <v>#REF!</v>
      </c>
      <c r="U173" s="107" t="e">
        <f>+F173-#REF!</f>
        <v>#REF!</v>
      </c>
      <c r="V173" s="107">
        <f t="shared" si="264"/>
        <v>0</v>
      </c>
      <c r="W173" s="94"/>
      <c r="X173" s="107">
        <f t="shared" si="265"/>
        <v>0</v>
      </c>
      <c r="Y173" s="107">
        <f t="shared" si="266"/>
        <v>0</v>
      </c>
      <c r="Z173" s="107">
        <f t="shared" si="267"/>
        <v>0</v>
      </c>
      <c r="AA173" s="107" t="e">
        <f t="shared" si="225"/>
        <v>#REF!</v>
      </c>
      <c r="AB173" s="129"/>
      <c r="AC173" s="139" t="e">
        <f>#REF!*0.1</f>
        <v>#REF!</v>
      </c>
      <c r="AD173" s="139" t="e">
        <f>#REF!*0.1</f>
        <v>#REF!</v>
      </c>
      <c r="AE173" s="139">
        <f t="shared" si="254"/>
        <v>0</v>
      </c>
      <c r="AF173" s="139">
        <f t="shared" si="255"/>
        <v>0</v>
      </c>
      <c r="AG173" s="139">
        <f t="shared" si="256"/>
        <v>0</v>
      </c>
      <c r="AH173" s="139">
        <f t="shared" si="257"/>
        <v>0</v>
      </c>
      <c r="AI173" s="139">
        <f t="shared" si="258"/>
        <v>0</v>
      </c>
      <c r="AJ173" s="129"/>
      <c r="AK173" s="357">
        <f t="shared" si="259"/>
        <v>0</v>
      </c>
      <c r="AL173" s="357">
        <f t="shared" si="260"/>
        <v>0</v>
      </c>
      <c r="AM173" s="357">
        <f t="shared" si="261"/>
        <v>0</v>
      </c>
      <c r="AN173" s="357">
        <f t="shared" si="262"/>
        <v>0</v>
      </c>
      <c r="AO173" s="357">
        <f t="shared" si="263"/>
        <v>0</v>
      </c>
      <c r="AP173" s="129"/>
    </row>
    <row r="174" spans="1:42" x14ac:dyDescent="0.3">
      <c r="A174" s="105">
        <f t="shared" si="216"/>
        <v>212</v>
      </c>
      <c r="B174" s="275" t="s">
        <v>428</v>
      </c>
      <c r="C174" s="275" t="str">
        <f t="shared" si="249"/>
        <v>928</v>
      </c>
      <c r="D174" s="168"/>
      <c r="E174" s="127" t="s">
        <v>429</v>
      </c>
      <c r="F174" s="22"/>
      <c r="G174" s="80"/>
      <c r="H174" s="284">
        <f>VLOOKUP($B174,'MFR C-6'!$B$107:$R$299,MATCH(H$11,'MFR C-6'!$B$15:$R$15,0),FALSE)</f>
        <v>7288.3693999999905</v>
      </c>
      <c r="I174" s="284">
        <f>VLOOKUP($B174,'MFR C-6'!$B$107:$R$299,MATCH(I$11,'MFR C-6'!$B$15:$R$15,0),FALSE)</f>
        <v>6053.4954000000007</v>
      </c>
      <c r="J174" s="284">
        <f>VLOOKUP($B174,'MFR C-6'!$B$107:$T$299,MATCH(J$11,'MFR C-6'!$B$15:$T$15,0),FALSE)</f>
        <v>6939.5273999999999</v>
      </c>
      <c r="K174" s="284">
        <f>VLOOKUP($B174,'MFR C-6'!$B$107:$T$299,MATCH(K$11,'MFR C-6'!$B$15:$T$15,0),FALSE)</f>
        <v>7572.6353999999901</v>
      </c>
      <c r="L174" s="107" t="e">
        <f>SUMIF(#REF!,'MFR C-6 Var Calc for MFR C-8'!$B174,#REF!)/1000</f>
        <v>#REF!</v>
      </c>
      <c r="M174" s="128"/>
      <c r="N174" s="107" t="e">
        <f>+#REF!-#REF!</f>
        <v>#REF!</v>
      </c>
      <c r="O174" s="107" t="e">
        <f>+#REF!-#REF!</f>
        <v>#REF!</v>
      </c>
      <c r="P174" s="107" t="e">
        <f>+#REF!-#REF!</f>
        <v>#REF!</v>
      </c>
      <c r="Q174" s="107" t="e">
        <f>+#REF!-#REF!</f>
        <v>#REF!</v>
      </c>
      <c r="R174" s="107" t="e">
        <f>+#REF!-#REF!</f>
        <v>#REF!</v>
      </c>
      <c r="S174" s="107" t="e">
        <f>+#REF!-#REF!</f>
        <v>#REF!</v>
      </c>
      <c r="T174" s="107" t="e">
        <f>+#REF!-#REF!</f>
        <v>#REF!</v>
      </c>
      <c r="U174" s="107" t="e">
        <f>+F174-#REF!</f>
        <v>#REF!</v>
      </c>
      <c r="V174" s="107">
        <f t="shared" si="264"/>
        <v>0</v>
      </c>
      <c r="W174" s="94"/>
      <c r="X174" s="107">
        <f t="shared" si="265"/>
        <v>-1234.8739999999898</v>
      </c>
      <c r="Y174" s="107">
        <f t="shared" si="266"/>
        <v>886.03199999999924</v>
      </c>
      <c r="Z174" s="107">
        <f t="shared" si="267"/>
        <v>633.10799999999017</v>
      </c>
      <c r="AA174" s="107" t="e">
        <f t="shared" ref="X174:AA211" si="273">+L174-K174</f>
        <v>#REF!</v>
      </c>
      <c r="AB174" s="129"/>
      <c r="AC174" s="139" t="e">
        <f>#REF!*0.1</f>
        <v>#REF!</v>
      </c>
      <c r="AD174" s="139" t="e">
        <f>#REF!*0.1</f>
        <v>#REF!</v>
      </c>
      <c r="AE174" s="139">
        <f t="shared" si="254"/>
        <v>0</v>
      </c>
      <c r="AF174" s="139">
        <f t="shared" si="255"/>
        <v>0</v>
      </c>
      <c r="AG174" s="139">
        <f t="shared" si="256"/>
        <v>728.83693999999912</v>
      </c>
      <c r="AH174" s="139">
        <f t="shared" si="257"/>
        <v>605.34954000000005</v>
      </c>
      <c r="AI174" s="139">
        <f t="shared" si="258"/>
        <v>693.95274000000006</v>
      </c>
      <c r="AJ174" s="129"/>
      <c r="AK174" s="357">
        <f t="shared" si="259"/>
        <v>0</v>
      </c>
      <c r="AL174" s="357">
        <f t="shared" si="260"/>
        <v>0</v>
      </c>
      <c r="AM174" s="357">
        <f t="shared" si="261"/>
        <v>0</v>
      </c>
      <c r="AN174" s="357">
        <f t="shared" si="262"/>
        <v>0</v>
      </c>
      <c r="AO174" s="357">
        <f t="shared" si="263"/>
        <v>0</v>
      </c>
      <c r="AP174" s="129"/>
    </row>
    <row r="175" spans="1:42" x14ac:dyDescent="0.3">
      <c r="A175" s="105">
        <f t="shared" si="216"/>
        <v>213</v>
      </c>
      <c r="B175" s="275" t="s">
        <v>430</v>
      </c>
      <c r="C175" s="275" t="str">
        <f t="shared" si="249"/>
        <v>929</v>
      </c>
      <c r="D175" s="168"/>
      <c r="E175" s="127" t="s">
        <v>431</v>
      </c>
      <c r="F175" s="22"/>
      <c r="G175" s="80"/>
      <c r="H175" s="284">
        <f>VLOOKUP($B175,'MFR C-6'!$B$107:$R$299,MATCH(H$11,'MFR C-6'!$B$15:$R$15,0),FALSE)</f>
        <v>-1695.57293</v>
      </c>
      <c r="I175" s="284">
        <f>VLOOKUP($B175,'MFR C-6'!$B$107:$R$299,MATCH(I$11,'MFR C-6'!$B$15:$R$15,0),FALSE)</f>
        <v>-1695.57293</v>
      </c>
      <c r="J175" s="284">
        <f>VLOOKUP($B175,'MFR C-6'!$B$107:$T$299,MATCH(J$11,'MFR C-6'!$B$15:$T$15,0),FALSE)</f>
        <v>-1695.57293</v>
      </c>
      <c r="K175" s="284">
        <f>VLOOKUP($B175,'MFR C-6'!$B$107:$T$299,MATCH(K$11,'MFR C-6'!$B$15:$T$15,0),FALSE)</f>
        <v>-1695.57293</v>
      </c>
      <c r="L175" s="107" t="e">
        <f>SUMIF(#REF!,$C175,#REF!)</f>
        <v>#REF!</v>
      </c>
      <c r="M175" s="128"/>
      <c r="N175" s="107" t="e">
        <f>+#REF!-#REF!</f>
        <v>#REF!</v>
      </c>
      <c r="O175" s="107" t="e">
        <f>+#REF!-#REF!</f>
        <v>#REF!</v>
      </c>
      <c r="P175" s="107" t="e">
        <f>+#REF!-#REF!</f>
        <v>#REF!</v>
      </c>
      <c r="Q175" s="107" t="e">
        <f>+#REF!-#REF!</f>
        <v>#REF!</v>
      </c>
      <c r="R175" s="107" t="e">
        <f>+#REF!-#REF!</f>
        <v>#REF!</v>
      </c>
      <c r="S175" s="107" t="e">
        <f>+#REF!-#REF!</f>
        <v>#REF!</v>
      </c>
      <c r="T175" s="107" t="e">
        <f>+#REF!-#REF!</f>
        <v>#REF!</v>
      </c>
      <c r="U175" s="107" t="e">
        <f>+F175-#REF!</f>
        <v>#REF!</v>
      </c>
      <c r="V175" s="107">
        <f t="shared" si="264"/>
        <v>0</v>
      </c>
      <c r="W175" s="94"/>
      <c r="X175" s="107">
        <f t="shared" si="265"/>
        <v>0</v>
      </c>
      <c r="Y175" s="107">
        <f t="shared" si="266"/>
        <v>0</v>
      </c>
      <c r="Z175" s="107">
        <f t="shared" si="267"/>
        <v>0</v>
      </c>
      <c r="AA175" s="107" t="e">
        <f t="shared" si="273"/>
        <v>#REF!</v>
      </c>
      <c r="AB175" s="129"/>
      <c r="AC175" s="139" t="e">
        <f>#REF!*0.1</f>
        <v>#REF!</v>
      </c>
      <c r="AD175" s="139" t="e">
        <f>#REF!*0.1</f>
        <v>#REF!</v>
      </c>
      <c r="AE175" s="139">
        <f t="shared" si="254"/>
        <v>0</v>
      </c>
      <c r="AF175" s="139">
        <f t="shared" si="255"/>
        <v>0</v>
      </c>
      <c r="AG175" s="139">
        <f t="shared" si="256"/>
        <v>169.55729300000002</v>
      </c>
      <c r="AH175" s="139">
        <f t="shared" si="257"/>
        <v>169.55729300000002</v>
      </c>
      <c r="AI175" s="139">
        <f t="shared" si="258"/>
        <v>169.55729300000002</v>
      </c>
      <c r="AJ175" s="129"/>
      <c r="AK175" s="357">
        <f t="shared" si="259"/>
        <v>0</v>
      </c>
      <c r="AL175" s="357">
        <f t="shared" si="260"/>
        <v>0</v>
      </c>
      <c r="AM175" s="357">
        <f t="shared" si="261"/>
        <v>0</v>
      </c>
      <c r="AN175" s="357">
        <f t="shared" si="262"/>
        <v>0</v>
      </c>
      <c r="AO175" s="357">
        <f t="shared" si="263"/>
        <v>0</v>
      </c>
      <c r="AP175" s="129"/>
    </row>
    <row r="176" spans="1:42" x14ac:dyDescent="0.3">
      <c r="A176" s="105">
        <f t="shared" si="216"/>
        <v>214</v>
      </c>
      <c r="B176" s="397" t="s">
        <v>432</v>
      </c>
      <c r="C176" s="275" t="str">
        <f t="shared" si="249"/>
        <v>930</v>
      </c>
      <c r="D176" s="168"/>
      <c r="E176" s="127" t="s">
        <v>433</v>
      </c>
      <c r="F176" s="22"/>
      <c r="G176" s="80"/>
      <c r="H176" s="284">
        <f>VLOOKUP($B176,'MFR C-6'!$B$107:$R$299,MATCH(H$11,'MFR C-6'!$B$15:$R$15,0),FALSE)</f>
        <v>-12089.611430000008</v>
      </c>
      <c r="I176" s="284">
        <f>VLOOKUP($B176,'MFR C-6'!$B$107:$R$299,MATCH(I$11,'MFR C-6'!$B$15:$R$15,0),FALSE)</f>
        <v>-12089.611430000008</v>
      </c>
      <c r="J176" s="284">
        <f>VLOOKUP($B176,'MFR C-6'!$B$107:$T$299,MATCH(J$11,'MFR C-6'!$B$15:$T$15,0),FALSE)</f>
        <v>-12089.611430000008</v>
      </c>
      <c r="K176" s="284">
        <f>VLOOKUP($B176,'MFR C-6'!$B$107:$T$299,MATCH(K$11,'MFR C-6'!$B$15:$T$15,0),FALSE)</f>
        <v>-12089.611430000008</v>
      </c>
      <c r="L176" s="107" t="e">
        <f>SUMIF(#REF!,$C176,#REF!)</f>
        <v>#REF!</v>
      </c>
      <c r="M176" s="128"/>
      <c r="N176" s="107" t="e">
        <f>+#REF!-#REF!</f>
        <v>#REF!</v>
      </c>
      <c r="O176" s="107" t="e">
        <f>+#REF!-#REF!</f>
        <v>#REF!</v>
      </c>
      <c r="P176" s="107" t="e">
        <f>+#REF!-#REF!</f>
        <v>#REF!</v>
      </c>
      <c r="Q176" s="107" t="e">
        <f>+#REF!-#REF!</f>
        <v>#REF!</v>
      </c>
      <c r="R176" s="107" t="e">
        <f>+#REF!-#REF!</f>
        <v>#REF!</v>
      </c>
      <c r="S176" s="107" t="e">
        <f>+#REF!-#REF!</f>
        <v>#REF!</v>
      </c>
      <c r="T176" s="107" t="e">
        <f>+#REF!-#REF!</f>
        <v>#REF!</v>
      </c>
      <c r="U176" s="107" t="e">
        <f>+F176-#REF!</f>
        <v>#REF!</v>
      </c>
      <c r="V176" s="107">
        <f t="shared" si="264"/>
        <v>0</v>
      </c>
      <c r="W176" s="94"/>
      <c r="X176" s="107">
        <f t="shared" si="265"/>
        <v>0</v>
      </c>
      <c r="Y176" s="107">
        <f t="shared" si="266"/>
        <v>0</v>
      </c>
      <c r="Z176" s="107">
        <f t="shared" si="267"/>
        <v>0</v>
      </c>
      <c r="AA176" s="107" t="e">
        <f t="shared" si="273"/>
        <v>#REF!</v>
      </c>
      <c r="AB176" s="129"/>
      <c r="AC176" s="139" t="e">
        <f>#REF!*0.1</f>
        <v>#REF!</v>
      </c>
      <c r="AD176" s="139" t="e">
        <f>#REF!*0.1</f>
        <v>#REF!</v>
      </c>
      <c r="AE176" s="139">
        <f t="shared" si="254"/>
        <v>0</v>
      </c>
      <c r="AF176" s="139">
        <f t="shared" si="255"/>
        <v>0</v>
      </c>
      <c r="AG176" s="139">
        <f t="shared" si="256"/>
        <v>1208.9611430000009</v>
      </c>
      <c r="AH176" s="139">
        <f t="shared" si="257"/>
        <v>1208.9611430000009</v>
      </c>
      <c r="AI176" s="139">
        <f t="shared" si="258"/>
        <v>1208.9611430000009</v>
      </c>
      <c r="AJ176" s="129"/>
      <c r="AK176" s="357">
        <f t="shared" si="259"/>
        <v>0</v>
      </c>
      <c r="AL176" s="357">
        <f t="shared" si="260"/>
        <v>0</v>
      </c>
      <c r="AM176" s="357">
        <f t="shared" si="261"/>
        <v>0</v>
      </c>
      <c r="AN176" s="357">
        <f t="shared" si="262"/>
        <v>0</v>
      </c>
      <c r="AO176" s="357">
        <f t="shared" si="263"/>
        <v>0</v>
      </c>
      <c r="AP176" s="129"/>
    </row>
    <row r="177" spans="1:42" x14ac:dyDescent="0.3">
      <c r="A177" s="105">
        <f t="shared" si="216"/>
        <v>215</v>
      </c>
      <c r="B177" s="397" t="s">
        <v>434</v>
      </c>
      <c r="C177" s="275" t="str">
        <f t="shared" si="249"/>
        <v>931</v>
      </c>
      <c r="D177" s="168"/>
      <c r="E177" s="127" t="s">
        <v>289</v>
      </c>
      <c r="F177" s="22"/>
      <c r="G177" s="80"/>
      <c r="H177" s="284">
        <f>VLOOKUP($B177,'MFR C-6'!$B$107:$R$299,MATCH(H$11,'MFR C-6'!$B$15:$R$15,0),FALSE)</f>
        <v>25342.669370000011</v>
      </c>
      <c r="I177" s="284">
        <f>VLOOKUP($B177,'MFR C-6'!$B$107:$R$299,MATCH(I$11,'MFR C-6'!$B$15:$R$15,0),FALSE)</f>
        <v>25324.542760002012</v>
      </c>
      <c r="J177" s="284">
        <f>VLOOKUP($B177,'MFR C-6'!$B$107:$T$299,MATCH(J$11,'MFR C-6'!$B$15:$T$15,0),FALSE)</f>
        <v>25324.542760002012</v>
      </c>
      <c r="K177" s="284">
        <f>VLOOKUP($B177,'MFR C-6'!$B$107:$T$299,MATCH(K$11,'MFR C-6'!$B$15:$T$15,0),FALSE)</f>
        <v>25324.542760002012</v>
      </c>
      <c r="L177" s="107" t="e">
        <f>SUMIF(#REF!,$C177,#REF!)</f>
        <v>#REF!</v>
      </c>
      <c r="M177" s="128"/>
      <c r="N177" s="107" t="e">
        <f>+#REF!-#REF!</f>
        <v>#REF!</v>
      </c>
      <c r="O177" s="107" t="e">
        <f>+#REF!-#REF!</f>
        <v>#REF!</v>
      </c>
      <c r="P177" s="107" t="e">
        <f>+#REF!-#REF!</f>
        <v>#REF!</v>
      </c>
      <c r="Q177" s="107" t="e">
        <f>+#REF!-#REF!</f>
        <v>#REF!</v>
      </c>
      <c r="R177" s="107" t="e">
        <f>+#REF!-#REF!</f>
        <v>#REF!</v>
      </c>
      <c r="S177" s="107" t="e">
        <f>+#REF!-#REF!</f>
        <v>#REF!</v>
      </c>
      <c r="T177" s="107" t="e">
        <f>+#REF!-#REF!</f>
        <v>#REF!</v>
      </c>
      <c r="U177" s="107" t="e">
        <f>+F177-#REF!</f>
        <v>#REF!</v>
      </c>
      <c r="V177" s="107">
        <f t="shared" si="264"/>
        <v>0</v>
      </c>
      <c r="W177" s="94"/>
      <c r="X177" s="107">
        <f t="shared" si="265"/>
        <v>-18.126609997998457</v>
      </c>
      <c r="Y177" s="107">
        <f t="shared" si="266"/>
        <v>0</v>
      </c>
      <c r="Z177" s="107">
        <f t="shared" si="267"/>
        <v>0</v>
      </c>
      <c r="AA177" s="107" t="e">
        <f t="shared" si="273"/>
        <v>#REF!</v>
      </c>
      <c r="AB177" s="129"/>
      <c r="AC177" s="139" t="e">
        <f>#REF!*0.1</f>
        <v>#REF!</v>
      </c>
      <c r="AD177" s="139" t="e">
        <f>#REF!*0.1</f>
        <v>#REF!</v>
      </c>
      <c r="AE177" s="139">
        <f t="shared" si="254"/>
        <v>0</v>
      </c>
      <c r="AF177" s="139">
        <f t="shared" si="255"/>
        <v>0</v>
      </c>
      <c r="AG177" s="139">
        <f t="shared" si="256"/>
        <v>2534.2669370000012</v>
      </c>
      <c r="AH177" s="139">
        <f t="shared" si="257"/>
        <v>2532.4542760002014</v>
      </c>
      <c r="AI177" s="139">
        <f t="shared" si="258"/>
        <v>2532.4542760002014</v>
      </c>
      <c r="AJ177" s="129"/>
      <c r="AK177" s="357">
        <f t="shared" si="259"/>
        <v>0</v>
      </c>
      <c r="AL177" s="357">
        <f t="shared" si="260"/>
        <v>0</v>
      </c>
      <c r="AM177" s="357">
        <f t="shared" si="261"/>
        <v>0</v>
      </c>
      <c r="AN177" s="357">
        <f t="shared" si="262"/>
        <v>0</v>
      </c>
      <c r="AO177" s="357">
        <f t="shared" si="263"/>
        <v>0</v>
      </c>
      <c r="AP177" s="129"/>
    </row>
    <row r="178" spans="1:42" x14ac:dyDescent="0.3">
      <c r="A178" s="105">
        <f t="shared" si="216"/>
        <v>216</v>
      </c>
      <c r="B178" s="276"/>
      <c r="C178" s="276"/>
      <c r="D178" s="170" t="s">
        <v>96</v>
      </c>
      <c r="E178" s="127"/>
      <c r="F178" s="22"/>
      <c r="G178" s="80"/>
      <c r="H178" s="356">
        <f t="shared" ref="H178:K178" si="274">SUM(H164:H177)</f>
        <v>309899.28277509892</v>
      </c>
      <c r="I178" s="356">
        <f t="shared" si="274"/>
        <v>214794.55910307574</v>
      </c>
      <c r="J178" s="356">
        <f t="shared" si="274"/>
        <v>230697.62377136661</v>
      </c>
      <c r="K178" s="356">
        <f t="shared" si="274"/>
        <v>256792.23942372014</v>
      </c>
      <c r="L178" s="174" t="e">
        <f>SUM(L164:L177)</f>
        <v>#REF!</v>
      </c>
      <c r="M178" s="183"/>
      <c r="N178" s="184" t="e">
        <f>+#REF!-#REF!</f>
        <v>#REF!</v>
      </c>
      <c r="O178" s="184" t="e">
        <f>+#REF!-#REF!</f>
        <v>#REF!</v>
      </c>
      <c r="P178" s="184" t="e">
        <f>+#REF!-#REF!</f>
        <v>#REF!</v>
      </c>
      <c r="Q178" s="184" t="e">
        <f>+#REF!-#REF!</f>
        <v>#REF!</v>
      </c>
      <c r="R178" s="184" t="e">
        <f>+#REF!-#REF!</f>
        <v>#REF!</v>
      </c>
      <c r="S178" s="184" t="e">
        <f>+#REF!-#REF!</f>
        <v>#REF!</v>
      </c>
      <c r="T178" s="184" t="e">
        <f>+#REF!-#REF!</f>
        <v>#REF!</v>
      </c>
      <c r="U178" s="184" t="e">
        <f>+F178-#REF!</f>
        <v>#REF!</v>
      </c>
      <c r="V178" s="130">
        <f t="shared" si="264"/>
        <v>0</v>
      </c>
      <c r="W178" s="94"/>
      <c r="X178" s="130">
        <f t="shared" si="265"/>
        <v>-95104.723672023189</v>
      </c>
      <c r="Y178" s="130">
        <f t="shared" si="266"/>
        <v>15903.06466829087</v>
      </c>
      <c r="Z178" s="130">
        <f t="shared" si="267"/>
        <v>26094.615652353532</v>
      </c>
      <c r="AA178" s="184" t="e">
        <f t="shared" si="273"/>
        <v>#REF!</v>
      </c>
      <c r="AB178" s="173"/>
      <c r="AC178" s="107"/>
      <c r="AD178" s="107"/>
      <c r="AE178" s="107"/>
      <c r="AF178" s="107"/>
      <c r="AG178" s="107"/>
      <c r="AH178" s="107"/>
      <c r="AI178" s="107"/>
      <c r="AJ178" s="173"/>
      <c r="AP178" s="173"/>
    </row>
    <row r="179" spans="1:42" x14ac:dyDescent="0.3">
      <c r="A179" s="105">
        <f t="shared" si="216"/>
        <v>217</v>
      </c>
      <c r="F179" s="22"/>
      <c r="G179" s="80"/>
      <c r="H179" s="177"/>
      <c r="I179" s="177"/>
      <c r="J179" s="177"/>
      <c r="K179" s="177"/>
      <c r="L179" s="177"/>
      <c r="M179" s="178"/>
      <c r="N179" s="177"/>
      <c r="O179" s="177"/>
      <c r="P179" s="177"/>
      <c r="Q179" s="177"/>
      <c r="R179" s="177"/>
      <c r="S179" s="177"/>
      <c r="T179" s="177"/>
      <c r="U179" s="177"/>
      <c r="V179" s="177"/>
      <c r="W179" s="94"/>
      <c r="X179" s="177"/>
      <c r="Y179" s="177"/>
      <c r="Z179" s="177"/>
      <c r="AA179" s="177"/>
      <c r="AB179" s="179"/>
      <c r="AC179" s="107"/>
      <c r="AD179" s="107"/>
      <c r="AE179" s="107"/>
      <c r="AF179" s="107"/>
      <c r="AG179" s="107"/>
      <c r="AH179" s="107"/>
      <c r="AI179" s="107"/>
      <c r="AJ179" s="179"/>
      <c r="AP179" s="179"/>
    </row>
    <row r="180" spans="1:42" x14ac:dyDescent="0.3">
      <c r="A180" s="105">
        <f t="shared" si="216"/>
        <v>218</v>
      </c>
      <c r="B180" s="275" t="s">
        <v>435</v>
      </c>
      <c r="C180" s="275" t="str">
        <f t="shared" ref="C180:C181" si="275">MID(B180,2,3)</f>
        <v>932</v>
      </c>
      <c r="D180" s="168"/>
      <c r="E180" s="127" t="s">
        <v>436</v>
      </c>
      <c r="F180" s="22"/>
      <c r="G180" s="80"/>
      <c r="H180" s="284">
        <f>VLOOKUP($B180,'MFR C-6'!$B$107:$R$299,MATCH(H$11,'MFR C-6'!$B$15:$R$15,0),FALSE)</f>
        <v>0</v>
      </c>
      <c r="I180" s="284">
        <f>VLOOKUP($B180,'MFR C-6'!$B$107:$R$299,MATCH(I$11,'MFR C-6'!$B$15:$R$15,0),FALSE)</f>
        <v>0</v>
      </c>
      <c r="J180" s="284">
        <f>VLOOKUP($B180,'MFR C-6'!$B$107:$T$299,MATCH(J$11,'MFR C-6'!$B$15:$T$15,0),FALSE)</f>
        <v>0</v>
      </c>
      <c r="K180" s="284">
        <f>VLOOKUP($B180,'MFR C-6'!$B$107:$T$299,MATCH(K$11,'MFR C-6'!$B$15:$T$15,0),FALSE)</f>
        <v>0</v>
      </c>
      <c r="L180" s="107" t="e">
        <f>-SUMIF(#REF!,'MFR C-6 Var Calc for MFR C-8'!$B180,#REF!)/1000</f>
        <v>#REF!</v>
      </c>
      <c r="M180" s="128"/>
      <c r="N180" s="107" t="e">
        <f>+#REF!-#REF!</f>
        <v>#REF!</v>
      </c>
      <c r="O180" s="107" t="e">
        <f>+#REF!-#REF!</f>
        <v>#REF!</v>
      </c>
      <c r="P180" s="107" t="e">
        <f>+#REF!-#REF!</f>
        <v>#REF!</v>
      </c>
      <c r="Q180" s="107" t="e">
        <f>+#REF!-#REF!</f>
        <v>#REF!</v>
      </c>
      <c r="R180" s="107" t="e">
        <f>+#REF!-#REF!</f>
        <v>#REF!</v>
      </c>
      <c r="S180" s="107" t="e">
        <f>+#REF!-#REF!</f>
        <v>#REF!</v>
      </c>
      <c r="T180" s="107" t="e">
        <f>+#REF!-#REF!</f>
        <v>#REF!</v>
      </c>
      <c r="U180" s="107" t="e">
        <f>+F180-#REF!</f>
        <v>#REF!</v>
      </c>
      <c r="V180" s="107">
        <f t="shared" ref="V180:V181" si="276">+G180-F180</f>
        <v>0</v>
      </c>
      <c r="W180" s="94"/>
      <c r="X180" s="107">
        <f t="shared" ref="X180:X181" si="277">+I180-H180</f>
        <v>0</v>
      </c>
      <c r="Y180" s="107">
        <f t="shared" ref="Y180:Y181" si="278">+J180-I180</f>
        <v>0</v>
      </c>
      <c r="Z180" s="107">
        <f t="shared" ref="Z180:Z181" si="279">+K180-J180</f>
        <v>0</v>
      </c>
      <c r="AA180" s="107" t="e">
        <f>+L180-K180</f>
        <v>#REF!</v>
      </c>
      <c r="AB180" s="129"/>
      <c r="AC180" s="139" t="e">
        <f>#REF!*0.1</f>
        <v>#REF!</v>
      </c>
      <c r="AD180" s="139" t="e">
        <f>#REF!*0.1</f>
        <v>#REF!</v>
      </c>
      <c r="AE180" s="139">
        <f t="shared" ref="AE180:AI181" si="280">ABS(F180*0.1)</f>
        <v>0</v>
      </c>
      <c r="AF180" s="139">
        <f t="shared" si="280"/>
        <v>0</v>
      </c>
      <c r="AG180" s="139">
        <f t="shared" si="280"/>
        <v>0</v>
      </c>
      <c r="AH180" s="139">
        <f t="shared" si="280"/>
        <v>0</v>
      </c>
      <c r="AI180" s="139">
        <f t="shared" si="280"/>
        <v>0</v>
      </c>
      <c r="AJ180" s="129"/>
      <c r="AK180" s="357">
        <f t="shared" ref="AK180:AO181" si="281">IF(AND(ABS(V180)&gt;V$10,ABS(V180)&gt;AE180),V180,0)</f>
        <v>0</v>
      </c>
      <c r="AL180" s="357">
        <f t="shared" si="281"/>
        <v>0</v>
      </c>
      <c r="AM180" s="357">
        <f t="shared" si="281"/>
        <v>0</v>
      </c>
      <c r="AN180" s="357">
        <f t="shared" si="281"/>
        <v>0</v>
      </c>
      <c r="AO180" s="357">
        <f t="shared" si="281"/>
        <v>0</v>
      </c>
      <c r="AP180" s="129"/>
    </row>
    <row r="181" spans="1:42" x14ac:dyDescent="0.3">
      <c r="A181" s="105">
        <f t="shared" si="216"/>
        <v>219</v>
      </c>
      <c r="B181" s="268" t="s">
        <v>437</v>
      </c>
      <c r="C181" s="275" t="str">
        <f t="shared" si="275"/>
        <v>935</v>
      </c>
      <c r="D181" s="168"/>
      <c r="E181" s="127" t="s">
        <v>438</v>
      </c>
      <c r="F181" s="22"/>
      <c r="G181" s="80"/>
      <c r="H181" s="284">
        <f>VLOOKUP($B181,'MFR C-6'!$B$107:$R$299,MATCH(H$11,'MFR C-6'!$B$15:$R$15,0),FALSE)</f>
        <v>0</v>
      </c>
      <c r="I181" s="284">
        <f>VLOOKUP($B181,'MFR C-6'!$B$107:$R$299,MATCH(I$11,'MFR C-6'!$B$15:$R$15,0),FALSE)</f>
        <v>0</v>
      </c>
      <c r="J181" s="284">
        <f>VLOOKUP($B181,'MFR C-6'!$B$107:$T$299,MATCH(J$11,'MFR C-6'!$B$15:$T$15,0),FALSE)</f>
        <v>0</v>
      </c>
      <c r="K181" s="284">
        <f>VLOOKUP($B181,'MFR C-6'!$B$107:$T$299,MATCH(K$11,'MFR C-6'!$B$15:$T$15,0),FALSE)</f>
        <v>0</v>
      </c>
      <c r="L181" s="107" t="e">
        <f>SUMIF(#REF!,$C181,#REF!)</f>
        <v>#REF!</v>
      </c>
      <c r="M181" s="128"/>
      <c r="N181" s="107" t="e">
        <f>+#REF!-#REF!</f>
        <v>#REF!</v>
      </c>
      <c r="O181" s="107" t="e">
        <f>+#REF!-#REF!</f>
        <v>#REF!</v>
      </c>
      <c r="P181" s="107" t="e">
        <f>+#REF!-#REF!</f>
        <v>#REF!</v>
      </c>
      <c r="Q181" s="107" t="e">
        <f>+#REF!-#REF!</f>
        <v>#REF!</v>
      </c>
      <c r="R181" s="107" t="e">
        <f>+#REF!-#REF!</f>
        <v>#REF!</v>
      </c>
      <c r="S181" s="107" t="e">
        <f>+#REF!-#REF!</f>
        <v>#REF!</v>
      </c>
      <c r="T181" s="107" t="e">
        <f>+#REF!-#REF!</f>
        <v>#REF!</v>
      </c>
      <c r="U181" s="107" t="e">
        <f>+F181-#REF!</f>
        <v>#REF!</v>
      </c>
      <c r="V181" s="107">
        <f t="shared" si="276"/>
        <v>0</v>
      </c>
      <c r="W181" s="94"/>
      <c r="X181" s="107">
        <f t="shared" si="277"/>
        <v>0</v>
      </c>
      <c r="Y181" s="107">
        <f t="shared" si="278"/>
        <v>0</v>
      </c>
      <c r="Z181" s="107">
        <f t="shared" si="279"/>
        <v>0</v>
      </c>
      <c r="AA181" s="107" t="e">
        <f>+L181-K181</f>
        <v>#REF!</v>
      </c>
      <c r="AB181" s="129"/>
      <c r="AC181" s="139" t="e">
        <f>#REF!*0.1</f>
        <v>#REF!</v>
      </c>
      <c r="AD181" s="139" t="e">
        <f>#REF!*0.1</f>
        <v>#REF!</v>
      </c>
      <c r="AE181" s="139">
        <f t="shared" si="280"/>
        <v>0</v>
      </c>
      <c r="AF181" s="139">
        <f t="shared" si="280"/>
        <v>0</v>
      </c>
      <c r="AG181" s="139">
        <f t="shared" si="280"/>
        <v>0</v>
      </c>
      <c r="AH181" s="139">
        <f t="shared" si="280"/>
        <v>0</v>
      </c>
      <c r="AI181" s="139">
        <f t="shared" si="280"/>
        <v>0</v>
      </c>
      <c r="AJ181" s="129"/>
      <c r="AK181" s="357">
        <f t="shared" si="281"/>
        <v>0</v>
      </c>
      <c r="AL181" s="357">
        <f t="shared" si="281"/>
        <v>0</v>
      </c>
      <c r="AM181" s="357">
        <f t="shared" si="281"/>
        <v>0</v>
      </c>
      <c r="AN181" s="357">
        <f t="shared" si="281"/>
        <v>0</v>
      </c>
      <c r="AO181" s="357">
        <f t="shared" si="281"/>
        <v>0</v>
      </c>
      <c r="AP181" s="129"/>
    </row>
    <row r="182" spans="1:42" x14ac:dyDescent="0.3">
      <c r="A182" s="105">
        <f t="shared" si="216"/>
        <v>220</v>
      </c>
      <c r="B182" s="275"/>
      <c r="C182" s="275"/>
      <c r="D182" s="169" t="s">
        <v>97</v>
      </c>
      <c r="E182" s="127"/>
      <c r="F182" s="22"/>
      <c r="G182" s="80"/>
      <c r="H182" s="352">
        <f t="shared" ref="H182:K182" si="282">SUM(H180:H181)</f>
        <v>0</v>
      </c>
      <c r="I182" s="352">
        <f t="shared" si="282"/>
        <v>0</v>
      </c>
      <c r="J182" s="352">
        <f t="shared" si="282"/>
        <v>0</v>
      </c>
      <c r="K182" s="352">
        <f t="shared" si="282"/>
        <v>0</v>
      </c>
      <c r="L182" s="141" t="e">
        <f t="shared" ref="L182" si="283">SUM(L180:L181)</f>
        <v>#REF!</v>
      </c>
      <c r="M182" s="142"/>
      <c r="N182" s="141" t="e">
        <f>+#REF!-#REF!</f>
        <v>#REF!</v>
      </c>
      <c r="O182" s="141" t="e">
        <f>+#REF!-#REF!</f>
        <v>#REF!</v>
      </c>
      <c r="P182" s="141" t="e">
        <f>+#REF!-#REF!</f>
        <v>#REF!</v>
      </c>
      <c r="Q182" s="141" t="e">
        <f>+#REF!-#REF!</f>
        <v>#REF!</v>
      </c>
      <c r="R182" s="141" t="e">
        <f>+#REF!-#REF!</f>
        <v>#REF!</v>
      </c>
      <c r="S182" s="141" t="e">
        <f>+#REF!-#REF!</f>
        <v>#REF!</v>
      </c>
      <c r="T182" s="141" t="e">
        <f>+#REF!-#REF!</f>
        <v>#REF!</v>
      </c>
      <c r="U182" s="141" t="e">
        <f>+F182-#REF!</f>
        <v>#REF!</v>
      </c>
      <c r="V182" s="141">
        <f t="shared" ref="V182" si="284">+G182-F182</f>
        <v>0</v>
      </c>
      <c r="W182" s="94"/>
      <c r="X182" s="141">
        <f t="shared" si="273"/>
        <v>0</v>
      </c>
      <c r="Y182" s="141">
        <f t="shared" si="273"/>
        <v>0</v>
      </c>
      <c r="Z182" s="141">
        <f t="shared" si="273"/>
        <v>0</v>
      </c>
      <c r="AA182" s="141" t="e">
        <f>+L182-K182</f>
        <v>#REF!</v>
      </c>
      <c r="AB182" s="138"/>
      <c r="AC182" s="107"/>
      <c r="AD182" s="107"/>
      <c r="AE182" s="107"/>
      <c r="AF182" s="107"/>
      <c r="AG182" s="107"/>
      <c r="AH182" s="107"/>
      <c r="AI182" s="107"/>
      <c r="AJ182" s="138"/>
      <c r="AP182" s="138"/>
    </row>
    <row r="183" spans="1:42" x14ac:dyDescent="0.3">
      <c r="A183" s="105">
        <f t="shared" si="216"/>
        <v>221</v>
      </c>
      <c r="B183" s="275"/>
      <c r="C183" s="275"/>
      <c r="D183" s="169"/>
      <c r="E183" s="127"/>
      <c r="F183" s="22"/>
      <c r="G183" s="80"/>
      <c r="H183" s="185"/>
      <c r="I183" s="185"/>
      <c r="J183" s="185"/>
      <c r="K183" s="185"/>
      <c r="L183" s="185"/>
      <c r="M183" s="186"/>
      <c r="N183" s="185"/>
      <c r="O183" s="185"/>
      <c r="P183" s="185"/>
      <c r="Q183" s="185"/>
      <c r="R183" s="185"/>
      <c r="S183" s="185"/>
      <c r="T183" s="185"/>
      <c r="U183" s="185"/>
      <c r="V183" s="185"/>
      <c r="W183" s="94"/>
      <c r="X183" s="185">
        <f t="shared" si="273"/>
        <v>0</v>
      </c>
      <c r="Y183" s="185">
        <f t="shared" si="273"/>
        <v>0</v>
      </c>
      <c r="Z183" s="185">
        <f t="shared" si="273"/>
        <v>0</v>
      </c>
      <c r="AA183" s="185"/>
      <c r="AB183" s="187"/>
      <c r="AC183" s="107"/>
      <c r="AD183" s="107"/>
      <c r="AE183" s="107"/>
      <c r="AF183" s="107"/>
      <c r="AG183" s="107"/>
      <c r="AH183" s="107"/>
      <c r="AI183" s="107"/>
      <c r="AJ183" s="187"/>
      <c r="AP183" s="187"/>
    </row>
    <row r="184" spans="1:42" x14ac:dyDescent="0.3">
      <c r="A184" s="105">
        <f t="shared" si="216"/>
        <v>222</v>
      </c>
      <c r="B184" s="275"/>
      <c r="C184" s="275"/>
      <c r="D184" s="169" t="s">
        <v>98</v>
      </c>
      <c r="E184" s="127"/>
      <c r="F184" s="22"/>
      <c r="G184" s="80"/>
      <c r="H184" s="358">
        <f>+H187-H25</f>
        <v>907648.61527638976</v>
      </c>
      <c r="I184" s="358">
        <f>+I187-I25</f>
        <v>829004.92729576724</v>
      </c>
      <c r="J184" s="358">
        <f>+J187-J25</f>
        <v>855647.84325874317</v>
      </c>
      <c r="K184" s="358">
        <f>+K187-K25</f>
        <v>897676.25491407607</v>
      </c>
      <c r="L184" s="175" t="e">
        <f>+L187-L25</f>
        <v>#REF!</v>
      </c>
      <c r="M184" s="137"/>
      <c r="N184" s="175" t="e">
        <f>+#REF!-#REF!</f>
        <v>#REF!</v>
      </c>
      <c r="O184" s="175" t="e">
        <f>+#REF!-#REF!</f>
        <v>#REF!</v>
      </c>
      <c r="P184" s="175" t="e">
        <f>+#REF!-#REF!</f>
        <v>#REF!</v>
      </c>
      <c r="Q184" s="175" t="e">
        <f>+#REF!-#REF!</f>
        <v>#REF!</v>
      </c>
      <c r="R184" s="175" t="e">
        <f>+#REF!-#REF!</f>
        <v>#REF!</v>
      </c>
      <c r="S184" s="175" t="e">
        <f>+#REF!-#REF!</f>
        <v>#REF!</v>
      </c>
      <c r="T184" s="175" t="e">
        <f>+#REF!-#REF!</f>
        <v>#REF!</v>
      </c>
      <c r="U184" s="175" t="e">
        <f>+F184-#REF!</f>
        <v>#REF!</v>
      </c>
      <c r="V184" s="175">
        <f t="shared" ref="V184:V187" si="285">+G184-F184</f>
        <v>0</v>
      </c>
      <c r="W184" s="94"/>
      <c r="X184" s="175">
        <f t="shared" si="273"/>
        <v>-78643.687980622519</v>
      </c>
      <c r="Y184" s="175">
        <f t="shared" si="273"/>
        <v>26642.915962975938</v>
      </c>
      <c r="Z184" s="175">
        <f t="shared" si="273"/>
        <v>42028.411655332893</v>
      </c>
      <c r="AA184" s="175" t="e">
        <f>+L184-K184</f>
        <v>#REF!</v>
      </c>
      <c r="AB184" s="138"/>
      <c r="AC184" s="107"/>
      <c r="AD184" s="107"/>
      <c r="AE184" s="107"/>
      <c r="AF184" s="107"/>
      <c r="AG184" s="107"/>
      <c r="AH184" s="107"/>
      <c r="AI184" s="107"/>
      <c r="AJ184" s="138"/>
      <c r="AP184" s="138"/>
    </row>
    <row r="185" spans="1:42" x14ac:dyDescent="0.3">
      <c r="A185" s="105">
        <f t="shared" si="216"/>
        <v>223</v>
      </c>
      <c r="B185" s="279"/>
      <c r="C185" s="275"/>
      <c r="D185" s="169" t="s">
        <v>99</v>
      </c>
      <c r="E185" s="127"/>
      <c r="F185" s="22"/>
      <c r="G185" s="80"/>
      <c r="H185" s="251">
        <f>+H68+H75+H78+H86+H92+H98+H102+H111+H119+H133+H143+H150+H155+H162+H178+H182</f>
        <v>706438.53213935776</v>
      </c>
      <c r="I185" s="251">
        <f>+I68+I75+I78+I86+I92+I98+I102+I111+I119+I133+I143+I150+I155+I162+I178+I182</f>
        <v>625522.99362982693</v>
      </c>
      <c r="J185" s="251">
        <f>+J68+J75+J78+J86+J92+J98+J102+J111+J119+J133+J143+J150+J155+J162+J178+J182</f>
        <v>652643.68703770172</v>
      </c>
      <c r="K185" s="251">
        <f>+K68+K75+K78+K86+K92+K98+K102+K111+K119+K133+K143+K150+K155+K162+K178+K182</f>
        <v>693513.6040171209</v>
      </c>
      <c r="L185" s="136" t="e">
        <f>+L68+L78+L92+L102+L111+L133+L150+L155+L162+L178+L75+L86+L98+L119+L143+L182</f>
        <v>#REF!</v>
      </c>
      <c r="M185" s="137"/>
      <c r="N185" s="136" t="e">
        <f>+#REF!-#REF!</f>
        <v>#REF!</v>
      </c>
      <c r="O185" s="136" t="e">
        <f>+#REF!-#REF!</f>
        <v>#REF!</v>
      </c>
      <c r="P185" s="136" t="e">
        <f>+#REF!-#REF!</f>
        <v>#REF!</v>
      </c>
      <c r="Q185" s="136" t="e">
        <f>+#REF!-#REF!</f>
        <v>#REF!</v>
      </c>
      <c r="R185" s="136" t="e">
        <f>+#REF!-#REF!</f>
        <v>#REF!</v>
      </c>
      <c r="S185" s="136" t="e">
        <f>+#REF!-#REF!</f>
        <v>#REF!</v>
      </c>
      <c r="T185" s="136" t="e">
        <f>+#REF!-#REF!</f>
        <v>#REF!</v>
      </c>
      <c r="U185" s="136" t="e">
        <f>+F185-#REF!</f>
        <v>#REF!</v>
      </c>
      <c r="V185" s="136">
        <f t="shared" si="285"/>
        <v>0</v>
      </c>
      <c r="W185" s="94"/>
      <c r="X185" s="136">
        <f t="shared" si="273"/>
        <v>-80915.53850953083</v>
      </c>
      <c r="Y185" s="136">
        <f t="shared" si="273"/>
        <v>27120.693407874787</v>
      </c>
      <c r="Z185" s="136">
        <f t="shared" si="273"/>
        <v>40869.916979419184</v>
      </c>
      <c r="AA185" s="136" t="e">
        <f>+L185-K185</f>
        <v>#REF!</v>
      </c>
      <c r="AB185" s="138"/>
      <c r="AC185" s="107"/>
      <c r="AD185" s="107"/>
      <c r="AE185" s="107"/>
      <c r="AF185" s="107"/>
      <c r="AG185" s="107"/>
      <c r="AH185" s="107"/>
      <c r="AI185" s="107"/>
      <c r="AJ185" s="138"/>
      <c r="AP185" s="138"/>
    </row>
    <row r="186" spans="1:42" x14ac:dyDescent="0.3">
      <c r="A186" s="105">
        <f t="shared" si="216"/>
        <v>224</v>
      </c>
      <c r="B186" s="280"/>
      <c r="C186" s="281"/>
      <c r="D186" s="169" t="s">
        <v>100</v>
      </c>
      <c r="E186" s="127"/>
      <c r="F186" s="22"/>
      <c r="G186" s="80"/>
      <c r="H186" s="251">
        <f>+H59</f>
        <v>3167555.893404623</v>
      </c>
      <c r="I186" s="251">
        <f>+I59</f>
        <v>2125592.0832082136</v>
      </c>
      <c r="J186" s="251">
        <f>+J59</f>
        <v>1976165.998300001</v>
      </c>
      <c r="K186" s="251">
        <f>+K59</f>
        <v>1879033.9878422371</v>
      </c>
      <c r="L186" s="136" t="e">
        <f>+L59</f>
        <v>#REF!</v>
      </c>
      <c r="M186" s="137"/>
      <c r="N186" s="136" t="e">
        <f>+#REF!-#REF!</f>
        <v>#REF!</v>
      </c>
      <c r="O186" s="136" t="e">
        <f>+#REF!-#REF!</f>
        <v>#REF!</v>
      </c>
      <c r="P186" s="136" t="e">
        <f>+#REF!-#REF!</f>
        <v>#REF!</v>
      </c>
      <c r="Q186" s="136" t="e">
        <f>+#REF!-#REF!</f>
        <v>#REF!</v>
      </c>
      <c r="R186" s="136" t="e">
        <f>+#REF!-#REF!</f>
        <v>#REF!</v>
      </c>
      <c r="S186" s="136" t="e">
        <f>+#REF!-#REF!</f>
        <v>#REF!</v>
      </c>
      <c r="T186" s="136" t="e">
        <f>+#REF!-#REF!</f>
        <v>#REF!</v>
      </c>
      <c r="U186" s="136" t="e">
        <f>+F186-#REF!</f>
        <v>#REF!</v>
      </c>
      <c r="V186" s="136">
        <f t="shared" si="285"/>
        <v>0</v>
      </c>
      <c r="W186" s="94"/>
      <c r="X186" s="136">
        <f t="shared" si="273"/>
        <v>-1041963.8101964095</v>
      </c>
      <c r="Y186" s="136">
        <f t="shared" si="273"/>
        <v>-149426.08490821254</v>
      </c>
      <c r="Z186" s="136">
        <f t="shared" si="273"/>
        <v>-97132.010457763914</v>
      </c>
      <c r="AA186" s="136" t="e">
        <f>+L186-K186</f>
        <v>#REF!</v>
      </c>
      <c r="AB186" s="138"/>
      <c r="AC186" s="107"/>
      <c r="AD186" s="107"/>
      <c r="AE186" s="107"/>
      <c r="AF186" s="107"/>
      <c r="AG186" s="107"/>
      <c r="AH186" s="107"/>
      <c r="AI186" s="107"/>
      <c r="AJ186" s="138"/>
      <c r="AP186" s="138"/>
    </row>
    <row r="187" spans="1:42" x14ac:dyDescent="0.3">
      <c r="A187" s="105">
        <f t="shared" si="216"/>
        <v>225</v>
      </c>
      <c r="B187" s="280"/>
      <c r="C187" s="281"/>
      <c r="D187" s="169" t="s">
        <v>101</v>
      </c>
      <c r="E187" s="127"/>
      <c r="F187" s="22"/>
      <c r="G187" s="80"/>
      <c r="H187" s="359">
        <f t="shared" ref="H187:K187" si="286">+H185+H186</f>
        <v>3873994.4255439807</v>
      </c>
      <c r="I187" s="359">
        <f t="shared" si="286"/>
        <v>2751115.0768380407</v>
      </c>
      <c r="J187" s="359">
        <f t="shared" si="286"/>
        <v>2628809.6853377027</v>
      </c>
      <c r="K187" s="359">
        <f t="shared" si="286"/>
        <v>2572547.5918593579</v>
      </c>
      <c r="L187" s="188" t="e">
        <f>+L185+L186</f>
        <v>#REF!</v>
      </c>
      <c r="M187" s="189"/>
      <c r="N187" s="188" t="e">
        <f>+#REF!-#REF!</f>
        <v>#REF!</v>
      </c>
      <c r="O187" s="188" t="e">
        <f>+#REF!-#REF!</f>
        <v>#REF!</v>
      </c>
      <c r="P187" s="188" t="e">
        <f>+#REF!-#REF!</f>
        <v>#REF!</v>
      </c>
      <c r="Q187" s="188" t="e">
        <f>+#REF!-#REF!</f>
        <v>#REF!</v>
      </c>
      <c r="R187" s="188" t="e">
        <f>+#REF!-#REF!</f>
        <v>#REF!</v>
      </c>
      <c r="S187" s="188" t="e">
        <f>+#REF!-#REF!</f>
        <v>#REF!</v>
      </c>
      <c r="T187" s="188" t="e">
        <f>+#REF!-#REF!</f>
        <v>#REF!</v>
      </c>
      <c r="U187" s="188" t="e">
        <f>+F187-#REF!</f>
        <v>#REF!</v>
      </c>
      <c r="V187" s="188">
        <f t="shared" si="285"/>
        <v>0</v>
      </c>
      <c r="W187" s="94"/>
      <c r="X187" s="188">
        <f t="shared" si="273"/>
        <v>-1122879.3487059399</v>
      </c>
      <c r="Y187" s="188">
        <f t="shared" si="273"/>
        <v>-122305.39150033798</v>
      </c>
      <c r="Z187" s="188">
        <f t="shared" si="273"/>
        <v>-56262.093478344847</v>
      </c>
      <c r="AA187" s="188" t="e">
        <f>+L187-K187</f>
        <v>#REF!</v>
      </c>
      <c r="AB187" s="138"/>
      <c r="AC187" s="107"/>
      <c r="AD187" s="107"/>
      <c r="AE187" s="107"/>
      <c r="AF187" s="107"/>
      <c r="AG187" s="107"/>
      <c r="AH187" s="107"/>
      <c r="AI187" s="107"/>
      <c r="AJ187" s="138"/>
      <c r="AP187" s="138"/>
    </row>
    <row r="188" spans="1:42" x14ac:dyDescent="0.3">
      <c r="A188" s="105">
        <f t="shared" si="216"/>
        <v>226</v>
      </c>
      <c r="B188" s="281"/>
      <c r="C188" s="281"/>
      <c r="D188" s="169"/>
      <c r="E188" s="127"/>
      <c r="F188" s="22"/>
      <c r="G188" s="80"/>
      <c r="H188" s="108"/>
      <c r="I188" s="107"/>
      <c r="J188" s="107"/>
      <c r="K188" s="107"/>
      <c r="L188" s="107"/>
      <c r="M188" s="137"/>
      <c r="N188" s="175"/>
      <c r="O188" s="175"/>
      <c r="P188" s="175"/>
      <c r="Q188" s="175"/>
      <c r="R188" s="175"/>
      <c r="S188" s="175"/>
      <c r="T188" s="175"/>
      <c r="U188" s="175"/>
      <c r="V188" s="175"/>
      <c r="W188" s="94"/>
      <c r="X188" s="175">
        <f t="shared" si="273"/>
        <v>0</v>
      </c>
      <c r="Y188" s="175">
        <f t="shared" si="273"/>
        <v>0</v>
      </c>
      <c r="Z188" s="175">
        <f t="shared" si="273"/>
        <v>0</v>
      </c>
      <c r="AA188" s="175"/>
      <c r="AB188" s="138"/>
      <c r="AC188" s="107"/>
      <c r="AD188" s="107"/>
      <c r="AE188" s="107"/>
      <c r="AF188" s="107"/>
      <c r="AG188" s="107"/>
      <c r="AH188" s="107"/>
      <c r="AI188" s="107"/>
      <c r="AJ188" s="138"/>
      <c r="AP188" s="138"/>
    </row>
    <row r="189" spans="1:42" x14ac:dyDescent="0.3">
      <c r="A189" s="105">
        <f t="shared" si="216"/>
        <v>227</v>
      </c>
      <c r="B189" s="113" t="s">
        <v>439</v>
      </c>
      <c r="C189" s="275" t="str">
        <f t="shared" ref="C189" si="287">MID(B189,2,3)</f>
        <v>403</v>
      </c>
      <c r="D189" s="169"/>
      <c r="E189" s="127" t="s">
        <v>102</v>
      </c>
      <c r="F189" s="22"/>
      <c r="G189" s="80"/>
      <c r="H189" s="284">
        <f>VLOOKUP($B189,'MFR C-6'!$B$107:$R$299,MATCH(H$11,'MFR C-6'!$B$15:$R$15,0),FALSE)</f>
        <v>1005083.9768507453</v>
      </c>
      <c r="I189" s="284">
        <f>VLOOKUP($B189,'MFR C-6'!$B$107:$R$299,MATCH(I$11,'MFR C-6'!$B$15:$R$15,0),FALSE)</f>
        <v>1074754.3169040675</v>
      </c>
      <c r="J189" s="284">
        <f>VLOOKUP($B189,'MFR C-6'!$B$107:$T$299,MATCH(J$11,'MFR C-6'!$B$15:$T$15,0),FALSE)</f>
        <v>1152804.0338992965</v>
      </c>
      <c r="K189" s="284">
        <f>VLOOKUP($B189,'MFR C-6'!$B$107:$T$299,MATCH(K$11,'MFR C-6'!$B$15:$T$15,0),FALSE)</f>
        <v>1203818.1696470005</v>
      </c>
      <c r="L189" s="107" t="e">
        <f>SUMIF(#REF!,$C189,#REF!)</f>
        <v>#REF!</v>
      </c>
      <c r="M189" s="128"/>
      <c r="N189" s="107" t="e">
        <f>+#REF!-#REF!</f>
        <v>#REF!</v>
      </c>
      <c r="O189" s="107" t="e">
        <f>+#REF!-#REF!</f>
        <v>#REF!</v>
      </c>
      <c r="P189" s="107" t="e">
        <f>+#REF!-#REF!</f>
        <v>#REF!</v>
      </c>
      <c r="Q189" s="107" t="e">
        <f>+#REF!-#REF!</f>
        <v>#REF!</v>
      </c>
      <c r="R189" s="107" t="e">
        <f>+#REF!-#REF!</f>
        <v>#REF!</v>
      </c>
      <c r="S189" s="107" t="e">
        <f>+#REF!-#REF!</f>
        <v>#REF!</v>
      </c>
      <c r="T189" s="107" t="e">
        <f>+#REF!-#REF!</f>
        <v>#REF!</v>
      </c>
      <c r="U189" s="107" t="e">
        <f>+F189-#REF!</f>
        <v>#REF!</v>
      </c>
      <c r="V189" s="107">
        <f t="shared" ref="V189" si="288">+G189-F189</f>
        <v>0</v>
      </c>
      <c r="W189" s="94"/>
      <c r="X189" s="107">
        <f t="shared" si="273"/>
        <v>69670.340053322259</v>
      </c>
      <c r="Y189" s="107">
        <f t="shared" si="273"/>
        <v>78049.716995229013</v>
      </c>
      <c r="Z189" s="107">
        <f t="shared" si="273"/>
        <v>51014.135747703956</v>
      </c>
      <c r="AA189" s="107" t="e">
        <f>+L189-K189</f>
        <v>#REF!</v>
      </c>
      <c r="AB189" s="129"/>
      <c r="AC189" s="107"/>
      <c r="AD189" s="107"/>
      <c r="AE189" s="139">
        <f>ABS(F189*0.1)</f>
        <v>0</v>
      </c>
      <c r="AF189" s="139">
        <f>ABS(G189*0.1)</f>
        <v>0</v>
      </c>
      <c r="AG189" s="139">
        <f>ABS(H189*0.1)</f>
        <v>100508.39768507454</v>
      </c>
      <c r="AH189" s="139">
        <f>ABS(I189*0.1)</f>
        <v>107475.43169040675</v>
      </c>
      <c r="AI189" s="139">
        <f>ABS(J189*0.1)</f>
        <v>115280.40338992966</v>
      </c>
      <c r="AJ189" s="129"/>
      <c r="AK189" s="357">
        <f>IF(AND(ABS(V189)&gt;V$10,ABS(V189)&gt;AE189),V189,0)</f>
        <v>0</v>
      </c>
      <c r="AL189" s="357">
        <f>IF(AND(ABS(W189)&gt;W$10,ABS(W189)&gt;AF189),W189,0)</f>
        <v>0</v>
      </c>
      <c r="AM189" s="357">
        <f>IF(AND(ABS(X189)&gt;X$10,ABS(X189)&gt;AG189),X189,0)</f>
        <v>0</v>
      </c>
      <c r="AN189" s="357">
        <f>IF(AND(ABS(Y189)&gt;Y$10,ABS(Y189)&gt;AH189),Y189,0)</f>
        <v>0</v>
      </c>
      <c r="AO189" s="357">
        <f>IF(AND(ABS(Z189)&gt;Z$10,ABS(Z189)&gt;AI189),Z189,0)</f>
        <v>0</v>
      </c>
      <c r="AP189" s="129"/>
    </row>
    <row r="190" spans="1:42" x14ac:dyDescent="0.3">
      <c r="A190" s="105">
        <f t="shared" si="216"/>
        <v>228</v>
      </c>
      <c r="B190" s="276"/>
      <c r="C190" s="276"/>
      <c r="D190" s="190" t="s">
        <v>102</v>
      </c>
      <c r="E190" s="191"/>
      <c r="F190" s="22"/>
      <c r="G190" s="80"/>
      <c r="H190" s="348">
        <f t="shared" ref="H190:K190" si="289">SUM(H189)</f>
        <v>1005083.9768507453</v>
      </c>
      <c r="I190" s="348">
        <f t="shared" si="289"/>
        <v>1074754.3169040675</v>
      </c>
      <c r="J190" s="348">
        <f t="shared" si="289"/>
        <v>1152804.0338992965</v>
      </c>
      <c r="K190" s="348">
        <f t="shared" si="289"/>
        <v>1203818.1696470005</v>
      </c>
      <c r="L190" s="130" t="e">
        <f t="shared" ref="L190" si="290">SUM(L189:L189)</f>
        <v>#REF!</v>
      </c>
      <c r="M190" s="131"/>
      <c r="N190" s="130" t="e">
        <f>+#REF!-#REF!</f>
        <v>#REF!</v>
      </c>
      <c r="O190" s="130" t="e">
        <f>+#REF!-#REF!</f>
        <v>#REF!</v>
      </c>
      <c r="P190" s="130" t="e">
        <f>+#REF!-#REF!</f>
        <v>#REF!</v>
      </c>
      <c r="Q190" s="130" t="e">
        <f>+#REF!-#REF!</f>
        <v>#REF!</v>
      </c>
      <c r="R190" s="130" t="e">
        <f>+#REF!-#REF!</f>
        <v>#REF!</v>
      </c>
      <c r="S190" s="130" t="e">
        <f>+#REF!-#REF!</f>
        <v>#REF!</v>
      </c>
      <c r="T190" s="130" t="e">
        <f>+#REF!-#REF!</f>
        <v>#REF!</v>
      </c>
      <c r="U190" s="130" t="e">
        <f>+F190-#REF!</f>
        <v>#REF!</v>
      </c>
      <c r="V190" s="130">
        <f t="shared" ref="V190" si="291">+G190-F190</f>
        <v>0</v>
      </c>
      <c r="W190" s="94"/>
      <c r="X190" s="130">
        <f t="shared" si="273"/>
        <v>69670.340053322259</v>
      </c>
      <c r="Y190" s="130">
        <f t="shared" si="273"/>
        <v>78049.716995229013</v>
      </c>
      <c r="Z190" s="130">
        <f t="shared" si="273"/>
        <v>51014.135747703956</v>
      </c>
      <c r="AA190" s="130" t="e">
        <f>+L190-K190</f>
        <v>#REF!</v>
      </c>
      <c r="AB190" s="132"/>
      <c r="AC190" s="107"/>
      <c r="AD190" s="107"/>
      <c r="AE190" s="107"/>
      <c r="AF190" s="107"/>
      <c r="AG190" s="107"/>
      <c r="AH190" s="107"/>
      <c r="AI190" s="107"/>
      <c r="AJ190" s="132"/>
      <c r="AP190" s="132"/>
    </row>
    <row r="191" spans="1:42" x14ac:dyDescent="0.3">
      <c r="A191" s="105">
        <f t="shared" si="216"/>
        <v>229</v>
      </c>
      <c r="B191" s="276"/>
      <c r="C191" s="276"/>
      <c r="D191" s="190"/>
      <c r="E191" s="191"/>
      <c r="F191" s="22"/>
      <c r="G191" s="80"/>
      <c r="H191" s="105"/>
      <c r="I191" s="105"/>
      <c r="J191" s="105"/>
      <c r="K191" s="105"/>
      <c r="L191" s="105"/>
      <c r="M191" s="146"/>
      <c r="N191" s="105"/>
      <c r="O191" s="105"/>
      <c r="P191" s="105"/>
      <c r="Q191" s="105"/>
      <c r="R191" s="105"/>
      <c r="S191" s="105"/>
      <c r="T191" s="105"/>
      <c r="U191" s="105"/>
      <c r="V191" s="105"/>
      <c r="W191" s="94"/>
      <c r="X191" s="105"/>
      <c r="Y191" s="105"/>
      <c r="Z191" s="105"/>
      <c r="AA191" s="105"/>
      <c r="AB191" s="147"/>
      <c r="AC191" s="107"/>
      <c r="AD191" s="107"/>
      <c r="AE191" s="107"/>
      <c r="AF191" s="107"/>
      <c r="AG191" s="107"/>
      <c r="AH191" s="107"/>
      <c r="AI191" s="107"/>
      <c r="AJ191" s="147"/>
      <c r="AP191" s="147"/>
    </row>
    <row r="192" spans="1:42" x14ac:dyDescent="0.3">
      <c r="A192" s="105">
        <f t="shared" si="216"/>
        <v>230</v>
      </c>
      <c r="B192" s="289" t="s">
        <v>440</v>
      </c>
      <c r="C192" s="337" t="s">
        <v>441</v>
      </c>
      <c r="D192" s="190"/>
      <c r="E192" s="191" t="s">
        <v>442</v>
      </c>
      <c r="F192" s="22"/>
      <c r="G192" s="80"/>
      <c r="H192" s="284">
        <f>VLOOKUP($B192,'MFR C-6'!$B$107:$R$299,MATCH(H$11,'MFR C-6'!$B$15:$R$15,0),FALSE)</f>
        <v>0</v>
      </c>
      <c r="I192" s="284">
        <f>VLOOKUP($B192,'MFR C-6'!$B$107:$R$299,MATCH(I$11,'MFR C-6'!$B$15:$R$15,0),FALSE)</f>
        <v>0</v>
      </c>
      <c r="J192" s="284">
        <f>VLOOKUP($B192,'MFR C-6'!$B$107:$T$299,MATCH(J$11,'MFR C-6'!$B$15:$T$15,0),FALSE)</f>
        <v>0</v>
      </c>
      <c r="K192" s="284">
        <f>VLOOKUP($B192,'MFR C-6'!$B$107:$T$299,MATCH(K$11,'MFR C-6'!$B$15:$T$15,0),FALSE)</f>
        <v>0</v>
      </c>
      <c r="L192" s="107" t="e">
        <f>SUMIF(#REF!,'MFR C-6 Var Calc for MFR C-8'!$B192,#REF!)/1000</f>
        <v>#REF!</v>
      </c>
      <c r="M192" s="128"/>
      <c r="N192" s="107" t="e">
        <f>+#REF!-#REF!</f>
        <v>#REF!</v>
      </c>
      <c r="O192" s="107" t="e">
        <f>+#REF!-#REF!</f>
        <v>#REF!</v>
      </c>
      <c r="P192" s="107" t="e">
        <f>+#REF!-#REF!</f>
        <v>#REF!</v>
      </c>
      <c r="Q192" s="107" t="e">
        <f>+#REF!-#REF!</f>
        <v>#REF!</v>
      </c>
      <c r="R192" s="107" t="e">
        <f>+#REF!-#REF!</f>
        <v>#REF!</v>
      </c>
      <c r="S192" s="107" t="e">
        <f>+#REF!-#REF!</f>
        <v>#REF!</v>
      </c>
      <c r="T192" s="107" t="e">
        <f>+#REF!-#REF!</f>
        <v>#REF!</v>
      </c>
      <c r="U192" s="107" t="e">
        <f>+F192-#REF!</f>
        <v>#REF!</v>
      </c>
      <c r="V192" s="107">
        <f t="shared" ref="V192:V209" si="292">+G192-F192</f>
        <v>0</v>
      </c>
      <c r="W192" s="94"/>
      <c r="X192" s="107">
        <f t="shared" ref="X192:X209" si="293">+I192-H192</f>
        <v>0</v>
      </c>
      <c r="Y192" s="107">
        <f t="shared" ref="Y192:Y209" si="294">+J192-I192</f>
        <v>0</v>
      </c>
      <c r="Z192" s="107">
        <f t="shared" ref="Z192:Z209" si="295">+K192-J192</f>
        <v>0</v>
      </c>
      <c r="AA192" s="107" t="e">
        <f t="shared" si="273"/>
        <v>#REF!</v>
      </c>
      <c r="AB192" s="129"/>
      <c r="AC192" s="107"/>
      <c r="AD192" s="107"/>
      <c r="AE192" s="139">
        <f t="shared" ref="AE192:AE215" si="296">ABS(F192*0.1)</f>
        <v>0</v>
      </c>
      <c r="AF192" s="139">
        <f t="shared" ref="AF192:AF215" si="297">ABS(G192*0.1)</f>
        <v>0</v>
      </c>
      <c r="AG192" s="139">
        <f t="shared" ref="AG192:AG215" si="298">ABS(H192*0.1)</f>
        <v>0</v>
      </c>
      <c r="AH192" s="139">
        <f t="shared" ref="AH192:AH215" si="299">ABS(I192*0.1)</f>
        <v>0</v>
      </c>
      <c r="AI192" s="139">
        <f t="shared" ref="AI192:AI215" si="300">ABS(J192*0.1)</f>
        <v>0</v>
      </c>
      <c r="AJ192" s="129"/>
      <c r="AK192" s="357">
        <f t="shared" ref="AK192:AK215" si="301">IF(AND(ABS(V192)&gt;V$10,ABS(V192)&gt;AE192),V192,0)</f>
        <v>0</v>
      </c>
      <c r="AL192" s="357">
        <f t="shared" ref="AL192:AL215" si="302">IF(AND(ABS(W192)&gt;W$10,ABS(W192)&gt;AF192),W192,0)</f>
        <v>0</v>
      </c>
      <c r="AM192" s="357">
        <f t="shared" ref="AM192:AM215" si="303">IF(AND(ABS(X192)&gt;X$10,ABS(X192)&gt;AG192),X192,0)</f>
        <v>0</v>
      </c>
      <c r="AN192" s="357">
        <f t="shared" ref="AN192:AN215" si="304">IF(AND(ABS(Y192)&gt;Y$10,ABS(Y192)&gt;AH192),Y192,0)</f>
        <v>0</v>
      </c>
      <c r="AO192" s="357">
        <f t="shared" ref="AO192:AO215" si="305">IF(AND(ABS(Z192)&gt;Z$10,ABS(Z192)&gt;AI192),Z192,0)</f>
        <v>0</v>
      </c>
      <c r="AP192" s="129"/>
    </row>
    <row r="193" spans="1:42" x14ac:dyDescent="0.3">
      <c r="A193" s="105">
        <f t="shared" si="216"/>
        <v>231</v>
      </c>
      <c r="B193" s="289" t="s">
        <v>443</v>
      </c>
      <c r="C193" s="337" t="s">
        <v>444</v>
      </c>
      <c r="D193" s="168"/>
      <c r="E193" s="191" t="s">
        <v>445</v>
      </c>
      <c r="F193" s="22"/>
      <c r="G193" s="80"/>
      <c r="H193" s="284">
        <f>VLOOKUP($B193,'MFR C-6'!$B$107:$R$299,MATCH(H$11,'MFR C-6'!$B$15:$R$15,0),FALSE)</f>
        <v>0</v>
      </c>
      <c r="I193" s="284">
        <f>VLOOKUP($B193,'MFR C-6'!$B$107:$R$299,MATCH(I$11,'MFR C-6'!$B$15:$R$15,0),FALSE)</f>
        <v>0</v>
      </c>
      <c r="J193" s="284">
        <f>VLOOKUP($B193,'MFR C-6'!$B$107:$T$299,MATCH(J$11,'MFR C-6'!$B$15:$T$15,0),FALSE)</f>
        <v>0</v>
      </c>
      <c r="K193" s="284">
        <f>VLOOKUP($B193,'MFR C-6'!$B$107:$T$299,MATCH(K$11,'MFR C-6'!$B$15:$T$15,0),FALSE)</f>
        <v>0</v>
      </c>
      <c r="L193" s="107" t="e">
        <f>SUMIF(#REF!,'MFR C-6 Var Calc for MFR C-8'!$B193,#REF!)/1000</f>
        <v>#REF!</v>
      </c>
      <c r="M193" s="128"/>
      <c r="N193" s="107" t="e">
        <f>+#REF!-#REF!</f>
        <v>#REF!</v>
      </c>
      <c r="O193" s="107" t="e">
        <f>+#REF!-#REF!</f>
        <v>#REF!</v>
      </c>
      <c r="P193" s="107" t="e">
        <f>+#REF!-#REF!</f>
        <v>#REF!</v>
      </c>
      <c r="Q193" s="107" t="e">
        <f>+#REF!-#REF!</f>
        <v>#REF!</v>
      </c>
      <c r="R193" s="107" t="e">
        <f>+#REF!-#REF!</f>
        <v>#REF!</v>
      </c>
      <c r="S193" s="107" t="e">
        <f>+#REF!-#REF!</f>
        <v>#REF!</v>
      </c>
      <c r="T193" s="107" t="e">
        <f>+#REF!-#REF!</f>
        <v>#REF!</v>
      </c>
      <c r="U193" s="107" t="e">
        <f>+F193-#REF!</f>
        <v>#REF!</v>
      </c>
      <c r="V193" s="107">
        <f t="shared" si="292"/>
        <v>0</v>
      </c>
      <c r="W193" s="94"/>
      <c r="X193" s="107">
        <f t="shared" si="293"/>
        <v>0</v>
      </c>
      <c r="Y193" s="107">
        <f t="shared" si="294"/>
        <v>0</v>
      </c>
      <c r="Z193" s="107">
        <f t="shared" si="295"/>
        <v>0</v>
      </c>
      <c r="AA193" s="107" t="e">
        <f t="shared" si="273"/>
        <v>#REF!</v>
      </c>
      <c r="AB193" s="129"/>
      <c r="AC193" s="107"/>
      <c r="AD193" s="107"/>
      <c r="AE193" s="139">
        <f t="shared" si="296"/>
        <v>0</v>
      </c>
      <c r="AF193" s="139">
        <f t="shared" si="297"/>
        <v>0</v>
      </c>
      <c r="AG193" s="139">
        <f t="shared" si="298"/>
        <v>0</v>
      </c>
      <c r="AH193" s="139">
        <f t="shared" si="299"/>
        <v>0</v>
      </c>
      <c r="AI193" s="139">
        <f t="shared" si="300"/>
        <v>0</v>
      </c>
      <c r="AJ193" s="129"/>
      <c r="AK193" s="357">
        <f t="shared" si="301"/>
        <v>0</v>
      </c>
      <c r="AL193" s="357">
        <f t="shared" si="302"/>
        <v>0</v>
      </c>
      <c r="AM193" s="357">
        <f t="shared" si="303"/>
        <v>0</v>
      </c>
      <c r="AN193" s="357">
        <f t="shared" si="304"/>
        <v>0</v>
      </c>
      <c r="AO193" s="357">
        <f t="shared" si="305"/>
        <v>0</v>
      </c>
      <c r="AP193" s="129"/>
    </row>
    <row r="194" spans="1:42" x14ac:dyDescent="0.3">
      <c r="A194" s="105">
        <f t="shared" si="216"/>
        <v>232</v>
      </c>
      <c r="B194" s="289" t="s">
        <v>446</v>
      </c>
      <c r="C194" s="337" t="s">
        <v>447</v>
      </c>
      <c r="D194" s="168"/>
      <c r="E194" s="191" t="s">
        <v>448</v>
      </c>
      <c r="F194" s="22"/>
      <c r="G194" s="80"/>
      <c r="H194" s="284">
        <f>VLOOKUP($B194,'MFR C-6'!$B$107:$R$299,MATCH(H$11,'MFR C-6'!$B$15:$R$15,0),FALSE)</f>
        <v>6281.3552799999898</v>
      </c>
      <c r="I194" s="284">
        <f>VLOOKUP($B194,'MFR C-6'!$B$107:$R$299,MATCH(I$11,'MFR C-6'!$B$15:$R$15,0),FALSE)</f>
        <v>6281.3552799999898</v>
      </c>
      <c r="J194" s="284">
        <f>VLOOKUP($B194,'MFR C-6'!$B$107:$T$299,MATCH(J$11,'MFR C-6'!$B$15:$T$15,0),FALSE)</f>
        <v>6281.3552799999898</v>
      </c>
      <c r="K194" s="284">
        <f>VLOOKUP($B194,'MFR C-6'!$B$107:$T$299,MATCH(K$11,'MFR C-6'!$B$15:$T$15,0),FALSE)</f>
        <v>4002.0436399999899</v>
      </c>
      <c r="L194" s="107"/>
      <c r="M194" s="128"/>
      <c r="N194" s="107"/>
      <c r="O194" s="107"/>
      <c r="P194" s="107"/>
      <c r="Q194" s="107"/>
      <c r="R194" s="107"/>
      <c r="S194" s="107"/>
      <c r="T194" s="107"/>
      <c r="U194" s="107"/>
      <c r="V194" s="107">
        <f t="shared" si="292"/>
        <v>0</v>
      </c>
      <c r="W194" s="94"/>
      <c r="X194" s="107">
        <f t="shared" si="293"/>
        <v>0</v>
      </c>
      <c r="Y194" s="107">
        <f t="shared" si="294"/>
        <v>0</v>
      </c>
      <c r="Z194" s="107">
        <f t="shared" si="295"/>
        <v>-2279.3116399999999</v>
      </c>
      <c r="AA194" s="107"/>
      <c r="AB194" s="129"/>
      <c r="AC194" s="107"/>
      <c r="AD194" s="107"/>
      <c r="AE194" s="139">
        <f t="shared" si="296"/>
        <v>0</v>
      </c>
      <c r="AF194" s="139">
        <f t="shared" si="297"/>
        <v>0</v>
      </c>
      <c r="AG194" s="139">
        <f t="shared" si="298"/>
        <v>628.135527999999</v>
      </c>
      <c r="AH194" s="139">
        <f t="shared" si="299"/>
        <v>628.135527999999</v>
      </c>
      <c r="AI194" s="139">
        <f t="shared" si="300"/>
        <v>628.135527999999</v>
      </c>
      <c r="AJ194" s="129"/>
      <c r="AK194" s="357">
        <f t="shared" si="301"/>
        <v>0</v>
      </c>
      <c r="AL194" s="357">
        <f t="shared" si="302"/>
        <v>0</v>
      </c>
      <c r="AM194" s="357">
        <f t="shared" si="303"/>
        <v>0</v>
      </c>
      <c r="AN194" s="357">
        <f t="shared" si="304"/>
        <v>0</v>
      </c>
      <c r="AO194" s="357">
        <f t="shared" si="305"/>
        <v>-2279.3116399999999</v>
      </c>
      <c r="AP194" s="129"/>
    </row>
    <row r="195" spans="1:42" x14ac:dyDescent="0.3">
      <c r="A195" s="105">
        <f t="shared" si="216"/>
        <v>233</v>
      </c>
      <c r="B195" s="289" t="s">
        <v>449</v>
      </c>
      <c r="C195" s="337" t="str">
        <f t="shared" ref="C195:C196" si="306">MID(B195,2,3)</f>
        <v>407</v>
      </c>
      <c r="D195" s="336"/>
      <c r="E195" s="191" t="s">
        <v>450</v>
      </c>
      <c r="F195" s="22"/>
      <c r="G195" s="80"/>
      <c r="H195" s="284">
        <f>VLOOKUP($B195,'MFR C-6'!$B$107:$R$299,MATCH(H$11,'MFR C-6'!$B$15:$R$15,0),FALSE)</f>
        <v>-38761.196339874936</v>
      </c>
      <c r="I195" s="284">
        <f>VLOOKUP($B195,'MFR C-6'!$B$107:$R$299,MATCH(I$11,'MFR C-6'!$B$15:$R$15,0),FALSE)</f>
        <v>-3.6379788070917104E-11</v>
      </c>
      <c r="J195" s="284">
        <f>VLOOKUP($B195,'MFR C-6'!$B$107:$T$299,MATCH(J$11,'MFR C-6'!$B$15:$T$15,0),FALSE)</f>
        <v>3.6379788070917104E-11</v>
      </c>
      <c r="K195" s="284">
        <f>VLOOKUP($B195,'MFR C-6'!$B$107:$T$299,MATCH(K$11,'MFR C-6'!$B$15:$T$15,0),FALSE)</f>
        <v>1.45519152283668E-10</v>
      </c>
      <c r="L195" s="107" t="e">
        <f>SUMIF(#REF!,'MFR C-6 Var Calc for MFR C-8'!$B195,#REF!)/1000</f>
        <v>#REF!</v>
      </c>
      <c r="M195" s="128"/>
      <c r="N195" s="107" t="e">
        <f>+#REF!-#REF!</f>
        <v>#REF!</v>
      </c>
      <c r="O195" s="107" t="e">
        <f>+#REF!-#REF!</f>
        <v>#REF!</v>
      </c>
      <c r="P195" s="107" t="e">
        <f>+#REF!-#REF!</f>
        <v>#REF!</v>
      </c>
      <c r="Q195" s="107" t="e">
        <f>+#REF!-#REF!</f>
        <v>#REF!</v>
      </c>
      <c r="R195" s="107" t="e">
        <f>+#REF!-#REF!</f>
        <v>#REF!</v>
      </c>
      <c r="S195" s="107" t="e">
        <f>+#REF!-#REF!</f>
        <v>#REF!</v>
      </c>
      <c r="T195" s="107" t="e">
        <f>+#REF!-#REF!</f>
        <v>#REF!</v>
      </c>
      <c r="U195" s="107" t="e">
        <f>+F195-#REF!</f>
        <v>#REF!</v>
      </c>
      <c r="V195" s="107">
        <f t="shared" ref="V195:V196" si="307">+G195-F195</f>
        <v>0</v>
      </c>
      <c r="W195" s="94"/>
      <c r="X195" s="107">
        <f t="shared" ref="X195:X196" si="308">+I195-H195</f>
        <v>38761.196339874899</v>
      </c>
      <c r="Y195" s="107">
        <f t="shared" ref="Y195:Y196" si="309">+J195-I195</f>
        <v>7.2759576141834207E-11</v>
      </c>
      <c r="Z195" s="107">
        <f t="shared" ref="Z195:Z196" si="310">+K195-J195</f>
        <v>1.091393642127509E-10</v>
      </c>
      <c r="AA195" s="107" t="e">
        <f t="shared" ref="AA195:AA196" si="311">+L195-K195</f>
        <v>#REF!</v>
      </c>
      <c r="AB195" s="129"/>
      <c r="AC195" s="107"/>
      <c r="AD195" s="107"/>
      <c r="AE195" s="139">
        <f t="shared" si="296"/>
        <v>0</v>
      </c>
      <c r="AF195" s="139">
        <f t="shared" si="297"/>
        <v>0</v>
      </c>
      <c r="AG195" s="139">
        <f t="shared" si="298"/>
        <v>3876.1196339874937</v>
      </c>
      <c r="AH195" s="139">
        <f t="shared" si="299"/>
        <v>3.6379788070917105E-12</v>
      </c>
      <c r="AI195" s="139">
        <f t="shared" si="300"/>
        <v>3.6379788070917105E-12</v>
      </c>
      <c r="AJ195" s="129"/>
      <c r="AK195" s="357">
        <f t="shared" si="301"/>
        <v>0</v>
      </c>
      <c r="AL195" s="357">
        <f t="shared" si="302"/>
        <v>0</v>
      </c>
      <c r="AM195" s="357">
        <f t="shared" si="303"/>
        <v>38761.196339874899</v>
      </c>
      <c r="AN195" s="357">
        <f t="shared" si="304"/>
        <v>0</v>
      </c>
      <c r="AO195" s="357">
        <f t="shared" si="305"/>
        <v>0</v>
      </c>
      <c r="AP195" s="129"/>
    </row>
    <row r="196" spans="1:42" x14ac:dyDescent="0.3">
      <c r="A196" s="105">
        <f t="shared" si="216"/>
        <v>234</v>
      </c>
      <c r="B196" s="289" t="s">
        <v>451</v>
      </c>
      <c r="C196" s="337" t="str">
        <f t="shared" si="306"/>
        <v>407</v>
      </c>
      <c r="D196" s="336"/>
      <c r="E196" s="191" t="s">
        <v>452</v>
      </c>
      <c r="F196" s="22"/>
      <c r="G196" s="80"/>
      <c r="H196" s="284">
        <f>VLOOKUP($B196,'MFR C-6'!$B$107:$R$299,MATCH(H$11,'MFR C-6'!$B$15:$R$15,0),FALSE)</f>
        <v>2559.448167</v>
      </c>
      <c r="I196" s="284">
        <f>VLOOKUP($B196,'MFR C-6'!$B$107:$R$299,MATCH(I$11,'MFR C-6'!$B$15:$R$15,0),FALSE)</f>
        <v>1850.6037779999999</v>
      </c>
      <c r="J196" s="284">
        <f>VLOOKUP($B196,'MFR C-6'!$B$107:$T$299,MATCH(J$11,'MFR C-6'!$B$15:$T$15,0),FALSE)</f>
        <v>0</v>
      </c>
      <c r="K196" s="284">
        <f>VLOOKUP($B196,'MFR C-6'!$B$107:$T$299,MATCH(K$11,'MFR C-6'!$B$15:$T$15,0),FALSE)</f>
        <v>0</v>
      </c>
      <c r="L196" s="107" t="e">
        <f>SUMIF(#REF!,'MFR C-6 Var Calc for MFR C-8'!$B196,#REF!)/1000</f>
        <v>#REF!</v>
      </c>
      <c r="M196" s="128"/>
      <c r="N196" s="107" t="e">
        <f>+#REF!-#REF!</f>
        <v>#REF!</v>
      </c>
      <c r="O196" s="107" t="e">
        <f>+#REF!-#REF!</f>
        <v>#REF!</v>
      </c>
      <c r="P196" s="107" t="e">
        <f>+#REF!-#REF!</f>
        <v>#REF!</v>
      </c>
      <c r="Q196" s="107" t="e">
        <f>+#REF!-#REF!</f>
        <v>#REF!</v>
      </c>
      <c r="R196" s="107" t="e">
        <f>+#REF!-#REF!</f>
        <v>#REF!</v>
      </c>
      <c r="S196" s="107" t="e">
        <f>+#REF!-#REF!</f>
        <v>#REF!</v>
      </c>
      <c r="T196" s="107" t="e">
        <f>+#REF!-#REF!</f>
        <v>#REF!</v>
      </c>
      <c r="U196" s="107" t="e">
        <f>+F196-#REF!</f>
        <v>#REF!</v>
      </c>
      <c r="V196" s="107">
        <f t="shared" si="307"/>
        <v>0</v>
      </c>
      <c r="W196" s="94"/>
      <c r="X196" s="107">
        <f t="shared" si="308"/>
        <v>-708.84438900000009</v>
      </c>
      <c r="Y196" s="107">
        <f t="shared" si="309"/>
        <v>-1850.6037779999999</v>
      </c>
      <c r="Z196" s="107">
        <f t="shared" si="310"/>
        <v>0</v>
      </c>
      <c r="AA196" s="107" t="e">
        <f t="shared" si="311"/>
        <v>#REF!</v>
      </c>
      <c r="AB196" s="129"/>
      <c r="AC196" s="107"/>
      <c r="AD196" s="107"/>
      <c r="AE196" s="139">
        <f t="shared" si="296"/>
        <v>0</v>
      </c>
      <c r="AF196" s="139">
        <f t="shared" si="297"/>
        <v>0</v>
      </c>
      <c r="AG196" s="139">
        <f t="shared" si="298"/>
        <v>255.94481670000002</v>
      </c>
      <c r="AH196" s="139">
        <f t="shared" si="299"/>
        <v>185.0603778</v>
      </c>
      <c r="AI196" s="139">
        <f t="shared" si="300"/>
        <v>0</v>
      </c>
      <c r="AJ196" s="129"/>
      <c r="AK196" s="357">
        <f t="shared" si="301"/>
        <v>0</v>
      </c>
      <c r="AL196" s="357">
        <f t="shared" si="302"/>
        <v>0</v>
      </c>
      <c r="AM196" s="357">
        <f t="shared" si="303"/>
        <v>0</v>
      </c>
      <c r="AN196" s="357">
        <f t="shared" si="304"/>
        <v>0</v>
      </c>
      <c r="AO196" s="357">
        <f t="shared" si="305"/>
        <v>0</v>
      </c>
      <c r="AP196" s="129"/>
    </row>
    <row r="197" spans="1:42" x14ac:dyDescent="0.3">
      <c r="A197" s="105">
        <f t="shared" si="216"/>
        <v>235</v>
      </c>
      <c r="B197" s="289" t="s">
        <v>453</v>
      </c>
      <c r="C197" s="337" t="str">
        <f t="shared" ref="C197" si="312">MID(B197,2,3)</f>
        <v>407</v>
      </c>
      <c r="D197" s="336"/>
      <c r="E197" s="191" t="s">
        <v>454</v>
      </c>
      <c r="F197" s="22"/>
      <c r="G197" s="80"/>
      <c r="H197" s="284">
        <f>VLOOKUP($B197,'MFR C-6'!$B$107:$R$299,MATCH(H$11,'MFR C-6'!$B$15:$R$15,0),FALSE)</f>
        <v>1074.0719999999999</v>
      </c>
      <c r="I197" s="284">
        <f>VLOOKUP($B197,'MFR C-6'!$B$107:$R$299,MATCH(I$11,'MFR C-6'!$B$15:$R$15,0),FALSE)</f>
        <v>1641.3346893199998</v>
      </c>
      <c r="J197" s="284">
        <f>VLOOKUP($B197,'MFR C-6'!$B$107:$T$299,MATCH(J$11,'MFR C-6'!$B$15:$T$15,0),FALSE)</f>
        <v>1641.3346893199998</v>
      </c>
      <c r="K197" s="284">
        <f>VLOOKUP($B197,'MFR C-6'!$B$107:$T$299,MATCH(K$11,'MFR C-6'!$B$15:$T$15,0),FALSE)</f>
        <v>1641.3346893199998</v>
      </c>
      <c r="L197" s="107" t="e">
        <f>SUMIF(#REF!,'MFR C-6 Var Calc for MFR C-8'!$B197,#REF!)/1000</f>
        <v>#REF!</v>
      </c>
      <c r="M197" s="128"/>
      <c r="N197" s="107" t="e">
        <f>+#REF!-#REF!</f>
        <v>#REF!</v>
      </c>
      <c r="O197" s="107" t="e">
        <f>+#REF!-#REF!</f>
        <v>#REF!</v>
      </c>
      <c r="P197" s="107" t="e">
        <f>+#REF!-#REF!</f>
        <v>#REF!</v>
      </c>
      <c r="Q197" s="107" t="e">
        <f>+#REF!-#REF!</f>
        <v>#REF!</v>
      </c>
      <c r="R197" s="107" t="e">
        <f>+#REF!-#REF!</f>
        <v>#REF!</v>
      </c>
      <c r="S197" s="107" t="e">
        <f>+#REF!-#REF!</f>
        <v>#REF!</v>
      </c>
      <c r="T197" s="107" t="e">
        <f>+#REF!-#REF!</f>
        <v>#REF!</v>
      </c>
      <c r="U197" s="107" t="e">
        <f>+F197-#REF!</f>
        <v>#REF!</v>
      </c>
      <c r="V197" s="107">
        <f t="shared" ref="V197" si="313">+G197-F197</f>
        <v>0</v>
      </c>
      <c r="W197" s="94"/>
      <c r="X197" s="107">
        <f t="shared" ref="X197" si="314">+I197-H197</f>
        <v>567.26268931999994</v>
      </c>
      <c r="Y197" s="107">
        <f t="shared" ref="Y197" si="315">+J197-I197</f>
        <v>0</v>
      </c>
      <c r="Z197" s="107">
        <f t="shared" ref="Z197" si="316">+K197-J197</f>
        <v>0</v>
      </c>
      <c r="AA197" s="107" t="e">
        <f t="shared" ref="AA197" si="317">+L197-K197</f>
        <v>#REF!</v>
      </c>
      <c r="AB197" s="129"/>
      <c r="AC197" s="107"/>
      <c r="AD197" s="107"/>
      <c r="AE197" s="139">
        <f t="shared" si="296"/>
        <v>0</v>
      </c>
      <c r="AF197" s="139">
        <f t="shared" si="297"/>
        <v>0</v>
      </c>
      <c r="AG197" s="139">
        <f t="shared" si="298"/>
        <v>107.40719999999999</v>
      </c>
      <c r="AH197" s="139">
        <f t="shared" si="299"/>
        <v>164.133468932</v>
      </c>
      <c r="AI197" s="139">
        <f t="shared" si="300"/>
        <v>164.133468932</v>
      </c>
      <c r="AJ197" s="129"/>
      <c r="AK197" s="357">
        <f t="shared" si="301"/>
        <v>0</v>
      </c>
      <c r="AL197" s="357">
        <f t="shared" si="302"/>
        <v>0</v>
      </c>
      <c r="AM197" s="357">
        <f t="shared" si="303"/>
        <v>0</v>
      </c>
      <c r="AN197" s="357">
        <f t="shared" si="304"/>
        <v>0</v>
      </c>
      <c r="AO197" s="357">
        <f t="shared" si="305"/>
        <v>0</v>
      </c>
      <c r="AP197" s="129"/>
    </row>
    <row r="198" spans="1:42" x14ac:dyDescent="0.3">
      <c r="A198" s="105">
        <f t="shared" si="216"/>
        <v>236</v>
      </c>
      <c r="B198" s="289" t="s">
        <v>455</v>
      </c>
      <c r="C198" s="337" t="s">
        <v>447</v>
      </c>
      <c r="D198" s="168"/>
      <c r="E198" s="191" t="s">
        <v>456</v>
      </c>
      <c r="F198" s="22"/>
      <c r="G198" s="80"/>
      <c r="H198" s="284">
        <f>VLOOKUP($B198,'MFR C-6'!$B$107:$R$299,MATCH(H$11,'MFR C-6'!$B$15:$R$15,0),FALSE)</f>
        <v>581.02061250000008</v>
      </c>
      <c r="I198" s="284">
        <f>VLOOKUP($B198,'MFR C-6'!$B$107:$R$299,MATCH(I$11,'MFR C-6'!$B$15:$R$15,0),FALSE)</f>
        <v>581.02061250000008</v>
      </c>
      <c r="J198" s="284">
        <f>VLOOKUP($B198,'MFR C-6'!$B$107:$T$299,MATCH(J$11,'MFR C-6'!$B$15:$T$15,0),FALSE)</f>
        <v>0</v>
      </c>
      <c r="K198" s="284">
        <f>VLOOKUP($B198,'MFR C-6'!$B$107:$T$299,MATCH(K$11,'MFR C-6'!$B$15:$T$15,0),FALSE)</f>
        <v>0</v>
      </c>
      <c r="L198" s="107" t="e">
        <f>SUMIF(#REF!,'MFR C-6 Var Calc for MFR C-8'!$B198,#REF!)/1000</f>
        <v>#REF!</v>
      </c>
      <c r="M198" s="128"/>
      <c r="N198" s="107" t="e">
        <f>+#REF!-#REF!</f>
        <v>#REF!</v>
      </c>
      <c r="O198" s="107" t="e">
        <f>+#REF!-#REF!</f>
        <v>#REF!</v>
      </c>
      <c r="P198" s="107" t="e">
        <f>+#REF!-#REF!</f>
        <v>#REF!</v>
      </c>
      <c r="Q198" s="107" t="e">
        <f>+#REF!-#REF!</f>
        <v>#REF!</v>
      </c>
      <c r="R198" s="107" t="e">
        <f>+#REF!-#REF!</f>
        <v>#REF!</v>
      </c>
      <c r="S198" s="107" t="e">
        <f>+#REF!-#REF!</f>
        <v>#REF!</v>
      </c>
      <c r="T198" s="107" t="e">
        <f>+#REF!-#REF!</f>
        <v>#REF!</v>
      </c>
      <c r="U198" s="107" t="e">
        <f>+F198-#REF!</f>
        <v>#REF!</v>
      </c>
      <c r="V198" s="107">
        <f t="shared" si="292"/>
        <v>0</v>
      </c>
      <c r="W198" s="94"/>
      <c r="X198" s="107">
        <f t="shared" si="293"/>
        <v>0</v>
      </c>
      <c r="Y198" s="107">
        <f t="shared" si="294"/>
        <v>-581.02061250000008</v>
      </c>
      <c r="Z198" s="107">
        <f t="shared" si="295"/>
        <v>0</v>
      </c>
      <c r="AA198" s="107" t="e">
        <f t="shared" si="273"/>
        <v>#REF!</v>
      </c>
      <c r="AB198" s="129"/>
      <c r="AC198" s="107"/>
      <c r="AD198" s="107"/>
      <c r="AE198" s="139">
        <f t="shared" si="296"/>
        <v>0</v>
      </c>
      <c r="AF198" s="139">
        <f t="shared" si="297"/>
        <v>0</v>
      </c>
      <c r="AG198" s="139">
        <f t="shared" si="298"/>
        <v>58.102061250000013</v>
      </c>
      <c r="AH198" s="139">
        <f t="shared" si="299"/>
        <v>58.102061250000013</v>
      </c>
      <c r="AI198" s="139">
        <f t="shared" si="300"/>
        <v>0</v>
      </c>
      <c r="AJ198" s="129"/>
      <c r="AK198" s="357">
        <f t="shared" si="301"/>
        <v>0</v>
      </c>
      <c r="AL198" s="357">
        <f t="shared" si="302"/>
        <v>0</v>
      </c>
      <c r="AM198" s="357">
        <f t="shared" si="303"/>
        <v>0</v>
      </c>
      <c r="AN198" s="357">
        <f t="shared" si="304"/>
        <v>0</v>
      </c>
      <c r="AO198" s="357">
        <f t="shared" si="305"/>
        <v>0</v>
      </c>
      <c r="AP198" s="129"/>
    </row>
    <row r="199" spans="1:42" x14ac:dyDescent="0.3">
      <c r="A199" s="105">
        <f t="shared" si="216"/>
        <v>237</v>
      </c>
      <c r="B199" s="289" t="s">
        <v>457</v>
      </c>
      <c r="C199" s="337" t="s">
        <v>447</v>
      </c>
      <c r="D199" s="168"/>
      <c r="E199" s="191" t="s">
        <v>458</v>
      </c>
      <c r="F199" s="22"/>
      <c r="G199" s="80"/>
      <c r="H199" s="284">
        <f>VLOOKUP($B199,'MFR C-6'!$B$107:$R$299,MATCH(H$11,'MFR C-6'!$B$15:$R$15,0),FALSE)</f>
        <v>0</v>
      </c>
      <c r="I199" s="284">
        <f>VLOOKUP($B199,'MFR C-6'!$B$107:$R$299,MATCH(I$11,'MFR C-6'!$B$15:$R$15,0),FALSE)</f>
        <v>0</v>
      </c>
      <c r="J199" s="284">
        <f>VLOOKUP($B199,'MFR C-6'!$B$107:$T$299,MATCH(J$11,'MFR C-6'!$B$15:$T$15,0),FALSE)</f>
        <v>0</v>
      </c>
      <c r="K199" s="284">
        <f>VLOOKUP($B199,'MFR C-6'!$B$107:$T$299,MATCH(K$11,'MFR C-6'!$B$15:$T$15,0),FALSE)</f>
        <v>0</v>
      </c>
      <c r="L199" s="107" t="e">
        <f>SUMIF(#REF!,'MFR C-6 Var Calc for MFR C-8'!$B199,#REF!)/1000</f>
        <v>#REF!</v>
      </c>
      <c r="M199" s="128"/>
      <c r="N199" s="107" t="e">
        <f>+#REF!-#REF!</f>
        <v>#REF!</v>
      </c>
      <c r="O199" s="107" t="e">
        <f>+#REF!-#REF!</f>
        <v>#REF!</v>
      </c>
      <c r="P199" s="107" t="e">
        <f>+#REF!-#REF!</f>
        <v>#REF!</v>
      </c>
      <c r="Q199" s="107" t="e">
        <f>+#REF!-#REF!</f>
        <v>#REF!</v>
      </c>
      <c r="R199" s="107" t="e">
        <f>+#REF!-#REF!</f>
        <v>#REF!</v>
      </c>
      <c r="S199" s="107" t="e">
        <f>+#REF!-#REF!</f>
        <v>#REF!</v>
      </c>
      <c r="T199" s="107" t="e">
        <f>+#REF!-#REF!</f>
        <v>#REF!</v>
      </c>
      <c r="U199" s="107" t="e">
        <f>+F199-#REF!</f>
        <v>#REF!</v>
      </c>
      <c r="V199" s="107">
        <f t="shared" si="292"/>
        <v>0</v>
      </c>
      <c r="W199" s="94"/>
      <c r="X199" s="107">
        <f t="shared" si="293"/>
        <v>0</v>
      </c>
      <c r="Y199" s="107">
        <f t="shared" si="294"/>
        <v>0</v>
      </c>
      <c r="Z199" s="107">
        <f t="shared" si="295"/>
        <v>0</v>
      </c>
      <c r="AA199" s="107" t="e">
        <f t="shared" si="273"/>
        <v>#REF!</v>
      </c>
      <c r="AB199" s="129"/>
      <c r="AC199" s="107"/>
      <c r="AD199" s="107"/>
      <c r="AE199" s="139">
        <f t="shared" si="296"/>
        <v>0</v>
      </c>
      <c r="AF199" s="139">
        <f t="shared" si="297"/>
        <v>0</v>
      </c>
      <c r="AG199" s="139">
        <f t="shared" si="298"/>
        <v>0</v>
      </c>
      <c r="AH199" s="139">
        <f t="shared" si="299"/>
        <v>0</v>
      </c>
      <c r="AI199" s="139">
        <f t="shared" si="300"/>
        <v>0</v>
      </c>
      <c r="AJ199" s="129"/>
      <c r="AK199" s="357">
        <f t="shared" si="301"/>
        <v>0</v>
      </c>
      <c r="AL199" s="357">
        <f t="shared" si="302"/>
        <v>0</v>
      </c>
      <c r="AM199" s="357">
        <f t="shared" si="303"/>
        <v>0</v>
      </c>
      <c r="AN199" s="357">
        <f t="shared" si="304"/>
        <v>0</v>
      </c>
      <c r="AO199" s="357">
        <f t="shared" si="305"/>
        <v>0</v>
      </c>
      <c r="AP199" s="129"/>
    </row>
    <row r="200" spans="1:42" s="329" customFormat="1" x14ac:dyDescent="0.3">
      <c r="A200" s="105">
        <f t="shared" si="216"/>
        <v>238</v>
      </c>
      <c r="B200" s="289" t="s">
        <v>459</v>
      </c>
      <c r="C200" s="337" t="s">
        <v>447</v>
      </c>
      <c r="D200" s="330"/>
      <c r="E200" s="191" t="s">
        <v>460</v>
      </c>
      <c r="F200" s="22"/>
      <c r="G200" s="80"/>
      <c r="H200" s="284">
        <f>VLOOKUP($B200,'MFR C-6'!$B$107:$R$299,MATCH(H$11,'MFR C-6'!$B$15:$R$15,0),FALSE)</f>
        <v>-3.4106051316484799E-13</v>
      </c>
      <c r="I200" s="284">
        <f>VLOOKUP($B200,'MFR C-6'!$B$107:$R$299,MATCH(I$11,'MFR C-6'!$B$15:$R$15,0),FALSE)</f>
        <v>-6.8212102632969598E-13</v>
      </c>
      <c r="J200" s="284">
        <f>VLOOKUP($B200,'MFR C-6'!$B$107:$T$299,MATCH(J$11,'MFR C-6'!$B$15:$T$15,0),FALSE)</f>
        <v>1.70530256582424E-12</v>
      </c>
      <c r="K200" s="284">
        <f>VLOOKUP($B200,'MFR C-6'!$B$107:$T$299,MATCH(K$11,'MFR C-6'!$B$15:$T$15,0),FALSE)</f>
        <v>3.1832314562052399E-12</v>
      </c>
      <c r="L200" s="331" t="e">
        <f>SUMIF(#REF!,'MFR C-6 Var Calc for MFR C-8'!$B200,#REF!)/1000</f>
        <v>#REF!</v>
      </c>
      <c r="M200" s="332"/>
      <c r="N200" s="331" t="e">
        <f>+#REF!-#REF!</f>
        <v>#REF!</v>
      </c>
      <c r="O200" s="331" t="e">
        <f>+#REF!-#REF!</f>
        <v>#REF!</v>
      </c>
      <c r="P200" s="331" t="e">
        <f>+#REF!-#REF!</f>
        <v>#REF!</v>
      </c>
      <c r="Q200" s="331" t="e">
        <f>+#REF!-#REF!</f>
        <v>#REF!</v>
      </c>
      <c r="R200" s="331" t="e">
        <f>+#REF!-#REF!</f>
        <v>#REF!</v>
      </c>
      <c r="S200" s="331" t="e">
        <f>+#REF!-#REF!</f>
        <v>#REF!</v>
      </c>
      <c r="T200" s="331" t="e">
        <f>+#REF!-#REF!</f>
        <v>#REF!</v>
      </c>
      <c r="U200" s="331" t="e">
        <f>+F200-#REF!</f>
        <v>#REF!</v>
      </c>
      <c r="V200" s="107">
        <f t="shared" si="292"/>
        <v>0</v>
      </c>
      <c r="W200" s="94"/>
      <c r="X200" s="107">
        <f t="shared" si="293"/>
        <v>-3.4106051316484799E-13</v>
      </c>
      <c r="Y200" s="107">
        <f t="shared" si="294"/>
        <v>2.3874235921539358E-12</v>
      </c>
      <c r="Z200" s="107">
        <f t="shared" si="295"/>
        <v>1.4779288903809999E-12</v>
      </c>
      <c r="AA200" s="331" t="e">
        <f t="shared" si="273"/>
        <v>#REF!</v>
      </c>
      <c r="AB200" s="333"/>
      <c r="AC200" s="331"/>
      <c r="AD200" s="331"/>
      <c r="AE200" s="139">
        <f t="shared" si="296"/>
        <v>0</v>
      </c>
      <c r="AF200" s="139">
        <f t="shared" si="297"/>
        <v>0</v>
      </c>
      <c r="AG200" s="139">
        <f t="shared" si="298"/>
        <v>3.4106051316484801E-14</v>
      </c>
      <c r="AH200" s="139">
        <f t="shared" si="299"/>
        <v>6.8212102632969603E-14</v>
      </c>
      <c r="AI200" s="139">
        <f t="shared" si="300"/>
        <v>1.7053025658242402E-13</v>
      </c>
      <c r="AJ200" s="333"/>
      <c r="AK200" s="357">
        <f t="shared" si="301"/>
        <v>0</v>
      </c>
      <c r="AL200" s="357">
        <f t="shared" si="302"/>
        <v>0</v>
      </c>
      <c r="AM200" s="357">
        <f t="shared" si="303"/>
        <v>0</v>
      </c>
      <c r="AN200" s="357">
        <f t="shared" si="304"/>
        <v>0</v>
      </c>
      <c r="AO200" s="357">
        <f t="shared" si="305"/>
        <v>0</v>
      </c>
      <c r="AP200" s="333"/>
    </row>
    <row r="201" spans="1:42" x14ac:dyDescent="0.3">
      <c r="A201" s="105">
        <f t="shared" si="216"/>
        <v>239</v>
      </c>
      <c r="B201" s="289" t="s">
        <v>461</v>
      </c>
      <c r="C201" s="337" t="s">
        <v>447</v>
      </c>
      <c r="D201" s="168"/>
      <c r="E201" s="191" t="s">
        <v>462</v>
      </c>
      <c r="F201" s="22"/>
      <c r="G201" s="80"/>
      <c r="H201" s="284">
        <f>VLOOKUP($B201,'MFR C-6'!$B$107:$R$299,MATCH(H$11,'MFR C-6'!$B$15:$R$15,0),FALSE)</f>
        <v>0</v>
      </c>
      <c r="I201" s="284">
        <f>VLOOKUP($B201,'MFR C-6'!$B$107:$R$299,MATCH(I$11,'MFR C-6'!$B$15:$R$15,0),FALSE)</f>
        <v>0</v>
      </c>
      <c r="J201" s="284">
        <f>VLOOKUP($B201,'MFR C-6'!$B$107:$T$299,MATCH(J$11,'MFR C-6'!$B$15:$T$15,0),FALSE)</f>
        <v>0</v>
      </c>
      <c r="K201" s="284">
        <f>VLOOKUP($B201,'MFR C-6'!$B$107:$T$299,MATCH(K$11,'MFR C-6'!$B$15:$T$15,0),FALSE)</f>
        <v>0</v>
      </c>
      <c r="L201" s="107" t="e">
        <f>SUMIF(#REF!,'MFR C-6 Var Calc for MFR C-8'!$B201,#REF!)/1000</f>
        <v>#REF!</v>
      </c>
      <c r="M201" s="128"/>
      <c r="N201" s="107" t="e">
        <f>+#REF!-#REF!</f>
        <v>#REF!</v>
      </c>
      <c r="O201" s="107" t="e">
        <f>+#REF!-#REF!</f>
        <v>#REF!</v>
      </c>
      <c r="P201" s="107" t="e">
        <f>+#REF!-#REF!</f>
        <v>#REF!</v>
      </c>
      <c r="Q201" s="107" t="e">
        <f>+#REF!-#REF!</f>
        <v>#REF!</v>
      </c>
      <c r="R201" s="107" t="e">
        <f>+#REF!-#REF!</f>
        <v>#REF!</v>
      </c>
      <c r="S201" s="107" t="e">
        <f>+#REF!-#REF!</f>
        <v>#REF!</v>
      </c>
      <c r="T201" s="107" t="e">
        <f>+#REF!-#REF!</f>
        <v>#REF!</v>
      </c>
      <c r="U201" s="107" t="e">
        <f>+F201-#REF!</f>
        <v>#REF!</v>
      </c>
      <c r="V201" s="107">
        <f t="shared" si="292"/>
        <v>0</v>
      </c>
      <c r="W201" s="94"/>
      <c r="X201" s="107">
        <f t="shared" si="293"/>
        <v>0</v>
      </c>
      <c r="Y201" s="107">
        <f t="shared" si="294"/>
        <v>0</v>
      </c>
      <c r="Z201" s="107">
        <f t="shared" si="295"/>
        <v>0</v>
      </c>
      <c r="AA201" s="107" t="e">
        <f t="shared" si="273"/>
        <v>#REF!</v>
      </c>
      <c r="AB201" s="129"/>
      <c r="AC201" s="107"/>
      <c r="AD201" s="107"/>
      <c r="AE201" s="139">
        <f t="shared" si="296"/>
        <v>0</v>
      </c>
      <c r="AF201" s="139">
        <f t="shared" si="297"/>
        <v>0</v>
      </c>
      <c r="AG201" s="139">
        <f t="shared" si="298"/>
        <v>0</v>
      </c>
      <c r="AH201" s="139">
        <f t="shared" si="299"/>
        <v>0</v>
      </c>
      <c r="AI201" s="139">
        <f t="shared" si="300"/>
        <v>0</v>
      </c>
      <c r="AJ201" s="129"/>
      <c r="AK201" s="357">
        <f t="shared" si="301"/>
        <v>0</v>
      </c>
      <c r="AL201" s="357">
        <f t="shared" si="302"/>
        <v>0</v>
      </c>
      <c r="AM201" s="357">
        <f t="shared" si="303"/>
        <v>0</v>
      </c>
      <c r="AN201" s="357">
        <f t="shared" si="304"/>
        <v>0</v>
      </c>
      <c r="AO201" s="357">
        <f t="shared" si="305"/>
        <v>0</v>
      </c>
      <c r="AP201" s="129"/>
    </row>
    <row r="202" spans="1:42" x14ac:dyDescent="0.3">
      <c r="A202" s="105">
        <f t="shared" si="216"/>
        <v>240</v>
      </c>
      <c r="B202" s="289" t="s">
        <v>463</v>
      </c>
      <c r="C202" s="337" t="s">
        <v>447</v>
      </c>
      <c r="D202" s="168"/>
      <c r="E202" s="191" t="s">
        <v>464</v>
      </c>
      <c r="F202" s="22"/>
      <c r="G202" s="80"/>
      <c r="H202" s="284">
        <f>VLOOKUP($B202,'MFR C-6'!$B$107:$R$299,MATCH(H$11,'MFR C-6'!$B$15:$R$15,0),FALSE)</f>
        <v>233.70521499999901</v>
      </c>
      <c r="I202" s="284">
        <f>VLOOKUP($B202,'MFR C-6'!$B$107:$R$299,MATCH(I$11,'MFR C-6'!$B$15:$R$15,0),FALSE)</f>
        <v>233.70521499999901</v>
      </c>
      <c r="J202" s="284">
        <f>VLOOKUP($B202,'MFR C-6'!$B$107:$T$299,MATCH(J$11,'MFR C-6'!$B$15:$T$15,0),FALSE)</f>
        <v>0</v>
      </c>
      <c r="K202" s="284">
        <f>VLOOKUP($B202,'MFR C-6'!$B$107:$T$299,MATCH(K$11,'MFR C-6'!$B$15:$T$15,0),FALSE)</f>
        <v>0</v>
      </c>
      <c r="L202" s="107" t="e">
        <f>SUMIF(#REF!,'MFR C-6 Var Calc for MFR C-8'!$B202,#REF!)/1000</f>
        <v>#REF!</v>
      </c>
      <c r="M202" s="128"/>
      <c r="N202" s="107" t="e">
        <f>+#REF!-#REF!</f>
        <v>#REF!</v>
      </c>
      <c r="O202" s="107" t="e">
        <f>+#REF!-#REF!</f>
        <v>#REF!</v>
      </c>
      <c r="P202" s="107" t="e">
        <f>+#REF!-#REF!</f>
        <v>#REF!</v>
      </c>
      <c r="Q202" s="107" t="e">
        <f>+#REF!-#REF!</f>
        <v>#REF!</v>
      </c>
      <c r="R202" s="107" t="e">
        <f>+#REF!-#REF!</f>
        <v>#REF!</v>
      </c>
      <c r="S202" s="107" t="e">
        <f>+#REF!-#REF!</f>
        <v>#REF!</v>
      </c>
      <c r="T202" s="107" t="e">
        <f>+#REF!-#REF!</f>
        <v>#REF!</v>
      </c>
      <c r="U202" s="107" t="e">
        <f>+F202-#REF!</f>
        <v>#REF!</v>
      </c>
      <c r="V202" s="107">
        <f t="shared" si="292"/>
        <v>0</v>
      </c>
      <c r="W202" s="94"/>
      <c r="X202" s="107">
        <f t="shared" si="293"/>
        <v>0</v>
      </c>
      <c r="Y202" s="107">
        <f t="shared" si="294"/>
        <v>-233.70521499999901</v>
      </c>
      <c r="Z202" s="107">
        <f t="shared" si="295"/>
        <v>0</v>
      </c>
      <c r="AA202" s="107" t="e">
        <f t="shared" si="273"/>
        <v>#REF!</v>
      </c>
      <c r="AB202" s="129"/>
      <c r="AC202" s="107"/>
      <c r="AD202" s="107"/>
      <c r="AE202" s="139">
        <f t="shared" si="296"/>
        <v>0</v>
      </c>
      <c r="AF202" s="139">
        <f t="shared" si="297"/>
        <v>0</v>
      </c>
      <c r="AG202" s="139">
        <f t="shared" si="298"/>
        <v>23.370521499999903</v>
      </c>
      <c r="AH202" s="139">
        <f t="shared" si="299"/>
        <v>23.370521499999903</v>
      </c>
      <c r="AI202" s="139">
        <f t="shared" si="300"/>
        <v>0</v>
      </c>
      <c r="AJ202" s="129"/>
      <c r="AK202" s="357">
        <f t="shared" si="301"/>
        <v>0</v>
      </c>
      <c r="AL202" s="357">
        <f t="shared" si="302"/>
        <v>0</v>
      </c>
      <c r="AM202" s="357">
        <f t="shared" si="303"/>
        <v>0</v>
      </c>
      <c r="AN202" s="357">
        <f t="shared" si="304"/>
        <v>0</v>
      </c>
      <c r="AO202" s="357">
        <f t="shared" si="305"/>
        <v>0</v>
      </c>
      <c r="AP202" s="129"/>
    </row>
    <row r="203" spans="1:42" x14ac:dyDescent="0.3">
      <c r="A203" s="105">
        <f t="shared" si="216"/>
        <v>241</v>
      </c>
      <c r="B203" s="289" t="s">
        <v>465</v>
      </c>
      <c r="C203" s="337" t="s">
        <v>466</v>
      </c>
      <c r="D203" s="168"/>
      <c r="E203" s="191" t="s">
        <v>467</v>
      </c>
      <c r="F203" s="22"/>
      <c r="G203" s="80"/>
      <c r="H203" s="284">
        <f>VLOOKUP($B203,'MFR C-6'!$B$107:$R$299,MATCH(H$11,'MFR C-6'!$B$15:$R$15,0),FALSE)</f>
        <v>0</v>
      </c>
      <c r="I203" s="284">
        <f>VLOOKUP($B203,'MFR C-6'!$B$107:$R$299,MATCH(I$11,'MFR C-6'!$B$15:$R$15,0),FALSE)</f>
        <v>0</v>
      </c>
      <c r="J203" s="284">
        <f>VLOOKUP($B203,'MFR C-6'!$B$107:$T$299,MATCH(J$11,'MFR C-6'!$B$15:$T$15,0),FALSE)</f>
        <v>0</v>
      </c>
      <c r="K203" s="284">
        <f>VLOOKUP($B203,'MFR C-6'!$B$107:$T$299,MATCH(K$11,'MFR C-6'!$B$15:$T$15,0),FALSE)</f>
        <v>0</v>
      </c>
      <c r="L203" s="107" t="e">
        <f>SUMIF(#REF!,'MFR C-6 Var Calc for MFR C-8'!$B203,#REF!)/1000</f>
        <v>#REF!</v>
      </c>
      <c r="M203" s="128"/>
      <c r="N203" s="107" t="e">
        <f>+#REF!-#REF!</f>
        <v>#REF!</v>
      </c>
      <c r="O203" s="107" t="e">
        <f>+#REF!-#REF!</f>
        <v>#REF!</v>
      </c>
      <c r="P203" s="107" t="e">
        <f>+#REF!-#REF!</f>
        <v>#REF!</v>
      </c>
      <c r="Q203" s="107" t="e">
        <f>+#REF!-#REF!</f>
        <v>#REF!</v>
      </c>
      <c r="R203" s="107" t="e">
        <f>+#REF!-#REF!</f>
        <v>#REF!</v>
      </c>
      <c r="S203" s="107" t="e">
        <f>+#REF!-#REF!</f>
        <v>#REF!</v>
      </c>
      <c r="T203" s="107" t="e">
        <f>+#REF!-#REF!</f>
        <v>#REF!</v>
      </c>
      <c r="U203" s="107" t="e">
        <f>+F203-#REF!</f>
        <v>#REF!</v>
      </c>
      <c r="V203" s="107">
        <f t="shared" ref="V203" si="318">+G203-F203</f>
        <v>0</v>
      </c>
      <c r="W203" s="94"/>
      <c r="X203" s="107">
        <f t="shared" ref="X203" si="319">+I203-H203</f>
        <v>0</v>
      </c>
      <c r="Y203" s="107">
        <f t="shared" ref="Y203" si="320">+J203-I203</f>
        <v>0</v>
      </c>
      <c r="Z203" s="107">
        <f t="shared" ref="Z203" si="321">+K203-J203</f>
        <v>0</v>
      </c>
      <c r="AA203" s="107" t="e">
        <f t="shared" ref="AA203" si="322">+L203-K203</f>
        <v>#REF!</v>
      </c>
      <c r="AB203" s="129"/>
      <c r="AC203" s="107"/>
      <c r="AD203" s="107"/>
      <c r="AE203" s="139">
        <f t="shared" si="296"/>
        <v>0</v>
      </c>
      <c r="AF203" s="139">
        <f t="shared" si="297"/>
        <v>0</v>
      </c>
      <c r="AG203" s="139">
        <f t="shared" si="298"/>
        <v>0</v>
      </c>
      <c r="AH203" s="139">
        <f t="shared" si="299"/>
        <v>0</v>
      </c>
      <c r="AI203" s="139">
        <f t="shared" si="300"/>
        <v>0</v>
      </c>
      <c r="AJ203" s="129"/>
      <c r="AK203" s="357">
        <f t="shared" si="301"/>
        <v>0</v>
      </c>
      <c r="AL203" s="357">
        <f t="shared" si="302"/>
        <v>0</v>
      </c>
      <c r="AM203" s="357">
        <f t="shared" si="303"/>
        <v>0</v>
      </c>
      <c r="AN203" s="357">
        <f t="shared" si="304"/>
        <v>0</v>
      </c>
      <c r="AO203" s="357">
        <f t="shared" si="305"/>
        <v>0</v>
      </c>
      <c r="AP203" s="129"/>
    </row>
    <row r="204" spans="1:42" x14ac:dyDescent="0.3">
      <c r="A204" s="105">
        <f t="shared" si="216"/>
        <v>242</v>
      </c>
      <c r="B204" s="289" t="s">
        <v>468</v>
      </c>
      <c r="C204" s="337" t="s">
        <v>447</v>
      </c>
      <c r="D204" s="168"/>
      <c r="E204" s="191" t="s">
        <v>469</v>
      </c>
      <c r="F204" s="22"/>
      <c r="G204" s="80"/>
      <c r="H204" s="284">
        <f>VLOOKUP($B204,'MFR C-6'!$B$107:$R$299,MATCH(H$11,'MFR C-6'!$B$15:$R$15,0),FALSE)</f>
        <v>0</v>
      </c>
      <c r="I204" s="284">
        <f>VLOOKUP($B204,'MFR C-6'!$B$107:$R$299,MATCH(I$11,'MFR C-6'!$B$15:$R$15,0),FALSE)</f>
        <v>0</v>
      </c>
      <c r="J204" s="284">
        <f>VLOOKUP($B204,'MFR C-6'!$B$107:$T$299,MATCH(J$11,'MFR C-6'!$B$15:$T$15,0),FALSE)</f>
        <v>0</v>
      </c>
      <c r="K204" s="284">
        <f>VLOOKUP($B204,'MFR C-6'!$B$107:$T$299,MATCH(K$11,'MFR C-6'!$B$15:$T$15,0),FALSE)</f>
        <v>0</v>
      </c>
      <c r="L204" s="107" t="e">
        <f>SUMIF(#REF!,'MFR C-6 Var Calc for MFR C-8'!$B204,#REF!)/1000</f>
        <v>#REF!</v>
      </c>
      <c r="M204" s="128"/>
      <c r="N204" s="107" t="e">
        <f>+#REF!-#REF!</f>
        <v>#REF!</v>
      </c>
      <c r="O204" s="107" t="e">
        <f>+#REF!-#REF!</f>
        <v>#REF!</v>
      </c>
      <c r="P204" s="107" t="e">
        <f>+#REF!-#REF!</f>
        <v>#REF!</v>
      </c>
      <c r="Q204" s="107" t="e">
        <f>+#REF!-#REF!</f>
        <v>#REF!</v>
      </c>
      <c r="R204" s="107" t="e">
        <f>+#REF!-#REF!</f>
        <v>#REF!</v>
      </c>
      <c r="S204" s="107" t="e">
        <f>+#REF!-#REF!</f>
        <v>#REF!</v>
      </c>
      <c r="T204" s="107" t="e">
        <f>+#REF!-#REF!</f>
        <v>#REF!</v>
      </c>
      <c r="U204" s="107" t="e">
        <f>+F204-#REF!</f>
        <v>#REF!</v>
      </c>
      <c r="V204" s="107">
        <f t="shared" si="292"/>
        <v>0</v>
      </c>
      <c r="W204" s="94"/>
      <c r="X204" s="107">
        <f t="shared" si="293"/>
        <v>0</v>
      </c>
      <c r="Y204" s="107">
        <f t="shared" si="294"/>
        <v>0</v>
      </c>
      <c r="Z204" s="107">
        <f t="shared" si="295"/>
        <v>0</v>
      </c>
      <c r="AA204" s="107" t="e">
        <f t="shared" si="273"/>
        <v>#REF!</v>
      </c>
      <c r="AB204" s="129"/>
      <c r="AC204" s="107"/>
      <c r="AD204" s="107"/>
      <c r="AE204" s="139">
        <f t="shared" si="296"/>
        <v>0</v>
      </c>
      <c r="AF204" s="139">
        <f t="shared" si="297"/>
        <v>0</v>
      </c>
      <c r="AG204" s="139">
        <f t="shared" si="298"/>
        <v>0</v>
      </c>
      <c r="AH204" s="139">
        <f t="shared" si="299"/>
        <v>0</v>
      </c>
      <c r="AI204" s="139">
        <f t="shared" si="300"/>
        <v>0</v>
      </c>
      <c r="AJ204" s="129"/>
      <c r="AK204" s="357">
        <f t="shared" si="301"/>
        <v>0</v>
      </c>
      <c r="AL204" s="357">
        <f t="shared" si="302"/>
        <v>0</v>
      </c>
      <c r="AM204" s="357">
        <f t="shared" si="303"/>
        <v>0</v>
      </c>
      <c r="AN204" s="357">
        <f t="shared" si="304"/>
        <v>0</v>
      </c>
      <c r="AO204" s="357">
        <f t="shared" si="305"/>
        <v>0</v>
      </c>
      <c r="AP204" s="129"/>
    </row>
    <row r="205" spans="1:42" x14ac:dyDescent="0.3">
      <c r="A205" s="105">
        <f t="shared" si="216"/>
        <v>243</v>
      </c>
      <c r="B205" s="289" t="s">
        <v>470</v>
      </c>
      <c r="C205" s="337" t="s">
        <v>447</v>
      </c>
      <c r="D205" s="168"/>
      <c r="E205" s="191" t="s">
        <v>471</v>
      </c>
      <c r="F205" s="22"/>
      <c r="G205" s="80"/>
      <c r="H205" s="284">
        <f>VLOOKUP($B205,'MFR C-6'!$B$107:$R$299,MATCH(H$11,'MFR C-6'!$B$15:$R$15,0),FALSE)</f>
        <v>0</v>
      </c>
      <c r="I205" s="284">
        <f>VLOOKUP($B205,'MFR C-6'!$B$107:$R$299,MATCH(I$11,'MFR C-6'!$B$15:$R$15,0),FALSE)</f>
        <v>0</v>
      </c>
      <c r="J205" s="284">
        <f>VLOOKUP($B205,'MFR C-6'!$B$107:$T$299,MATCH(J$11,'MFR C-6'!$B$15:$T$15,0),FALSE)</f>
        <v>0</v>
      </c>
      <c r="K205" s="284">
        <f>VLOOKUP($B205,'MFR C-6'!$B$107:$T$299,MATCH(K$11,'MFR C-6'!$B$15:$T$15,0),FALSE)</f>
        <v>0</v>
      </c>
      <c r="L205" s="107" t="e">
        <f>SUMIF(#REF!,'MFR C-6 Var Calc for MFR C-8'!$B205,#REF!)/1000</f>
        <v>#REF!</v>
      </c>
      <c r="M205" s="128"/>
      <c r="N205" s="107" t="e">
        <f>+#REF!-#REF!</f>
        <v>#REF!</v>
      </c>
      <c r="O205" s="107" t="e">
        <f>+#REF!-#REF!</f>
        <v>#REF!</v>
      </c>
      <c r="P205" s="107" t="e">
        <f>+#REF!-#REF!</f>
        <v>#REF!</v>
      </c>
      <c r="Q205" s="107" t="e">
        <f>+#REF!-#REF!</f>
        <v>#REF!</v>
      </c>
      <c r="R205" s="107" t="e">
        <f>+#REF!-#REF!</f>
        <v>#REF!</v>
      </c>
      <c r="S205" s="107" t="e">
        <f>+#REF!-#REF!</f>
        <v>#REF!</v>
      </c>
      <c r="T205" s="107" t="e">
        <f>+#REF!-#REF!</f>
        <v>#REF!</v>
      </c>
      <c r="U205" s="107" t="e">
        <f>+F205-#REF!</f>
        <v>#REF!</v>
      </c>
      <c r="V205" s="107">
        <f t="shared" si="292"/>
        <v>0</v>
      </c>
      <c r="W205" s="94"/>
      <c r="X205" s="107">
        <f t="shared" si="293"/>
        <v>0</v>
      </c>
      <c r="Y205" s="107">
        <f t="shared" si="294"/>
        <v>0</v>
      </c>
      <c r="Z205" s="107">
        <f t="shared" si="295"/>
        <v>0</v>
      </c>
      <c r="AA205" s="107" t="e">
        <f t="shared" si="273"/>
        <v>#REF!</v>
      </c>
      <c r="AB205" s="129"/>
      <c r="AC205" s="107"/>
      <c r="AD205" s="107"/>
      <c r="AE205" s="139">
        <f t="shared" si="296"/>
        <v>0</v>
      </c>
      <c r="AF205" s="139">
        <f t="shared" si="297"/>
        <v>0</v>
      </c>
      <c r="AG205" s="139">
        <f t="shared" si="298"/>
        <v>0</v>
      </c>
      <c r="AH205" s="139">
        <f t="shared" si="299"/>
        <v>0</v>
      </c>
      <c r="AI205" s="139">
        <f t="shared" si="300"/>
        <v>0</v>
      </c>
      <c r="AJ205" s="129"/>
      <c r="AK205" s="357">
        <f t="shared" si="301"/>
        <v>0</v>
      </c>
      <c r="AL205" s="357">
        <f t="shared" si="302"/>
        <v>0</v>
      </c>
      <c r="AM205" s="357">
        <f t="shared" si="303"/>
        <v>0</v>
      </c>
      <c r="AN205" s="357">
        <f t="shared" si="304"/>
        <v>0</v>
      </c>
      <c r="AO205" s="357">
        <f t="shared" si="305"/>
        <v>0</v>
      </c>
      <c r="AP205" s="129"/>
    </row>
    <row r="206" spans="1:42" x14ac:dyDescent="0.3">
      <c r="A206" s="105">
        <f t="shared" ref="A206:A229" si="323">+A205+1</f>
        <v>244</v>
      </c>
      <c r="B206" s="289" t="s">
        <v>472</v>
      </c>
      <c r="C206" s="337" t="s">
        <v>466</v>
      </c>
      <c r="D206" s="168"/>
      <c r="E206" s="191" t="s">
        <v>473</v>
      </c>
      <c r="F206" s="22"/>
      <c r="G206" s="80"/>
      <c r="H206" s="284">
        <f>VLOOKUP($B206,'MFR C-6'!$B$107:$R$299,MATCH(H$11,'MFR C-6'!$B$15:$R$15,0),FALSE)</f>
        <v>5513.3333279999906</v>
      </c>
      <c r="I206" s="284">
        <f>VLOOKUP($B206,'MFR C-6'!$B$107:$R$299,MATCH(I$11,'MFR C-6'!$B$15:$R$15,0),FALSE)</f>
        <v>5513.3333279999906</v>
      </c>
      <c r="J206" s="284">
        <f>VLOOKUP($B206,'MFR C-6'!$B$107:$T$299,MATCH(J$11,'MFR C-6'!$B$15:$T$15,0),FALSE)</f>
        <v>5513.3333279999906</v>
      </c>
      <c r="K206" s="284">
        <f>VLOOKUP($B206,'MFR C-6'!$B$107:$T$299,MATCH(K$11,'MFR C-6'!$B$15:$T$15,0),FALSE)</f>
        <v>5513.3333279999906</v>
      </c>
      <c r="L206" s="107" t="e">
        <f>SUMIF(#REF!,'MFR C-6 Var Calc for MFR C-8'!$B206,#REF!)/1000</f>
        <v>#REF!</v>
      </c>
      <c r="M206" s="128"/>
      <c r="N206" s="107" t="e">
        <f>+#REF!-#REF!</f>
        <v>#REF!</v>
      </c>
      <c r="O206" s="107" t="e">
        <f>+#REF!-#REF!</f>
        <v>#REF!</v>
      </c>
      <c r="P206" s="107" t="e">
        <f>+#REF!-#REF!</f>
        <v>#REF!</v>
      </c>
      <c r="Q206" s="107" t="e">
        <f>+#REF!-#REF!</f>
        <v>#REF!</v>
      </c>
      <c r="R206" s="107" t="e">
        <f>+#REF!-#REF!</f>
        <v>#REF!</v>
      </c>
      <c r="S206" s="107" t="e">
        <f>+#REF!-#REF!</f>
        <v>#REF!</v>
      </c>
      <c r="T206" s="107" t="e">
        <f>+#REF!-#REF!</f>
        <v>#REF!</v>
      </c>
      <c r="U206" s="107" t="e">
        <f>+F206-#REF!</f>
        <v>#REF!</v>
      </c>
      <c r="V206" s="107">
        <f t="shared" ref="V206" si="324">+G206-F206</f>
        <v>0</v>
      </c>
      <c r="W206" s="94"/>
      <c r="X206" s="107">
        <f t="shared" ref="X206" si="325">+I206-H206</f>
        <v>0</v>
      </c>
      <c r="Y206" s="107">
        <f t="shared" ref="Y206" si="326">+J206-I206</f>
        <v>0</v>
      </c>
      <c r="Z206" s="107">
        <f t="shared" ref="Z206" si="327">+K206-J206</f>
        <v>0</v>
      </c>
      <c r="AA206" s="107" t="e">
        <f t="shared" ref="AA206" si="328">+L206-K206</f>
        <v>#REF!</v>
      </c>
      <c r="AB206" s="129"/>
      <c r="AC206" s="107"/>
      <c r="AD206" s="107"/>
      <c r="AE206" s="139">
        <f t="shared" si="296"/>
        <v>0</v>
      </c>
      <c r="AF206" s="139">
        <f t="shared" si="297"/>
        <v>0</v>
      </c>
      <c r="AG206" s="139">
        <f t="shared" si="298"/>
        <v>551.33333279999908</v>
      </c>
      <c r="AH206" s="139">
        <f t="shared" si="299"/>
        <v>551.33333279999908</v>
      </c>
      <c r="AI206" s="139">
        <f t="shared" si="300"/>
        <v>551.33333279999908</v>
      </c>
      <c r="AJ206" s="129"/>
      <c r="AK206" s="357">
        <f t="shared" si="301"/>
        <v>0</v>
      </c>
      <c r="AL206" s="357">
        <f t="shared" si="302"/>
        <v>0</v>
      </c>
      <c r="AM206" s="357">
        <f t="shared" si="303"/>
        <v>0</v>
      </c>
      <c r="AN206" s="357">
        <f t="shared" si="304"/>
        <v>0</v>
      </c>
      <c r="AO206" s="357">
        <f t="shared" si="305"/>
        <v>0</v>
      </c>
      <c r="AP206" s="129"/>
    </row>
    <row r="207" spans="1:42" x14ac:dyDescent="0.3">
      <c r="A207" s="105">
        <f t="shared" si="323"/>
        <v>245</v>
      </c>
      <c r="B207" s="289" t="s">
        <v>474</v>
      </c>
      <c r="C207" s="337" t="s">
        <v>447</v>
      </c>
      <c r="D207" s="168"/>
      <c r="E207" s="191" t="s">
        <v>475</v>
      </c>
      <c r="F207" s="22"/>
      <c r="G207" s="80"/>
      <c r="H207" s="284">
        <f>VLOOKUP($B207,'MFR C-6'!$B$107:$R$299,MATCH(H$11,'MFR C-6'!$B$15:$R$15,0),FALSE)</f>
        <v>0</v>
      </c>
      <c r="I207" s="284">
        <f>VLOOKUP($B207,'MFR C-6'!$B$107:$R$299,MATCH(I$11,'MFR C-6'!$B$15:$R$15,0),FALSE)</f>
        <v>0</v>
      </c>
      <c r="J207" s="284">
        <f>VLOOKUP($B207,'MFR C-6'!$B$107:$T$299,MATCH(J$11,'MFR C-6'!$B$15:$T$15,0),FALSE)</f>
        <v>0</v>
      </c>
      <c r="K207" s="284">
        <f>VLOOKUP($B207,'MFR C-6'!$B$107:$T$299,MATCH(K$11,'MFR C-6'!$B$15:$T$15,0),FALSE)</f>
        <v>0</v>
      </c>
      <c r="L207" s="107" t="e">
        <f>SUMIF(#REF!,'MFR C-6 Var Calc for MFR C-8'!$B207,#REF!)/1000</f>
        <v>#REF!</v>
      </c>
      <c r="M207" s="128"/>
      <c r="N207" s="107" t="e">
        <f>+#REF!-#REF!</f>
        <v>#REF!</v>
      </c>
      <c r="O207" s="107" t="e">
        <f>+#REF!-#REF!</f>
        <v>#REF!</v>
      </c>
      <c r="P207" s="107" t="e">
        <f>+#REF!-#REF!</f>
        <v>#REF!</v>
      </c>
      <c r="Q207" s="107" t="e">
        <f>+#REF!-#REF!</f>
        <v>#REF!</v>
      </c>
      <c r="R207" s="107" t="e">
        <f>+#REF!-#REF!</f>
        <v>#REF!</v>
      </c>
      <c r="S207" s="107" t="e">
        <f>+#REF!-#REF!</f>
        <v>#REF!</v>
      </c>
      <c r="T207" s="107" t="e">
        <f>+#REF!-#REF!</f>
        <v>#REF!</v>
      </c>
      <c r="U207" s="107" t="e">
        <f>+F207-#REF!</f>
        <v>#REF!</v>
      </c>
      <c r="V207" s="107">
        <f t="shared" si="292"/>
        <v>0</v>
      </c>
      <c r="W207" s="94"/>
      <c r="X207" s="107">
        <f t="shared" si="293"/>
        <v>0</v>
      </c>
      <c r="Y207" s="107">
        <f t="shared" si="294"/>
        <v>0</v>
      </c>
      <c r="Z207" s="107">
        <f t="shared" si="295"/>
        <v>0</v>
      </c>
      <c r="AA207" s="107" t="e">
        <f t="shared" si="273"/>
        <v>#REF!</v>
      </c>
      <c r="AB207" s="129"/>
      <c r="AC207" s="107"/>
      <c r="AD207" s="107"/>
      <c r="AE207" s="139">
        <f t="shared" si="296"/>
        <v>0</v>
      </c>
      <c r="AF207" s="139">
        <f t="shared" si="297"/>
        <v>0</v>
      </c>
      <c r="AG207" s="139">
        <f t="shared" si="298"/>
        <v>0</v>
      </c>
      <c r="AH207" s="139">
        <f t="shared" si="299"/>
        <v>0</v>
      </c>
      <c r="AI207" s="139">
        <f t="shared" si="300"/>
        <v>0</v>
      </c>
      <c r="AJ207" s="129"/>
      <c r="AK207" s="357">
        <f t="shared" si="301"/>
        <v>0</v>
      </c>
      <c r="AL207" s="357">
        <f t="shared" si="302"/>
        <v>0</v>
      </c>
      <c r="AM207" s="357">
        <f t="shared" si="303"/>
        <v>0</v>
      </c>
      <c r="AN207" s="357">
        <f t="shared" si="304"/>
        <v>0</v>
      </c>
      <c r="AO207" s="357">
        <f t="shared" si="305"/>
        <v>0</v>
      </c>
      <c r="AP207" s="129"/>
    </row>
    <row r="208" spans="1:42" x14ac:dyDescent="0.3">
      <c r="A208" s="105">
        <f t="shared" si="323"/>
        <v>246</v>
      </c>
      <c r="B208" s="289" t="s">
        <v>180</v>
      </c>
      <c r="C208" s="337" t="s">
        <v>447</v>
      </c>
      <c r="D208" s="168"/>
      <c r="E208" s="191" t="s">
        <v>476</v>
      </c>
      <c r="F208" s="22"/>
      <c r="G208" s="80"/>
      <c r="H208" s="284">
        <f>VLOOKUP($B208,'MFR C-6'!$B$107:$R$299,MATCH(H$11,'MFR C-6'!$B$15:$R$15,0),FALSE)</f>
        <v>-47943.364405057502</v>
      </c>
      <c r="I208" s="284">
        <f>VLOOKUP($B208,'MFR C-6'!$B$107:$R$299,MATCH(I$11,'MFR C-6'!$B$15:$R$15,0),FALSE)</f>
        <v>0</v>
      </c>
      <c r="J208" s="284">
        <f>VLOOKUP($B208,'MFR C-6'!$B$107:$T$299,MATCH(J$11,'MFR C-6'!$B$15:$T$15,0),FALSE)</f>
        <v>0</v>
      </c>
      <c r="K208" s="284">
        <f>VLOOKUP($B208,'MFR C-6'!$B$107:$T$299,MATCH(K$11,'MFR C-6'!$B$15:$T$15,0),FALSE)</f>
        <v>0</v>
      </c>
      <c r="L208" s="107" t="e">
        <f>SUMIF(#REF!,'MFR C-6 Var Calc for MFR C-8'!$B208,#REF!)/1000</f>
        <v>#REF!</v>
      </c>
      <c r="M208" s="128"/>
      <c r="N208" s="107" t="e">
        <f>+#REF!-#REF!</f>
        <v>#REF!</v>
      </c>
      <c r="O208" s="107" t="e">
        <f>+#REF!-#REF!</f>
        <v>#REF!</v>
      </c>
      <c r="P208" s="107" t="e">
        <f>+#REF!-#REF!</f>
        <v>#REF!</v>
      </c>
      <c r="Q208" s="107" t="e">
        <f>+#REF!-#REF!</f>
        <v>#REF!</v>
      </c>
      <c r="R208" s="107" t="e">
        <f>+#REF!-#REF!</f>
        <v>#REF!</v>
      </c>
      <c r="S208" s="107" t="e">
        <f>+#REF!-#REF!</f>
        <v>#REF!</v>
      </c>
      <c r="T208" s="107" t="e">
        <f>+#REF!-#REF!</f>
        <v>#REF!</v>
      </c>
      <c r="U208" s="107" t="e">
        <f>+F208-#REF!</f>
        <v>#REF!</v>
      </c>
      <c r="V208" s="107">
        <f t="shared" ref="V208" si="329">+G208-F208</f>
        <v>0</v>
      </c>
      <c r="W208" s="94"/>
      <c r="X208" s="107">
        <f t="shared" ref="X208" si="330">+I208-H208</f>
        <v>47943.364405057502</v>
      </c>
      <c r="Y208" s="107">
        <f t="shared" ref="Y208" si="331">+J208-I208</f>
        <v>0</v>
      </c>
      <c r="Z208" s="107">
        <f t="shared" ref="Z208" si="332">+K208-J208</f>
        <v>0</v>
      </c>
      <c r="AA208" s="107" t="e">
        <f t="shared" ref="AA208" si="333">+L208-K208</f>
        <v>#REF!</v>
      </c>
      <c r="AB208" s="129"/>
      <c r="AC208" s="107"/>
      <c r="AD208" s="107"/>
      <c r="AE208" s="139">
        <f t="shared" si="296"/>
        <v>0</v>
      </c>
      <c r="AF208" s="139">
        <f t="shared" si="297"/>
        <v>0</v>
      </c>
      <c r="AG208" s="139">
        <f t="shared" si="298"/>
        <v>4794.33644050575</v>
      </c>
      <c r="AH208" s="139">
        <f t="shared" si="299"/>
        <v>0</v>
      </c>
      <c r="AI208" s="139">
        <f t="shared" si="300"/>
        <v>0</v>
      </c>
      <c r="AJ208" s="129"/>
      <c r="AK208" s="357">
        <f t="shared" si="301"/>
        <v>0</v>
      </c>
      <c r="AL208" s="357">
        <f t="shared" si="302"/>
        <v>0</v>
      </c>
      <c r="AM208" s="357">
        <f t="shared" si="303"/>
        <v>47943.364405057502</v>
      </c>
      <c r="AN208" s="357">
        <f t="shared" si="304"/>
        <v>0</v>
      </c>
      <c r="AO208" s="357">
        <f t="shared" si="305"/>
        <v>0</v>
      </c>
      <c r="AP208" s="129"/>
    </row>
    <row r="209" spans="1:42" x14ac:dyDescent="0.3">
      <c r="A209" s="105">
        <f t="shared" si="323"/>
        <v>247</v>
      </c>
      <c r="B209" s="289" t="s">
        <v>477</v>
      </c>
      <c r="C209" s="337" t="s">
        <v>447</v>
      </c>
      <c r="D209" s="168"/>
      <c r="E209" s="191" t="s">
        <v>478</v>
      </c>
      <c r="F209" s="22"/>
      <c r="G209" s="80"/>
      <c r="H209" s="284">
        <f>VLOOKUP($B209,'MFR C-6'!$B$107:$R$299,MATCH(H$11,'MFR C-6'!$B$15:$R$15,0),FALSE)</f>
        <v>6551.3403141361196</v>
      </c>
      <c r="I209" s="284">
        <f>VLOOKUP($B209,'MFR C-6'!$B$107:$R$299,MATCH(I$11,'MFR C-6'!$B$15:$R$15,0),FALSE)</f>
        <v>6551.3403141361196</v>
      </c>
      <c r="J209" s="284">
        <f>VLOOKUP($B209,'MFR C-6'!$B$107:$T$299,MATCH(J$11,'MFR C-6'!$B$15:$T$15,0),FALSE)</f>
        <v>6551.3403141361196</v>
      </c>
      <c r="K209" s="284">
        <f>VLOOKUP($B209,'MFR C-6'!$B$107:$T$299,MATCH(K$11,'MFR C-6'!$B$15:$T$15,0),FALSE)</f>
        <v>6551.3403141361196</v>
      </c>
      <c r="L209" s="107" t="e">
        <f>SUMIF(#REF!,'MFR C-6 Var Calc for MFR C-8'!$B209,#REF!)/1000</f>
        <v>#REF!</v>
      </c>
      <c r="M209" s="128"/>
      <c r="N209" s="107" t="e">
        <f>+#REF!-#REF!</f>
        <v>#REF!</v>
      </c>
      <c r="O209" s="107" t="e">
        <f>+#REF!-#REF!</f>
        <v>#REF!</v>
      </c>
      <c r="P209" s="107" t="e">
        <f>+#REF!-#REF!</f>
        <v>#REF!</v>
      </c>
      <c r="Q209" s="107" t="e">
        <f>+#REF!-#REF!</f>
        <v>#REF!</v>
      </c>
      <c r="R209" s="107" t="e">
        <f>+#REF!-#REF!</f>
        <v>#REF!</v>
      </c>
      <c r="S209" s="107" t="e">
        <f>+#REF!-#REF!</f>
        <v>#REF!</v>
      </c>
      <c r="T209" s="107" t="e">
        <f>+#REF!-#REF!</f>
        <v>#REF!</v>
      </c>
      <c r="U209" s="107" t="e">
        <f>+F209-#REF!</f>
        <v>#REF!</v>
      </c>
      <c r="V209" s="107">
        <f t="shared" si="292"/>
        <v>0</v>
      </c>
      <c r="W209" s="94"/>
      <c r="X209" s="107">
        <f t="shared" si="293"/>
        <v>0</v>
      </c>
      <c r="Y209" s="107">
        <f t="shared" si="294"/>
        <v>0</v>
      </c>
      <c r="Z209" s="107">
        <f t="shared" si="295"/>
        <v>0</v>
      </c>
      <c r="AA209" s="107" t="e">
        <f t="shared" si="273"/>
        <v>#REF!</v>
      </c>
      <c r="AB209" s="129"/>
      <c r="AC209" s="107"/>
      <c r="AD209" s="107"/>
      <c r="AE209" s="139">
        <f t="shared" si="296"/>
        <v>0</v>
      </c>
      <c r="AF209" s="139">
        <f t="shared" si="297"/>
        <v>0</v>
      </c>
      <c r="AG209" s="139">
        <f t="shared" si="298"/>
        <v>655.13403141361198</v>
      </c>
      <c r="AH209" s="139">
        <f t="shared" si="299"/>
        <v>655.13403141361198</v>
      </c>
      <c r="AI209" s="139">
        <f t="shared" si="300"/>
        <v>655.13403141361198</v>
      </c>
      <c r="AJ209" s="129"/>
      <c r="AK209" s="357">
        <f t="shared" si="301"/>
        <v>0</v>
      </c>
      <c r="AL209" s="357">
        <f t="shared" si="302"/>
        <v>0</v>
      </c>
      <c r="AM209" s="357">
        <f t="shared" si="303"/>
        <v>0</v>
      </c>
      <c r="AN209" s="357">
        <f t="shared" si="304"/>
        <v>0</v>
      </c>
      <c r="AO209" s="357">
        <f t="shared" si="305"/>
        <v>0</v>
      </c>
      <c r="AP209" s="129"/>
    </row>
    <row r="210" spans="1:42" x14ac:dyDescent="0.3">
      <c r="A210" s="105">
        <f t="shared" si="323"/>
        <v>248</v>
      </c>
      <c r="B210" s="290" t="s">
        <v>479</v>
      </c>
      <c r="C210" s="337" t="s">
        <v>447</v>
      </c>
      <c r="D210" s="127"/>
      <c r="E210" s="127" t="s">
        <v>480</v>
      </c>
      <c r="F210" s="22"/>
      <c r="G210" s="80"/>
      <c r="H210" s="284">
        <f>VLOOKUP($B210,'MFR C-6'!$B$107:$R$299,MATCH(H$11,'MFR C-6'!$B$15:$R$15,0),FALSE)</f>
        <v>0</v>
      </c>
      <c r="I210" s="284">
        <f>VLOOKUP($B210,'MFR C-6'!$B$107:$R$299,MATCH(I$11,'MFR C-6'!$B$15:$R$15,0),FALSE)</f>
        <v>0</v>
      </c>
      <c r="J210" s="284">
        <f>VLOOKUP($B210,'MFR C-6'!$B$107:$T$299,MATCH(J$11,'MFR C-6'!$B$15:$T$15,0),FALSE)</f>
        <v>0</v>
      </c>
      <c r="K210" s="284">
        <f>VLOOKUP($B210,'MFR C-6'!$B$107:$T$299,MATCH(K$11,'MFR C-6'!$B$15:$T$15,0),FALSE)</f>
        <v>0</v>
      </c>
      <c r="L210" s="107" t="e">
        <f>SUMIF(#REF!,'MFR C-6 Var Calc for MFR C-8'!$B210,#REF!)/1000</f>
        <v>#REF!</v>
      </c>
      <c r="M210" s="128"/>
      <c r="N210" s="107" t="e">
        <f>+#REF!-#REF!</f>
        <v>#REF!</v>
      </c>
      <c r="O210" s="107" t="e">
        <f>+#REF!-#REF!</f>
        <v>#REF!</v>
      </c>
      <c r="P210" s="107" t="e">
        <f>+#REF!-#REF!</f>
        <v>#REF!</v>
      </c>
      <c r="Q210" s="107" t="e">
        <f>+#REF!-#REF!</f>
        <v>#REF!</v>
      </c>
      <c r="R210" s="107" t="e">
        <f>+#REF!-#REF!</f>
        <v>#REF!</v>
      </c>
      <c r="S210" s="107" t="e">
        <f>+#REF!-#REF!</f>
        <v>#REF!</v>
      </c>
      <c r="T210" s="107" t="e">
        <f>+#REF!-#REF!</f>
        <v>#REF!</v>
      </c>
      <c r="U210" s="107" t="e">
        <f>+F210-#REF!</f>
        <v>#REF!</v>
      </c>
      <c r="V210" s="107">
        <f t="shared" ref="V210:V215" si="334">+G210-F210</f>
        <v>0</v>
      </c>
      <c r="W210" s="94"/>
      <c r="X210" s="107">
        <f t="shared" ref="X210:X215" si="335">+I210-H210</f>
        <v>0</v>
      </c>
      <c r="Y210" s="107">
        <f t="shared" ref="Y210:Y215" si="336">+J210-I210</f>
        <v>0</v>
      </c>
      <c r="Z210" s="107">
        <f t="shared" ref="Z210:Z215" si="337">+K210-J210</f>
        <v>0</v>
      </c>
      <c r="AA210" s="107" t="e">
        <f t="shared" si="273"/>
        <v>#REF!</v>
      </c>
      <c r="AB210" s="129"/>
      <c r="AC210" s="107"/>
      <c r="AD210" s="107"/>
      <c r="AE210" s="139">
        <f t="shared" si="296"/>
        <v>0</v>
      </c>
      <c r="AF210" s="139">
        <f t="shared" si="297"/>
        <v>0</v>
      </c>
      <c r="AG210" s="139">
        <f t="shared" si="298"/>
        <v>0</v>
      </c>
      <c r="AH210" s="139">
        <f t="shared" si="299"/>
        <v>0</v>
      </c>
      <c r="AI210" s="139">
        <f t="shared" si="300"/>
        <v>0</v>
      </c>
      <c r="AJ210" s="129"/>
      <c r="AK210" s="357">
        <f t="shared" si="301"/>
        <v>0</v>
      </c>
      <c r="AL210" s="357">
        <f t="shared" si="302"/>
        <v>0</v>
      </c>
      <c r="AM210" s="357">
        <f t="shared" si="303"/>
        <v>0</v>
      </c>
      <c r="AN210" s="357">
        <f t="shared" si="304"/>
        <v>0</v>
      </c>
      <c r="AO210" s="357">
        <f t="shared" si="305"/>
        <v>0</v>
      </c>
      <c r="AP210" s="129"/>
    </row>
    <row r="211" spans="1:42" x14ac:dyDescent="0.3">
      <c r="A211" s="105">
        <f t="shared" si="323"/>
        <v>249</v>
      </c>
      <c r="B211" s="290" t="s">
        <v>481</v>
      </c>
      <c r="C211" s="337" t="s">
        <v>447</v>
      </c>
      <c r="D211" s="127"/>
      <c r="E211" s="127" t="s">
        <v>482</v>
      </c>
      <c r="F211" s="22"/>
      <c r="G211" s="80"/>
      <c r="H211" s="284">
        <f>VLOOKUP($B211,'MFR C-6'!$B$107:$R$299,MATCH(H$11,'MFR C-6'!$B$15:$R$15,0),FALSE)</f>
        <v>-0.446915577776962</v>
      </c>
      <c r="I211" s="284">
        <f>VLOOKUP($B211,'MFR C-6'!$B$107:$R$299,MATCH(I$11,'MFR C-6'!$B$15:$R$15,0),FALSE)</f>
        <v>7.22308650438208E-5</v>
      </c>
      <c r="J211" s="284">
        <f>VLOOKUP($B211,'MFR C-6'!$B$107:$T$299,MATCH(J$11,'MFR C-6'!$B$15:$T$15,0),FALSE)</f>
        <v>2.2119146888144301E-4</v>
      </c>
      <c r="K211" s="284">
        <f>VLOOKUP($B211,'MFR C-6'!$B$107:$T$299,MATCH(K$11,'MFR C-6'!$B$15:$T$15,0),FALSE)</f>
        <v>-1.2352668272796999E-4</v>
      </c>
      <c r="L211" s="107" t="e">
        <f>SUMIF(#REF!,'MFR C-6 Var Calc for MFR C-8'!$B211,#REF!)/1000</f>
        <v>#REF!</v>
      </c>
      <c r="M211" s="128"/>
      <c r="N211" s="107" t="e">
        <f>+#REF!-#REF!</f>
        <v>#REF!</v>
      </c>
      <c r="O211" s="107" t="e">
        <f>+#REF!-#REF!</f>
        <v>#REF!</v>
      </c>
      <c r="P211" s="107" t="e">
        <f>+#REF!-#REF!</f>
        <v>#REF!</v>
      </c>
      <c r="Q211" s="107" t="e">
        <f>+#REF!-#REF!</f>
        <v>#REF!</v>
      </c>
      <c r="R211" s="107" t="e">
        <f>+#REF!-#REF!</f>
        <v>#REF!</v>
      </c>
      <c r="S211" s="107" t="e">
        <f>+#REF!-#REF!</f>
        <v>#REF!</v>
      </c>
      <c r="T211" s="107" t="e">
        <f>+#REF!-#REF!</f>
        <v>#REF!</v>
      </c>
      <c r="U211" s="107" t="e">
        <f>+F211-#REF!</f>
        <v>#REF!</v>
      </c>
      <c r="V211" s="107">
        <f t="shared" si="334"/>
        <v>0</v>
      </c>
      <c r="W211" s="94"/>
      <c r="X211" s="107">
        <f t="shared" si="335"/>
        <v>0.44698780864200582</v>
      </c>
      <c r="Y211" s="107">
        <f t="shared" si="336"/>
        <v>1.4896060383762222E-4</v>
      </c>
      <c r="Z211" s="107">
        <f t="shared" si="337"/>
        <v>-3.44718151609413E-4</v>
      </c>
      <c r="AA211" s="107" t="e">
        <f t="shared" si="273"/>
        <v>#REF!</v>
      </c>
      <c r="AB211" s="129"/>
      <c r="AC211" s="107"/>
      <c r="AD211" s="107"/>
      <c r="AE211" s="139">
        <f t="shared" si="296"/>
        <v>0</v>
      </c>
      <c r="AF211" s="139">
        <f t="shared" si="297"/>
        <v>0</v>
      </c>
      <c r="AG211" s="139">
        <f t="shared" si="298"/>
        <v>4.4691557777696206E-2</v>
      </c>
      <c r="AH211" s="139">
        <f t="shared" si="299"/>
        <v>7.2230865043820801E-6</v>
      </c>
      <c r="AI211" s="139">
        <f t="shared" si="300"/>
        <v>2.2119146888144303E-5</v>
      </c>
      <c r="AJ211" s="129"/>
      <c r="AK211" s="357">
        <f t="shared" si="301"/>
        <v>0</v>
      </c>
      <c r="AL211" s="357">
        <f t="shared" si="302"/>
        <v>0</v>
      </c>
      <c r="AM211" s="357">
        <f t="shared" si="303"/>
        <v>0</v>
      </c>
      <c r="AN211" s="357">
        <f t="shared" si="304"/>
        <v>0</v>
      </c>
      <c r="AO211" s="357">
        <f t="shared" si="305"/>
        <v>0</v>
      </c>
      <c r="AP211" s="129"/>
    </row>
    <row r="212" spans="1:42" x14ac:dyDescent="0.3">
      <c r="A212" s="105">
        <f t="shared" si="323"/>
        <v>250</v>
      </c>
      <c r="B212" s="289" t="s">
        <v>182</v>
      </c>
      <c r="C212" s="337" t="s">
        <v>447</v>
      </c>
      <c r="D212" s="168"/>
      <c r="E212" s="191" t="s">
        <v>483</v>
      </c>
      <c r="F212" s="22"/>
      <c r="G212" s="80"/>
      <c r="H212" s="284">
        <f>VLOOKUP($B212,'MFR C-6'!$B$107:$R$299,MATCH(H$11,'MFR C-6'!$B$15:$R$15,0),FALSE)</f>
        <v>0</v>
      </c>
      <c r="I212" s="284">
        <f>VLOOKUP($B212,'MFR C-6'!$B$107:$R$299,MATCH(I$11,'MFR C-6'!$B$15:$R$15,0),FALSE)</f>
        <v>4821.12</v>
      </c>
      <c r="J212" s="284">
        <f>VLOOKUP($B212,'MFR C-6'!$B$107:$T$299,MATCH(J$11,'MFR C-6'!$B$15:$T$15,0),FALSE)</f>
        <v>4821.12</v>
      </c>
      <c r="K212" s="284">
        <f>VLOOKUP($B212,'MFR C-6'!$B$107:$T$299,MATCH(K$11,'MFR C-6'!$B$15:$T$15,0),FALSE)</f>
        <v>4821.12</v>
      </c>
      <c r="L212" s="107" t="e">
        <f>SUMIF(#REF!,'MFR C-6 Var Calc for MFR C-8'!$B212,#REF!)/1000</f>
        <v>#REF!</v>
      </c>
      <c r="M212" s="128"/>
      <c r="N212" s="107" t="e">
        <f>+#REF!-#REF!</f>
        <v>#REF!</v>
      </c>
      <c r="O212" s="107" t="e">
        <f>+#REF!-#REF!</f>
        <v>#REF!</v>
      </c>
      <c r="P212" s="107" t="e">
        <f>+#REF!-#REF!</f>
        <v>#REF!</v>
      </c>
      <c r="Q212" s="107" t="e">
        <f>+#REF!-#REF!</f>
        <v>#REF!</v>
      </c>
      <c r="R212" s="107" t="e">
        <f>+#REF!-#REF!</f>
        <v>#REF!</v>
      </c>
      <c r="S212" s="107" t="e">
        <f>+#REF!-#REF!</f>
        <v>#REF!</v>
      </c>
      <c r="T212" s="107" t="e">
        <f>+#REF!-#REF!</f>
        <v>#REF!</v>
      </c>
      <c r="U212" s="107" t="e">
        <f>+F212-#REF!</f>
        <v>#REF!</v>
      </c>
      <c r="V212" s="107">
        <f t="shared" si="334"/>
        <v>0</v>
      </c>
      <c r="W212" s="94"/>
      <c r="X212" s="107">
        <f t="shared" si="335"/>
        <v>4821.12</v>
      </c>
      <c r="Y212" s="107">
        <f t="shared" si="336"/>
        <v>0</v>
      </c>
      <c r="Z212" s="107">
        <f t="shared" si="337"/>
        <v>0</v>
      </c>
      <c r="AA212" s="107" t="e">
        <f t="shared" ref="X212:AA228" si="338">+L212-K212</f>
        <v>#REF!</v>
      </c>
      <c r="AB212" s="129"/>
      <c r="AC212" s="107"/>
      <c r="AD212" s="107"/>
      <c r="AE212" s="139">
        <f t="shared" si="296"/>
        <v>0</v>
      </c>
      <c r="AF212" s="139">
        <f t="shared" si="297"/>
        <v>0</v>
      </c>
      <c r="AG212" s="139">
        <f t="shared" si="298"/>
        <v>0</v>
      </c>
      <c r="AH212" s="139">
        <f t="shared" si="299"/>
        <v>482.11200000000002</v>
      </c>
      <c r="AI212" s="139">
        <f t="shared" si="300"/>
        <v>482.11200000000002</v>
      </c>
      <c r="AJ212" s="129"/>
      <c r="AK212" s="357">
        <f t="shared" si="301"/>
        <v>0</v>
      </c>
      <c r="AL212" s="357">
        <f t="shared" si="302"/>
        <v>0</v>
      </c>
      <c r="AM212" s="357">
        <f t="shared" si="303"/>
        <v>4821.12</v>
      </c>
      <c r="AN212" s="357">
        <f t="shared" si="304"/>
        <v>0</v>
      </c>
      <c r="AO212" s="357">
        <f t="shared" si="305"/>
        <v>0</v>
      </c>
      <c r="AP212" s="129"/>
    </row>
    <row r="213" spans="1:42" s="329" customFormat="1" x14ac:dyDescent="0.3">
      <c r="A213" s="105">
        <f t="shared" si="323"/>
        <v>251</v>
      </c>
      <c r="B213" s="289" t="s">
        <v>484</v>
      </c>
      <c r="C213" s="337" t="s">
        <v>447</v>
      </c>
      <c r="D213" s="330"/>
      <c r="E213" s="191" t="s">
        <v>485</v>
      </c>
      <c r="F213" s="22"/>
      <c r="G213" s="80"/>
      <c r="H213" s="284">
        <f>VLOOKUP($B213,'MFR C-6'!$B$107:$R$299,MATCH(H$11,'MFR C-6'!$B$15:$R$15,0),FALSE)</f>
        <v>-370.21854357077297</v>
      </c>
      <c r="I213" s="284">
        <f>VLOOKUP($B213,'MFR C-6'!$B$107:$R$299,MATCH(I$11,'MFR C-6'!$B$15:$R$15,0),FALSE)</f>
        <v>3.5171865420124904E-13</v>
      </c>
      <c r="J213" s="284">
        <f>VLOOKUP($B213,'MFR C-6'!$B$107:$T$299,MATCH(J$11,'MFR C-6'!$B$15:$T$15,0),FALSE)</f>
        <v>4.5385917246676303E-13</v>
      </c>
      <c r="K213" s="284">
        <f>VLOOKUP($B213,'MFR C-6'!$B$107:$T$299,MATCH(K$11,'MFR C-6'!$B$15:$T$15,0),FALSE)</f>
        <v>-1.8283892918210102E-12</v>
      </c>
      <c r="L213" s="331" t="e">
        <f>SUMIF(#REF!,'MFR C-6 Var Calc for MFR C-8'!$B213,#REF!)/1000</f>
        <v>#REF!</v>
      </c>
      <c r="M213" s="332"/>
      <c r="N213" s="331" t="e">
        <f>+#REF!-#REF!</f>
        <v>#REF!</v>
      </c>
      <c r="O213" s="331" t="e">
        <f>+#REF!-#REF!</f>
        <v>#REF!</v>
      </c>
      <c r="P213" s="331" t="e">
        <f>+#REF!-#REF!</f>
        <v>#REF!</v>
      </c>
      <c r="Q213" s="331" t="e">
        <f>+#REF!-#REF!</f>
        <v>#REF!</v>
      </c>
      <c r="R213" s="331" t="e">
        <f>+#REF!-#REF!</f>
        <v>#REF!</v>
      </c>
      <c r="S213" s="331" t="e">
        <f>+#REF!-#REF!</f>
        <v>#REF!</v>
      </c>
      <c r="T213" s="331" t="e">
        <f>+#REF!-#REF!</f>
        <v>#REF!</v>
      </c>
      <c r="U213" s="331" t="e">
        <f>+F213-#REF!</f>
        <v>#REF!</v>
      </c>
      <c r="V213" s="107">
        <f t="shared" si="334"/>
        <v>0</v>
      </c>
      <c r="W213" s="94"/>
      <c r="X213" s="107">
        <f t="shared" si="335"/>
        <v>370.21854357077331</v>
      </c>
      <c r="Y213" s="107">
        <f t="shared" si="336"/>
        <v>1.02140518265514E-13</v>
      </c>
      <c r="Z213" s="107">
        <f t="shared" si="337"/>
        <v>-2.2822484642877734E-12</v>
      </c>
      <c r="AA213" s="331" t="e">
        <f t="shared" si="338"/>
        <v>#REF!</v>
      </c>
      <c r="AB213" s="333"/>
      <c r="AC213" s="331"/>
      <c r="AD213" s="331"/>
      <c r="AE213" s="139">
        <f t="shared" si="296"/>
        <v>0</v>
      </c>
      <c r="AF213" s="139">
        <f t="shared" si="297"/>
        <v>0</v>
      </c>
      <c r="AG213" s="139">
        <f t="shared" si="298"/>
        <v>37.021854357077295</v>
      </c>
      <c r="AH213" s="139">
        <f t="shared" si="299"/>
        <v>3.5171865420124904E-14</v>
      </c>
      <c r="AI213" s="139">
        <f t="shared" si="300"/>
        <v>4.5385917246676306E-14</v>
      </c>
      <c r="AJ213" s="333"/>
      <c r="AK213" s="357">
        <f t="shared" si="301"/>
        <v>0</v>
      </c>
      <c r="AL213" s="357">
        <f t="shared" si="302"/>
        <v>0</v>
      </c>
      <c r="AM213" s="357">
        <f t="shared" si="303"/>
        <v>0</v>
      </c>
      <c r="AN213" s="357">
        <f t="shared" si="304"/>
        <v>0</v>
      </c>
      <c r="AO213" s="357">
        <f t="shared" si="305"/>
        <v>0</v>
      </c>
      <c r="AP213" s="333"/>
    </row>
    <row r="214" spans="1:42" x14ac:dyDescent="0.3">
      <c r="A214" s="105">
        <f t="shared" si="323"/>
        <v>252</v>
      </c>
      <c r="B214" s="289" t="s">
        <v>184</v>
      </c>
      <c r="C214" s="337" t="s">
        <v>447</v>
      </c>
      <c r="D214" s="168"/>
      <c r="E214" s="191" t="s">
        <v>486</v>
      </c>
      <c r="F214" s="22"/>
      <c r="G214" s="80"/>
      <c r="H214" s="284">
        <f>VLOOKUP($B214,'MFR C-6'!$B$107:$R$299,MATCH(H$11,'MFR C-6'!$B$15:$R$15,0),FALSE)</f>
        <v>-16279.153199999999</v>
      </c>
      <c r="I214" s="284">
        <f>VLOOKUP($B214,'MFR C-6'!$B$107:$R$299,MATCH(I$11,'MFR C-6'!$B$15:$R$15,0),FALSE)</f>
        <v>3815.7947999999997</v>
      </c>
      <c r="J214" s="284">
        <f>VLOOKUP($B214,'MFR C-6'!$B$107:$T$299,MATCH(J$11,'MFR C-6'!$B$15:$T$15,0),FALSE)</f>
        <v>3815.7947999999997</v>
      </c>
      <c r="K214" s="284">
        <f>VLOOKUP($B214,'MFR C-6'!$B$107:$T$299,MATCH(K$11,'MFR C-6'!$B$15:$T$15,0),FALSE)</f>
        <v>3815.7947999999997</v>
      </c>
      <c r="L214" s="107" t="e">
        <f>SUMIF(#REF!,'MFR C-6 Var Calc for MFR C-8'!$B214,#REF!)/1000</f>
        <v>#REF!</v>
      </c>
      <c r="M214" s="128"/>
      <c r="N214" s="107" t="e">
        <f>+#REF!-#REF!</f>
        <v>#REF!</v>
      </c>
      <c r="O214" s="107" t="e">
        <f>+#REF!-#REF!</f>
        <v>#REF!</v>
      </c>
      <c r="P214" s="107" t="e">
        <f>+#REF!-#REF!</f>
        <v>#REF!</v>
      </c>
      <c r="Q214" s="107" t="e">
        <f>+#REF!-#REF!</f>
        <v>#REF!</v>
      </c>
      <c r="R214" s="107" t="e">
        <f>+#REF!-#REF!</f>
        <v>#REF!</v>
      </c>
      <c r="S214" s="107" t="e">
        <f>+#REF!-#REF!</f>
        <v>#REF!</v>
      </c>
      <c r="T214" s="107" t="e">
        <f>+#REF!-#REF!</f>
        <v>#REF!</v>
      </c>
      <c r="U214" s="107" t="e">
        <f>+F214-#REF!</f>
        <v>#REF!</v>
      </c>
      <c r="V214" s="107">
        <f t="shared" si="334"/>
        <v>0</v>
      </c>
      <c r="W214" s="94"/>
      <c r="X214" s="107">
        <f t="shared" si="335"/>
        <v>20094.947999999997</v>
      </c>
      <c r="Y214" s="107">
        <f t="shared" si="336"/>
        <v>0</v>
      </c>
      <c r="Z214" s="107">
        <f t="shared" si="337"/>
        <v>0</v>
      </c>
      <c r="AA214" s="107" t="e">
        <f t="shared" si="338"/>
        <v>#REF!</v>
      </c>
      <c r="AB214" s="129"/>
      <c r="AC214" s="107"/>
      <c r="AD214" s="107"/>
      <c r="AE214" s="139">
        <f t="shared" si="296"/>
        <v>0</v>
      </c>
      <c r="AF214" s="139">
        <f t="shared" si="297"/>
        <v>0</v>
      </c>
      <c r="AG214" s="139">
        <f t="shared" si="298"/>
        <v>1627.9153200000001</v>
      </c>
      <c r="AH214" s="139">
        <f t="shared" si="299"/>
        <v>381.57947999999999</v>
      </c>
      <c r="AI214" s="139">
        <f t="shared" si="300"/>
        <v>381.57947999999999</v>
      </c>
      <c r="AJ214" s="129"/>
      <c r="AK214" s="357">
        <f t="shared" si="301"/>
        <v>0</v>
      </c>
      <c r="AL214" s="357">
        <f t="shared" si="302"/>
        <v>0</v>
      </c>
      <c r="AM214" s="357">
        <f t="shared" si="303"/>
        <v>20094.947999999997</v>
      </c>
      <c r="AN214" s="357">
        <f t="shared" si="304"/>
        <v>0</v>
      </c>
      <c r="AO214" s="357">
        <f t="shared" si="305"/>
        <v>0</v>
      </c>
      <c r="AP214" s="129"/>
    </row>
    <row r="215" spans="1:42" x14ac:dyDescent="0.3">
      <c r="A215" s="105">
        <f t="shared" si="323"/>
        <v>253</v>
      </c>
      <c r="B215" s="275" t="s">
        <v>487</v>
      </c>
      <c r="C215" s="275"/>
      <c r="D215" s="275"/>
      <c r="E215" s="275"/>
      <c r="F215" s="22"/>
      <c r="G215" s="80"/>
      <c r="H215" s="284">
        <v>0</v>
      </c>
      <c r="I215" s="284">
        <v>0</v>
      </c>
      <c r="J215" s="284">
        <v>0</v>
      </c>
      <c r="K215" s="284">
        <v>0</v>
      </c>
      <c r="L215" s="107"/>
      <c r="M215" s="128"/>
      <c r="N215" s="107" t="e">
        <f>+#REF!-#REF!</f>
        <v>#REF!</v>
      </c>
      <c r="O215" s="107" t="e">
        <f>+#REF!-#REF!</f>
        <v>#REF!</v>
      </c>
      <c r="P215" s="107" t="e">
        <f>+#REF!-#REF!</f>
        <v>#REF!</v>
      </c>
      <c r="Q215" s="107" t="e">
        <f>+#REF!-#REF!</f>
        <v>#REF!</v>
      </c>
      <c r="R215" s="107" t="e">
        <f>+#REF!-#REF!</f>
        <v>#REF!</v>
      </c>
      <c r="S215" s="107" t="e">
        <f>+#REF!-#REF!</f>
        <v>#REF!</v>
      </c>
      <c r="T215" s="107" t="e">
        <f>+#REF!-#REF!</f>
        <v>#REF!</v>
      </c>
      <c r="U215" s="107" t="e">
        <f>+F215-#REF!</f>
        <v>#REF!</v>
      </c>
      <c r="V215" s="107">
        <f t="shared" si="334"/>
        <v>0</v>
      </c>
      <c r="W215" s="94"/>
      <c r="X215" s="107">
        <f t="shared" si="335"/>
        <v>0</v>
      </c>
      <c r="Y215" s="107">
        <f t="shared" si="336"/>
        <v>0</v>
      </c>
      <c r="Z215" s="107">
        <f t="shared" si="337"/>
        <v>0</v>
      </c>
      <c r="AA215" s="107">
        <f t="shared" si="338"/>
        <v>0</v>
      </c>
      <c r="AB215" s="129"/>
      <c r="AC215" s="107"/>
      <c r="AD215" s="107"/>
      <c r="AE215" s="139">
        <f t="shared" si="296"/>
        <v>0</v>
      </c>
      <c r="AF215" s="139">
        <f t="shared" si="297"/>
        <v>0</v>
      </c>
      <c r="AG215" s="139">
        <f t="shared" si="298"/>
        <v>0</v>
      </c>
      <c r="AH215" s="139">
        <f t="shared" si="299"/>
        <v>0</v>
      </c>
      <c r="AI215" s="139">
        <f t="shared" si="300"/>
        <v>0</v>
      </c>
      <c r="AJ215" s="129"/>
      <c r="AK215" s="357">
        <f t="shared" si="301"/>
        <v>0</v>
      </c>
      <c r="AL215" s="357">
        <f t="shared" si="302"/>
        <v>0</v>
      </c>
      <c r="AM215" s="357">
        <f t="shared" si="303"/>
        <v>0</v>
      </c>
      <c r="AN215" s="357">
        <f t="shared" si="304"/>
        <v>0</v>
      </c>
      <c r="AO215" s="357">
        <f t="shared" si="305"/>
        <v>0</v>
      </c>
      <c r="AP215" s="129"/>
    </row>
    <row r="216" spans="1:42" x14ac:dyDescent="0.3">
      <c r="A216" s="105">
        <f t="shared" si="323"/>
        <v>254</v>
      </c>
      <c r="B216" s="276"/>
      <c r="C216" s="276"/>
      <c r="D216" s="190" t="s">
        <v>103</v>
      </c>
      <c r="E216" s="191"/>
      <c r="F216" s="22"/>
      <c r="G216" s="80"/>
      <c r="H216" s="348">
        <f>SUM(H192:H215)</f>
        <v>-80560.104487444885</v>
      </c>
      <c r="I216" s="348">
        <f>SUM(I192:I215)</f>
        <v>31289.608089186924</v>
      </c>
      <c r="J216" s="348">
        <f>SUM(J192:J215)</f>
        <v>28624.278632647605</v>
      </c>
      <c r="K216" s="348">
        <f>SUM(K192:K215)</f>
        <v>26344.966647929559</v>
      </c>
      <c r="L216" s="130" t="e">
        <f>SUM(L192:L215)</f>
        <v>#REF!</v>
      </c>
      <c r="M216" s="131"/>
      <c r="N216" s="130" t="e">
        <f>+#REF!-#REF!</f>
        <v>#REF!</v>
      </c>
      <c r="O216" s="130" t="e">
        <f>+#REF!-#REF!</f>
        <v>#REF!</v>
      </c>
      <c r="P216" s="130" t="e">
        <f>+#REF!-#REF!</f>
        <v>#REF!</v>
      </c>
      <c r="Q216" s="130" t="e">
        <f>+#REF!-#REF!</f>
        <v>#REF!</v>
      </c>
      <c r="R216" s="130" t="e">
        <f>+#REF!-#REF!</f>
        <v>#REF!</v>
      </c>
      <c r="S216" s="130" t="e">
        <f>+#REF!-#REF!</f>
        <v>#REF!</v>
      </c>
      <c r="T216" s="130" t="e">
        <f>+#REF!-#REF!</f>
        <v>#REF!</v>
      </c>
      <c r="U216" s="130" t="e">
        <f>+F216-#REF!</f>
        <v>#REF!</v>
      </c>
      <c r="V216" s="130">
        <f t="shared" ref="V216:V217" si="339">+G216-F216</f>
        <v>0</v>
      </c>
      <c r="W216" s="94"/>
      <c r="X216" s="130">
        <f t="shared" si="338"/>
        <v>111849.71257663181</v>
      </c>
      <c r="Y216" s="130">
        <f t="shared" si="338"/>
        <v>-2665.3294565393189</v>
      </c>
      <c r="Z216" s="130">
        <f t="shared" si="338"/>
        <v>-2279.311984718046</v>
      </c>
      <c r="AA216" s="130" t="e">
        <f t="shared" si="338"/>
        <v>#REF!</v>
      </c>
      <c r="AB216" s="132"/>
      <c r="AC216" s="107"/>
      <c r="AD216" s="107"/>
      <c r="AE216" s="107"/>
      <c r="AF216" s="107"/>
      <c r="AG216" s="107"/>
      <c r="AH216" s="107"/>
      <c r="AI216" s="107"/>
      <c r="AJ216" s="132"/>
      <c r="AP216" s="132"/>
    </row>
    <row r="217" spans="1:42" x14ac:dyDescent="0.3">
      <c r="A217" s="105">
        <f t="shared" si="323"/>
        <v>255</v>
      </c>
      <c r="B217" s="282"/>
      <c r="C217" s="276"/>
      <c r="D217" s="190" t="s">
        <v>104</v>
      </c>
      <c r="E217" s="191"/>
      <c r="F217" s="22"/>
      <c r="G217" s="80"/>
      <c r="H217" s="312">
        <f>+H216+H190</f>
        <v>924523.87236330041</v>
      </c>
      <c r="I217" s="312">
        <f>+I216+I190</f>
        <v>1106043.9249932545</v>
      </c>
      <c r="J217" s="312">
        <f>+J216+J190</f>
        <v>1181428.3125319441</v>
      </c>
      <c r="K217" s="312">
        <f>+K216+K190</f>
        <v>1230163.13629493</v>
      </c>
      <c r="L217" s="312" t="e">
        <f>+L216+L190</f>
        <v>#REF!</v>
      </c>
      <c r="M217" s="131"/>
      <c r="N217" s="192" t="e">
        <f>+#REF!-#REF!</f>
        <v>#REF!</v>
      </c>
      <c r="O217" s="192" t="e">
        <f>+#REF!-#REF!</f>
        <v>#REF!</v>
      </c>
      <c r="P217" s="192" t="e">
        <f>+#REF!-#REF!</f>
        <v>#REF!</v>
      </c>
      <c r="Q217" s="192" t="e">
        <f>+#REF!-#REF!</f>
        <v>#REF!</v>
      </c>
      <c r="R217" s="192" t="e">
        <f>+#REF!-#REF!</f>
        <v>#REF!</v>
      </c>
      <c r="S217" s="192" t="e">
        <f>+#REF!-#REF!</f>
        <v>#REF!</v>
      </c>
      <c r="T217" s="192" t="e">
        <f>+#REF!-#REF!</f>
        <v>#REF!</v>
      </c>
      <c r="U217" s="192" t="e">
        <f>+F217-#REF!</f>
        <v>#REF!</v>
      </c>
      <c r="V217" s="192">
        <f t="shared" si="339"/>
        <v>0</v>
      </c>
      <c r="W217" s="94"/>
      <c r="X217" s="192">
        <f t="shared" si="338"/>
        <v>181520.05262995407</v>
      </c>
      <c r="Y217" s="192">
        <f t="shared" si="338"/>
        <v>75384.387538689654</v>
      </c>
      <c r="Z217" s="192">
        <f t="shared" si="338"/>
        <v>48734.823762985878</v>
      </c>
      <c r="AA217" s="192" t="e">
        <f t="shared" si="338"/>
        <v>#REF!</v>
      </c>
      <c r="AB217" s="132"/>
      <c r="AC217" s="107"/>
      <c r="AD217" s="107"/>
      <c r="AE217" s="107"/>
      <c r="AF217" s="107"/>
      <c r="AG217" s="107"/>
      <c r="AH217" s="107"/>
      <c r="AI217" s="107"/>
      <c r="AJ217" s="132"/>
      <c r="AP217" s="132"/>
    </row>
    <row r="218" spans="1:42" x14ac:dyDescent="0.3">
      <c r="A218" s="105">
        <f t="shared" si="323"/>
        <v>256</v>
      </c>
      <c r="B218" s="276"/>
      <c r="C218" s="276"/>
      <c r="D218" s="190"/>
      <c r="E218" s="191"/>
      <c r="F218" s="22"/>
      <c r="G218" s="80"/>
      <c r="H218" s="145"/>
      <c r="I218" s="145"/>
      <c r="J218" s="145"/>
      <c r="K218" s="145"/>
      <c r="L218" s="145"/>
      <c r="M218" s="193"/>
      <c r="N218" s="145"/>
      <c r="O218" s="145"/>
      <c r="P218" s="145"/>
      <c r="Q218" s="145"/>
      <c r="R218" s="145"/>
      <c r="S218" s="145"/>
      <c r="T218" s="145"/>
      <c r="U218" s="145"/>
      <c r="V218" s="145"/>
      <c r="W218" s="94"/>
      <c r="X218" s="145"/>
      <c r="Y218" s="145"/>
      <c r="Z218" s="145"/>
      <c r="AA218" s="145"/>
      <c r="AB218" s="129"/>
      <c r="AC218" s="107"/>
      <c r="AD218" s="107"/>
      <c r="AE218" s="107"/>
      <c r="AF218" s="107"/>
      <c r="AG218" s="107"/>
      <c r="AH218" s="107"/>
      <c r="AI218" s="107"/>
      <c r="AJ218" s="129"/>
      <c r="AP218" s="129"/>
    </row>
    <row r="219" spans="1:42" x14ac:dyDescent="0.3">
      <c r="A219" s="105">
        <f t="shared" si="323"/>
        <v>257</v>
      </c>
      <c r="B219" s="275" t="s">
        <v>488</v>
      </c>
      <c r="C219" s="275" t="str">
        <f t="shared" ref="C219" si="340">MID(B219,2,3)</f>
        <v>408</v>
      </c>
      <c r="D219" s="190"/>
      <c r="E219" s="191" t="s">
        <v>489</v>
      </c>
      <c r="F219" s="22"/>
      <c r="G219" s="80"/>
      <c r="H219" s="284">
        <f>VLOOKUP($B219,'MFR C-6'!$B$107:$R$299,MATCH(H$11,'MFR C-6'!$B$15:$R$15,0),FALSE)</f>
        <v>532026.20196195471</v>
      </c>
      <c r="I219" s="284">
        <f>VLOOKUP($B219,'MFR C-6'!$B$107:$R$299,MATCH(I$11,'MFR C-6'!$B$15:$R$15,0),FALSE)</f>
        <v>497023.2846168782</v>
      </c>
      <c r="J219" s="284">
        <f>VLOOKUP($B219,'MFR C-6'!$B$107:$T$299,MATCH(J$11,'MFR C-6'!$B$15:$T$15,0),FALSE)</f>
        <v>518110.22940593236</v>
      </c>
      <c r="K219" s="284">
        <f>VLOOKUP($B219,'MFR C-6'!$B$107:$T$299,MATCH(K$11,'MFR C-6'!$B$15:$T$15,0),FALSE)</f>
        <v>532791.46102163813</v>
      </c>
      <c r="L219" s="145" t="e">
        <f>SUMIF(#REF!,$C219,#REF!)</f>
        <v>#REF!</v>
      </c>
      <c r="M219" s="193"/>
      <c r="N219" s="107" t="e">
        <f>+#REF!-#REF!</f>
        <v>#REF!</v>
      </c>
      <c r="O219" s="107" t="e">
        <f>+#REF!-#REF!</f>
        <v>#REF!</v>
      </c>
      <c r="P219" s="107" t="e">
        <f>+#REF!-#REF!</f>
        <v>#REF!</v>
      </c>
      <c r="Q219" s="107" t="e">
        <f>+#REF!-#REF!</f>
        <v>#REF!</v>
      </c>
      <c r="R219" s="107" t="e">
        <f>+#REF!-#REF!</f>
        <v>#REF!</v>
      </c>
      <c r="S219" s="107" t="e">
        <f>+#REF!-#REF!</f>
        <v>#REF!</v>
      </c>
      <c r="T219" s="107" t="e">
        <f>+#REF!-#REF!</f>
        <v>#REF!</v>
      </c>
      <c r="U219" s="107" t="e">
        <f>+F219-#REF!</f>
        <v>#REF!</v>
      </c>
      <c r="V219" s="107">
        <f t="shared" ref="V219" si="341">+G219-F219</f>
        <v>0</v>
      </c>
      <c r="W219" s="94"/>
      <c r="X219" s="107">
        <f t="shared" ref="X219" si="342">+I219-H219</f>
        <v>-35002.917345076508</v>
      </c>
      <c r="Y219" s="107">
        <f t="shared" ref="Y219" si="343">+J219-I219</f>
        <v>21086.944789054163</v>
      </c>
      <c r="Z219" s="107">
        <f t="shared" ref="Z219" si="344">+K219-J219</f>
        <v>14681.231615705765</v>
      </c>
      <c r="AA219" s="107" t="e">
        <f t="shared" si="338"/>
        <v>#REF!</v>
      </c>
      <c r="AB219" s="129"/>
      <c r="AC219" s="107"/>
      <c r="AD219" s="107"/>
      <c r="AE219" s="139">
        <f>ABS(F219*0.1)</f>
        <v>0</v>
      </c>
      <c r="AF219" s="139">
        <f>ABS(G219*0.1)</f>
        <v>0</v>
      </c>
      <c r="AG219" s="139">
        <f>ABS(H219*0.1)</f>
        <v>53202.620196195472</v>
      </c>
      <c r="AH219" s="139">
        <f>ABS(I219*0.1)</f>
        <v>49702.328461687823</v>
      </c>
      <c r="AI219" s="139">
        <f>ABS(J219*0.1)</f>
        <v>51811.02294059324</v>
      </c>
      <c r="AJ219" s="129"/>
      <c r="AK219" s="357">
        <f>IF(AND(ABS(V219)&gt;V$10,ABS(V219)&gt;AE219),V219,0)</f>
        <v>0</v>
      </c>
      <c r="AL219" s="357">
        <f>IF(AND(ABS(W219)&gt;W$10,ABS(W219)&gt;AF219),W219,0)</f>
        <v>0</v>
      </c>
      <c r="AM219" s="357">
        <f>IF(AND(ABS(X219)&gt;X$10,ABS(X219)&gt;AG219),X219,0)</f>
        <v>0</v>
      </c>
      <c r="AN219" s="357">
        <f>IF(AND(ABS(Y219)&gt;Y$10,ABS(Y219)&gt;AH219),Y219,0)</f>
        <v>0</v>
      </c>
      <c r="AO219" s="357">
        <f>IF(AND(ABS(Z219)&gt;Z$10,ABS(Z219)&gt;AI219),Z219,0)</f>
        <v>0</v>
      </c>
      <c r="AP219" s="129"/>
    </row>
    <row r="220" spans="1:42" x14ac:dyDescent="0.3">
      <c r="A220" s="105">
        <f t="shared" si="323"/>
        <v>258</v>
      </c>
      <c r="B220" s="276"/>
      <c r="C220" s="276"/>
      <c r="D220" s="190"/>
      <c r="E220" s="191"/>
      <c r="F220" s="22"/>
      <c r="G220" s="80"/>
      <c r="H220" s="347"/>
      <c r="I220" s="347"/>
      <c r="J220" s="347"/>
      <c r="K220" s="347"/>
      <c r="L220" s="107" t="e">
        <f>SUMIF(#REF!,'MFR C-6 Var Calc for MFR C-8'!$B220,#REF!)/1000</f>
        <v>#REF!</v>
      </c>
      <c r="M220" s="128"/>
      <c r="N220" s="107" t="e">
        <f>+#REF!-#REF!</f>
        <v>#REF!</v>
      </c>
      <c r="O220" s="107" t="e">
        <f>+#REF!-#REF!</f>
        <v>#REF!</v>
      </c>
      <c r="P220" s="107" t="e">
        <f>+#REF!-#REF!</f>
        <v>#REF!</v>
      </c>
      <c r="Q220" s="107" t="e">
        <f>+#REF!-#REF!</f>
        <v>#REF!</v>
      </c>
      <c r="R220" s="107" t="e">
        <f>+#REF!-#REF!</f>
        <v>#REF!</v>
      </c>
      <c r="S220" s="107" t="e">
        <f>+#REF!-#REF!</f>
        <v>#REF!</v>
      </c>
      <c r="T220" s="107" t="e">
        <f>+#REF!-#REF!</f>
        <v>#REF!</v>
      </c>
      <c r="U220" s="107" t="e">
        <f>+F220-#REF!</f>
        <v>#REF!</v>
      </c>
      <c r="V220" s="107">
        <f t="shared" ref="V220" si="345">+G220-F220</f>
        <v>0</v>
      </c>
      <c r="W220" s="94"/>
      <c r="X220" s="107">
        <f t="shared" ref="X220" si="346">+I220-H220</f>
        <v>0</v>
      </c>
      <c r="Y220" s="107">
        <f t="shared" ref="Y220" si="347">+J220-I220</f>
        <v>0</v>
      </c>
      <c r="Z220" s="107">
        <f t="shared" ref="Z220" si="348">+K220-J220</f>
        <v>0</v>
      </c>
      <c r="AA220" s="107" t="e">
        <f t="shared" si="338"/>
        <v>#REF!</v>
      </c>
      <c r="AB220" s="129"/>
      <c r="AC220" s="107"/>
      <c r="AD220" s="107"/>
      <c r="AE220" s="107"/>
      <c r="AF220" s="107"/>
      <c r="AG220" s="107"/>
      <c r="AH220" s="107"/>
      <c r="AI220" s="107"/>
      <c r="AJ220" s="129"/>
      <c r="AP220" s="129"/>
    </row>
    <row r="221" spans="1:42" x14ac:dyDescent="0.3">
      <c r="A221" s="105">
        <f t="shared" si="323"/>
        <v>259</v>
      </c>
      <c r="B221" s="282"/>
      <c r="C221" s="276"/>
      <c r="D221" s="190" t="s">
        <v>105</v>
      </c>
      <c r="E221" s="158"/>
      <c r="F221" s="22"/>
      <c r="G221" s="80"/>
      <c r="H221" s="252">
        <f t="shared" ref="H221:K221" si="349">SUM(H219:H220)</f>
        <v>532026.20196195471</v>
      </c>
      <c r="I221" s="252">
        <f t="shared" si="349"/>
        <v>497023.2846168782</v>
      </c>
      <c r="J221" s="252">
        <f t="shared" si="349"/>
        <v>518110.22940593236</v>
      </c>
      <c r="K221" s="252">
        <f t="shared" si="349"/>
        <v>532791.46102163813</v>
      </c>
      <c r="L221" s="194" t="e">
        <f t="shared" ref="L221" si="350">SUM(L219:L220)</f>
        <v>#REF!</v>
      </c>
      <c r="M221" s="131"/>
      <c r="N221" s="194" t="e">
        <f>+#REF!-#REF!</f>
        <v>#REF!</v>
      </c>
      <c r="O221" s="194" t="e">
        <f>+#REF!-#REF!</f>
        <v>#REF!</v>
      </c>
      <c r="P221" s="194" t="e">
        <f>+#REF!-#REF!</f>
        <v>#REF!</v>
      </c>
      <c r="Q221" s="194" t="e">
        <f>+#REF!-#REF!</f>
        <v>#REF!</v>
      </c>
      <c r="R221" s="194" t="e">
        <f>+#REF!-#REF!</f>
        <v>#REF!</v>
      </c>
      <c r="S221" s="194" t="e">
        <f>+#REF!-#REF!</f>
        <v>#REF!</v>
      </c>
      <c r="T221" s="194" t="e">
        <f>+#REF!-#REF!</f>
        <v>#REF!</v>
      </c>
      <c r="U221" s="194" t="e">
        <f>+F221-#REF!</f>
        <v>#REF!</v>
      </c>
      <c r="V221" s="194">
        <f t="shared" ref="V221" si="351">+G221-F221</f>
        <v>0</v>
      </c>
      <c r="W221" s="94"/>
      <c r="X221" s="194">
        <f t="shared" si="338"/>
        <v>-35002.917345076508</v>
      </c>
      <c r="Y221" s="194">
        <f t="shared" si="338"/>
        <v>21086.944789054163</v>
      </c>
      <c r="Z221" s="194">
        <f t="shared" si="338"/>
        <v>14681.231615705765</v>
      </c>
      <c r="AA221" s="194" t="e">
        <f t="shared" si="338"/>
        <v>#REF!</v>
      </c>
      <c r="AB221" s="132"/>
      <c r="AC221" s="107"/>
      <c r="AD221" s="107"/>
      <c r="AE221" s="107"/>
      <c r="AF221" s="107"/>
      <c r="AG221" s="107"/>
      <c r="AH221" s="107"/>
      <c r="AI221" s="107"/>
      <c r="AJ221" s="132"/>
      <c r="AP221" s="132"/>
    </row>
    <row r="222" spans="1:42" x14ac:dyDescent="0.3">
      <c r="A222" s="105">
        <f t="shared" si="323"/>
        <v>260</v>
      </c>
      <c r="B222" s="276"/>
      <c r="C222" s="276"/>
      <c r="D222" s="190"/>
      <c r="E222" s="158"/>
      <c r="F222" s="22"/>
      <c r="G222" s="80"/>
      <c r="H222" s="107"/>
      <c r="I222" s="107"/>
      <c r="J222" s="107"/>
      <c r="K222" s="107"/>
      <c r="L222" s="107"/>
      <c r="M222" s="146"/>
      <c r="N222" s="105"/>
      <c r="O222" s="105"/>
      <c r="P222" s="105"/>
      <c r="Q222" s="105"/>
      <c r="R222" s="105"/>
      <c r="S222" s="105"/>
      <c r="T222" s="105"/>
      <c r="U222" s="105"/>
      <c r="V222" s="105"/>
      <c r="W222" s="94"/>
      <c r="X222" s="105"/>
      <c r="Y222" s="105"/>
      <c r="Z222" s="105"/>
      <c r="AA222" s="105"/>
      <c r="AB222" s="147"/>
      <c r="AC222" s="107"/>
      <c r="AD222" s="107"/>
      <c r="AE222" s="107"/>
      <c r="AF222" s="107"/>
      <c r="AG222" s="107"/>
      <c r="AH222" s="107"/>
      <c r="AI222" s="107"/>
      <c r="AJ222" s="147"/>
      <c r="AP222" s="147"/>
    </row>
    <row r="223" spans="1:42" x14ac:dyDescent="0.3">
      <c r="A223" s="105">
        <f t="shared" si="323"/>
        <v>261</v>
      </c>
      <c r="B223" s="275" t="s">
        <v>490</v>
      </c>
      <c r="C223" s="275" t="str">
        <f t="shared" ref="C223" si="352">MID(B223,2,3)</f>
        <v>411</v>
      </c>
      <c r="D223" s="190"/>
      <c r="E223" s="191" t="s">
        <v>106</v>
      </c>
      <c r="F223" s="22"/>
      <c r="G223" s="80"/>
      <c r="H223" s="284">
        <f>VLOOKUP($B223,'MFR C-6'!$B$107:$R$299,MATCH(H$11,'MFR C-6'!$B$15:$R$15,0),FALSE)</f>
        <v>0</v>
      </c>
      <c r="I223" s="284">
        <f>VLOOKUP($B223,'MFR C-6'!$B$107:$R$299,MATCH(I$11,'MFR C-6'!$B$15:$R$15,0),FALSE)</f>
        <v>0</v>
      </c>
      <c r="J223" s="284">
        <f>VLOOKUP($B223,'MFR C-6'!$B$107:$T$299,MATCH(J$11,'MFR C-6'!$B$15:$T$15,0),FALSE)</f>
        <v>0</v>
      </c>
      <c r="K223" s="284">
        <f>VLOOKUP($B223,'MFR C-6'!$B$107:$T$299,MATCH(K$11,'MFR C-6'!$B$15:$T$15,0),FALSE)</f>
        <v>0</v>
      </c>
      <c r="L223" s="145" t="e">
        <f>SUMIF(#REF!,$C223,#REF!)-SUM(#REF!)</f>
        <v>#REF!</v>
      </c>
      <c r="M223" s="128"/>
      <c r="N223" s="107" t="e">
        <f>+#REF!-#REF!</f>
        <v>#REF!</v>
      </c>
      <c r="O223" s="107" t="e">
        <f>+#REF!-#REF!</f>
        <v>#REF!</v>
      </c>
      <c r="P223" s="107" t="e">
        <f>+#REF!-#REF!</f>
        <v>#REF!</v>
      </c>
      <c r="Q223" s="107" t="e">
        <f>+#REF!-#REF!</f>
        <v>#REF!</v>
      </c>
      <c r="R223" s="107" t="e">
        <f>+#REF!-#REF!</f>
        <v>#REF!</v>
      </c>
      <c r="S223" s="107" t="e">
        <f>+#REF!-#REF!</f>
        <v>#REF!</v>
      </c>
      <c r="T223" s="107" t="e">
        <f>+#REF!-#REF!</f>
        <v>#REF!</v>
      </c>
      <c r="U223" s="107" t="e">
        <f>+F223-#REF!</f>
        <v>#REF!</v>
      </c>
      <c r="V223" s="107">
        <f t="shared" ref="V223" si="353">+G223-F223</f>
        <v>0</v>
      </c>
      <c r="W223" s="94"/>
      <c r="X223" s="107">
        <f t="shared" ref="X223" si="354">+I223-H223</f>
        <v>0</v>
      </c>
      <c r="Y223" s="107">
        <f t="shared" ref="Y223" si="355">+J223-I223</f>
        <v>0</v>
      </c>
      <c r="Z223" s="107">
        <f t="shared" ref="Z223" si="356">+K223-J223</f>
        <v>0</v>
      </c>
      <c r="AA223" s="107" t="e">
        <f>+L223-K223</f>
        <v>#REF!</v>
      </c>
      <c r="AB223" s="129"/>
      <c r="AC223" s="107"/>
      <c r="AD223" s="107"/>
      <c r="AE223" s="139">
        <f>ABS(F223*0.1)</f>
        <v>0</v>
      </c>
      <c r="AF223" s="139">
        <f>ABS(G223*0.1)</f>
        <v>0</v>
      </c>
      <c r="AG223" s="139">
        <f>ABS(H223*0.1)</f>
        <v>0</v>
      </c>
      <c r="AH223" s="139">
        <f>ABS(I223*0.1)</f>
        <v>0</v>
      </c>
      <c r="AI223" s="139">
        <f>ABS(J223*0.1)</f>
        <v>0</v>
      </c>
      <c r="AJ223" s="129"/>
      <c r="AK223" s="357">
        <f>IF(AND(ABS(V223)&gt;V$10,ABS(V223)&gt;AE223),V223,0)</f>
        <v>0</v>
      </c>
      <c r="AL223" s="357">
        <f>IF(AND(ABS(W223)&gt;W$10,ABS(W223)&gt;AF223),W223,0)</f>
        <v>0</v>
      </c>
      <c r="AM223" s="357">
        <f>IF(AND(ABS(X223)&gt;X$10,ABS(X223)&gt;AG223),X223,0)</f>
        <v>0</v>
      </c>
      <c r="AN223" s="357">
        <f>IF(AND(ABS(Y223)&gt;Y$10,ABS(Y223)&gt;AH223),Y223,0)</f>
        <v>0</v>
      </c>
      <c r="AO223" s="357">
        <f>IF(AND(ABS(Z223)&gt;Z$10,ABS(Z223)&gt;AI223),Z223,0)</f>
        <v>0</v>
      </c>
      <c r="AP223" s="129"/>
    </row>
    <row r="224" spans="1:42" x14ac:dyDescent="0.3">
      <c r="A224" s="105">
        <f t="shared" si="323"/>
        <v>262</v>
      </c>
      <c r="B224" s="282"/>
      <c r="C224" s="276"/>
      <c r="D224" s="190" t="s">
        <v>106</v>
      </c>
      <c r="E224" s="127"/>
      <c r="F224" s="22"/>
      <c r="G224" s="80"/>
      <c r="H224" s="252">
        <f t="shared" ref="H224:K224" si="357">SUM(H223)</f>
        <v>0</v>
      </c>
      <c r="I224" s="252">
        <f t="shared" si="357"/>
        <v>0</v>
      </c>
      <c r="J224" s="252">
        <f t="shared" si="357"/>
        <v>0</v>
      </c>
      <c r="K224" s="252">
        <f t="shared" si="357"/>
        <v>0</v>
      </c>
      <c r="L224" s="194" t="e">
        <f t="shared" ref="L224" si="358">SUM(L223:L223)</f>
        <v>#REF!</v>
      </c>
      <c r="M224" s="131"/>
      <c r="N224" s="194" t="e">
        <f>+#REF!-#REF!</f>
        <v>#REF!</v>
      </c>
      <c r="O224" s="194" t="e">
        <f>+#REF!-#REF!</f>
        <v>#REF!</v>
      </c>
      <c r="P224" s="194" t="e">
        <f>+#REF!-#REF!</f>
        <v>#REF!</v>
      </c>
      <c r="Q224" s="194" t="e">
        <f>+#REF!-#REF!</f>
        <v>#REF!</v>
      </c>
      <c r="R224" s="194" t="e">
        <f>+#REF!-#REF!</f>
        <v>#REF!</v>
      </c>
      <c r="S224" s="194" t="e">
        <f>+#REF!-#REF!</f>
        <v>#REF!</v>
      </c>
      <c r="T224" s="194" t="e">
        <f>+#REF!-#REF!</f>
        <v>#REF!</v>
      </c>
      <c r="U224" s="194" t="e">
        <f>+F224-#REF!</f>
        <v>#REF!</v>
      </c>
      <c r="V224" s="194">
        <f t="shared" ref="V224" si="359">+G224-F224</f>
        <v>0</v>
      </c>
      <c r="W224" s="94"/>
      <c r="X224" s="194">
        <f t="shared" si="338"/>
        <v>0</v>
      </c>
      <c r="Y224" s="194">
        <f t="shared" si="338"/>
        <v>0</v>
      </c>
      <c r="Z224" s="194">
        <f t="shared" si="338"/>
        <v>0</v>
      </c>
      <c r="AA224" s="194" t="e">
        <f>+L224-K224</f>
        <v>#REF!</v>
      </c>
      <c r="AB224" s="132"/>
      <c r="AC224" s="107"/>
      <c r="AD224" s="107"/>
      <c r="AE224" s="107"/>
      <c r="AF224" s="107"/>
      <c r="AG224" s="107"/>
      <c r="AH224" s="107"/>
      <c r="AI224" s="107"/>
      <c r="AJ224" s="132"/>
      <c r="AP224" s="132"/>
    </row>
    <row r="225" spans="1:42" x14ac:dyDescent="0.3">
      <c r="A225" s="105">
        <f t="shared" si="323"/>
        <v>263</v>
      </c>
      <c r="B225" s="276"/>
      <c r="C225" s="276"/>
      <c r="D225" s="190"/>
      <c r="E225" s="158"/>
      <c r="F225" s="22"/>
      <c r="G225" s="80"/>
      <c r="H225" s="106"/>
      <c r="I225" s="106"/>
      <c r="J225" s="106"/>
      <c r="K225" s="106"/>
      <c r="L225" s="106"/>
      <c r="M225" s="195"/>
      <c r="N225" s="106"/>
      <c r="O225" s="106"/>
      <c r="P225" s="106"/>
      <c r="Q225" s="106"/>
      <c r="R225" s="106"/>
      <c r="S225" s="106"/>
      <c r="T225" s="106"/>
      <c r="U225" s="106"/>
      <c r="V225" s="106"/>
      <c r="W225" s="94"/>
      <c r="AB225" s="196"/>
      <c r="AC225" s="106"/>
      <c r="AD225" s="106"/>
      <c r="AE225" s="106"/>
      <c r="AF225" s="106"/>
      <c r="AJ225" s="196"/>
      <c r="AP225" s="196"/>
    </row>
    <row r="226" spans="1:42" x14ac:dyDescent="0.3">
      <c r="A226" s="105">
        <f t="shared" si="323"/>
        <v>264</v>
      </c>
      <c r="B226" s="275" t="s">
        <v>491</v>
      </c>
      <c r="C226" s="275" t="str">
        <f t="shared" ref="C226:C228" si="360">MID(B226,2,3)</f>
        <v>409</v>
      </c>
      <c r="D226" s="168"/>
      <c r="E226" s="191" t="s">
        <v>492</v>
      </c>
      <c r="F226" s="22"/>
      <c r="G226" s="80"/>
      <c r="H226" s="284">
        <f>VLOOKUP($B226,'MFR C-6'!$B$107:$R$299,MATCH(H$11,'MFR C-6'!$B$15:$R$15,0),FALSE)</f>
        <v>327437.599307556</v>
      </c>
      <c r="I226" s="284">
        <f>VLOOKUP($B226,'MFR C-6'!$B$107:$R$299,MATCH(I$11,'MFR C-6'!$B$15:$R$15,0),FALSE)</f>
        <v>72733.698265388273</v>
      </c>
      <c r="J226" s="284">
        <f>VLOOKUP($B226,'MFR C-6'!$B$107:$T$299,MATCH(J$11,'MFR C-6'!$B$15:$T$15,0),FALSE)</f>
        <v>61080.25251707407</v>
      </c>
      <c r="K226" s="284">
        <f>VLOOKUP($B226,'MFR C-6'!$B$107:$T$299,MATCH(K$11,'MFR C-6'!$B$15:$T$15,0),FALSE)</f>
        <v>-38839.621651178713</v>
      </c>
      <c r="L226" s="145" t="e">
        <f>SUMIF(#REF!,$C226,#REF!)</f>
        <v>#REF!</v>
      </c>
      <c r="M226" s="128"/>
      <c r="N226" s="107" t="e">
        <f>+#REF!-#REF!</f>
        <v>#REF!</v>
      </c>
      <c r="O226" s="107" t="e">
        <f>+#REF!-#REF!</f>
        <v>#REF!</v>
      </c>
      <c r="P226" s="107" t="e">
        <f>+#REF!-#REF!</f>
        <v>#REF!</v>
      </c>
      <c r="Q226" s="107" t="e">
        <f>+#REF!-#REF!</f>
        <v>#REF!</v>
      </c>
      <c r="R226" s="107" t="e">
        <f>+#REF!-#REF!</f>
        <v>#REF!</v>
      </c>
      <c r="S226" s="107" t="e">
        <f>+#REF!-#REF!</f>
        <v>#REF!</v>
      </c>
      <c r="T226" s="107" t="e">
        <f>+#REF!-#REF!</f>
        <v>#REF!</v>
      </c>
      <c r="U226" s="107" t="e">
        <f>+F226-#REF!</f>
        <v>#REF!</v>
      </c>
      <c r="V226" s="107">
        <f t="shared" ref="V226:V229" si="361">+G226-F226</f>
        <v>0</v>
      </c>
      <c r="W226" s="94"/>
      <c r="X226" s="107">
        <f t="shared" si="338"/>
        <v>-254703.90104216774</v>
      </c>
      <c r="Y226" s="107">
        <f t="shared" ref="Y226" si="362">+J226-I226</f>
        <v>-11653.445748314203</v>
      </c>
      <c r="Z226" s="107">
        <f t="shared" ref="Z226" si="363">+K226-J226</f>
        <v>-99919.874168252776</v>
      </c>
      <c r="AA226" s="107" t="e">
        <f t="shared" si="338"/>
        <v>#REF!</v>
      </c>
      <c r="AB226" s="129"/>
      <c r="AC226" s="107"/>
      <c r="AD226" s="107"/>
      <c r="AE226" s="106"/>
      <c r="AF226" s="106"/>
      <c r="AJ226" s="129"/>
      <c r="AP226" s="129"/>
    </row>
    <row r="227" spans="1:42" x14ac:dyDescent="0.3">
      <c r="A227" s="105">
        <f t="shared" si="323"/>
        <v>265</v>
      </c>
      <c r="B227" s="275" t="s">
        <v>493</v>
      </c>
      <c r="C227" s="275" t="str">
        <f t="shared" si="360"/>
        <v>410</v>
      </c>
      <c r="D227" s="106"/>
      <c r="E227" s="168" t="s">
        <v>494</v>
      </c>
      <c r="F227" s="22"/>
      <c r="G227" s="80"/>
      <c r="H227" s="284">
        <f>VLOOKUP($B227,'MFR C-6'!$B$107:$R$299,MATCH(H$11,'MFR C-6'!$B$15:$R$15,0),FALSE)</f>
        <v>-39680.442904839852</v>
      </c>
      <c r="I227" s="284">
        <f>VLOOKUP($B227,'MFR C-6'!$B$107:$R$299,MATCH(I$11,'MFR C-6'!$B$15:$R$15,0),FALSE)</f>
        <v>178830.93721738769</v>
      </c>
      <c r="J227" s="284">
        <f>VLOOKUP($B227,'MFR C-6'!$B$107:$T$299,MATCH(J$11,'MFR C-6'!$B$15:$T$15,0),FALSE)</f>
        <v>180310.21094929503</v>
      </c>
      <c r="K227" s="284">
        <f>VLOOKUP($B227,'MFR C-6'!$B$107:$T$299,MATCH(K$11,'MFR C-6'!$B$15:$T$15,0),FALSE)</f>
        <v>266452.28312306438</v>
      </c>
      <c r="L227" s="145" t="e">
        <f>SUMIF(#REF!,$C227,#REF!)</f>
        <v>#REF!</v>
      </c>
      <c r="M227" s="128"/>
      <c r="N227" s="107" t="e">
        <f>+#REF!-#REF!</f>
        <v>#REF!</v>
      </c>
      <c r="O227" s="107" t="e">
        <f>+#REF!-#REF!</f>
        <v>#REF!</v>
      </c>
      <c r="P227" s="107" t="e">
        <f>+#REF!-#REF!</f>
        <v>#REF!</v>
      </c>
      <c r="Q227" s="107" t="e">
        <f>+#REF!-#REF!</f>
        <v>#REF!</v>
      </c>
      <c r="R227" s="107" t="e">
        <f>+#REF!-#REF!</f>
        <v>#REF!</v>
      </c>
      <c r="S227" s="107" t="e">
        <f>+#REF!-#REF!</f>
        <v>#REF!</v>
      </c>
      <c r="T227" s="107" t="e">
        <f>+#REF!-#REF!</f>
        <v>#REF!</v>
      </c>
      <c r="U227" s="107" t="e">
        <f>+F227-#REF!</f>
        <v>#REF!</v>
      </c>
      <c r="V227" s="107">
        <f t="shared" si="361"/>
        <v>0</v>
      </c>
      <c r="W227" s="94"/>
      <c r="X227" s="107">
        <f t="shared" ref="X227:X229" si="364">+I227-H227</f>
        <v>218511.38012222754</v>
      </c>
      <c r="Y227" s="107">
        <f t="shared" ref="Y227:Y229" si="365">+J227-I227</f>
        <v>1479.2737319073349</v>
      </c>
      <c r="Z227" s="107">
        <f t="shared" ref="Z227:Z229" si="366">+K227-J227</f>
        <v>86142.072173769353</v>
      </c>
      <c r="AA227" s="107" t="e">
        <f t="shared" si="338"/>
        <v>#REF!</v>
      </c>
      <c r="AB227" s="129"/>
      <c r="AC227" s="107"/>
      <c r="AD227" s="107"/>
      <c r="AE227" s="106"/>
      <c r="AF227" s="106"/>
      <c r="AJ227" s="129"/>
      <c r="AP227" s="129"/>
    </row>
    <row r="228" spans="1:42" x14ac:dyDescent="0.3">
      <c r="A228" s="105">
        <f t="shared" si="323"/>
        <v>266</v>
      </c>
      <c r="B228" s="275" t="s">
        <v>495</v>
      </c>
      <c r="C228" s="275" t="str">
        <f t="shared" si="360"/>
        <v>411</v>
      </c>
      <c r="D228" s="106"/>
      <c r="E228" s="168" t="s">
        <v>496</v>
      </c>
      <c r="F228" s="22"/>
      <c r="G228" s="80"/>
      <c r="H228" s="284">
        <f>VLOOKUP($B228,'MFR C-6'!$B$107:$R$299,MATCH(H$11,'MFR C-6'!$B$15:$R$15,0),FALSE)</f>
        <v>-79753.343836210508</v>
      </c>
      <c r="I228" s="284">
        <f>VLOOKUP($B228,'MFR C-6'!$B$107:$R$299,MATCH(I$11,'MFR C-6'!$B$15:$R$15,0),FALSE)</f>
        <v>-88790.868038407294</v>
      </c>
      <c r="J228" s="284">
        <f>VLOOKUP($B228,'MFR C-6'!$B$107:$T$299,MATCH(J$11,'MFR C-6'!$B$15:$T$15,0),FALSE)</f>
        <v>-120757.55076823392</v>
      </c>
      <c r="K228" s="284">
        <f>VLOOKUP($B228,'MFR C-6'!$B$107:$T$299,MATCH(K$11,'MFR C-6'!$B$15:$T$15,0),FALSE)</f>
        <v>-143263.42178210249</v>
      </c>
      <c r="L228" s="145" t="e">
        <f>SUMIF(#REF!,$C228,#REF!)-L223</f>
        <v>#REF!</v>
      </c>
      <c r="M228" s="128"/>
      <c r="N228" s="107" t="e">
        <f>+#REF!-#REF!</f>
        <v>#REF!</v>
      </c>
      <c r="O228" s="107" t="e">
        <f>+#REF!-#REF!</f>
        <v>#REF!</v>
      </c>
      <c r="P228" s="107" t="e">
        <f>+#REF!-#REF!</f>
        <v>#REF!</v>
      </c>
      <c r="Q228" s="107" t="e">
        <f>+#REF!-#REF!</f>
        <v>#REF!</v>
      </c>
      <c r="R228" s="107" t="e">
        <f>+#REF!-#REF!</f>
        <v>#REF!</v>
      </c>
      <c r="S228" s="107" t="e">
        <f>+#REF!-#REF!</f>
        <v>#REF!</v>
      </c>
      <c r="T228" s="107" t="e">
        <f>+#REF!-#REF!</f>
        <v>#REF!</v>
      </c>
      <c r="U228" s="107" t="e">
        <f>+F228-#REF!</f>
        <v>#REF!</v>
      </c>
      <c r="V228" s="107">
        <f t="shared" si="361"/>
        <v>0</v>
      </c>
      <c r="W228" s="94"/>
      <c r="X228" s="107">
        <f t="shared" si="364"/>
        <v>-9037.5242021967861</v>
      </c>
      <c r="Y228" s="107">
        <f t="shared" si="365"/>
        <v>-31966.682729826629</v>
      </c>
      <c r="Z228" s="107">
        <f t="shared" si="366"/>
        <v>-22505.871013868571</v>
      </c>
      <c r="AA228" s="107" t="e">
        <f t="shared" si="338"/>
        <v>#REF!</v>
      </c>
      <c r="AB228" s="129"/>
      <c r="AC228" s="107"/>
      <c r="AD228" s="107"/>
      <c r="AE228" s="106"/>
      <c r="AF228" s="106"/>
      <c r="AJ228" s="129"/>
      <c r="AP228" s="129"/>
    </row>
    <row r="229" spans="1:42" x14ac:dyDescent="0.3">
      <c r="A229" s="105">
        <f t="shared" si="323"/>
        <v>267</v>
      </c>
      <c r="B229" s="282"/>
      <c r="C229" s="276"/>
      <c r="D229" s="190" t="s">
        <v>107</v>
      </c>
      <c r="E229" s="158"/>
      <c r="F229" s="22"/>
      <c r="G229" s="80"/>
      <c r="H229" s="313">
        <f t="shared" ref="H229:K229" si="367">SUM(H226:H228)</f>
        <v>208003.81256650563</v>
      </c>
      <c r="I229" s="313">
        <f t="shared" si="367"/>
        <v>162773.76744436868</v>
      </c>
      <c r="J229" s="313">
        <f t="shared" si="367"/>
        <v>120632.91269813516</v>
      </c>
      <c r="K229" s="313">
        <f t="shared" si="367"/>
        <v>84349.239689783164</v>
      </c>
      <c r="L229" s="197" t="e">
        <f t="shared" ref="L229" si="368">SUM(L226:L228)</f>
        <v>#REF!</v>
      </c>
      <c r="M229" s="198"/>
      <c r="N229" s="197" t="e">
        <f>+#REF!-#REF!</f>
        <v>#REF!</v>
      </c>
      <c r="O229" s="197" t="e">
        <f>+#REF!-#REF!</f>
        <v>#REF!</v>
      </c>
      <c r="P229" s="197" t="e">
        <f>+#REF!-#REF!</f>
        <v>#REF!</v>
      </c>
      <c r="Q229" s="197" t="e">
        <f>+#REF!-#REF!</f>
        <v>#REF!</v>
      </c>
      <c r="R229" s="197" t="e">
        <f>+#REF!-#REF!</f>
        <v>#REF!</v>
      </c>
      <c r="S229" s="197" t="e">
        <f>+#REF!-#REF!</f>
        <v>#REF!</v>
      </c>
      <c r="T229" s="197" t="e">
        <f>+#REF!-#REF!</f>
        <v>#REF!</v>
      </c>
      <c r="U229" s="197" t="e">
        <f>+F229-#REF!</f>
        <v>#REF!</v>
      </c>
      <c r="V229" s="381">
        <f t="shared" si="361"/>
        <v>0</v>
      </c>
      <c r="W229" s="94"/>
      <c r="X229" s="381">
        <f t="shared" si="364"/>
        <v>-45230.045122136944</v>
      </c>
      <c r="Y229" s="381">
        <f t="shared" si="365"/>
        <v>-42140.854746233526</v>
      </c>
      <c r="Z229" s="381">
        <f t="shared" si="366"/>
        <v>-36283.673008351994</v>
      </c>
      <c r="AA229" s="197" t="e">
        <f>+L229-K229</f>
        <v>#REF!</v>
      </c>
      <c r="AB229" s="132"/>
      <c r="AC229" s="106"/>
      <c r="AD229" s="106"/>
      <c r="AE229" s="139">
        <f>ABS(F229*0.1)</f>
        <v>0</v>
      </c>
      <c r="AF229" s="139">
        <f>ABS(G229*0.1)</f>
        <v>0</v>
      </c>
      <c r="AG229" s="139">
        <f>ABS(H229*0.1)</f>
        <v>20800.381256650566</v>
      </c>
      <c r="AH229" s="139">
        <f>ABS(I229*0.1)</f>
        <v>16277.37674443687</v>
      </c>
      <c r="AI229" s="139">
        <f>ABS(J229*0.1)</f>
        <v>12063.291269813517</v>
      </c>
      <c r="AJ229" s="132"/>
      <c r="AK229" s="357">
        <f>IF(AND(ABS(V229)&gt;V$10,ABS(V229)&gt;AE229),V229,0)</f>
        <v>0</v>
      </c>
      <c r="AL229" s="357">
        <f>IF(AND(ABS(W229)&gt;W$10,ABS(W229)&gt;AF229),W229,0)</f>
        <v>0</v>
      </c>
      <c r="AM229" s="357">
        <f>IF(AND(ABS(X229)&gt;X$10,ABS(X229)&gt;AG229),X229,0)</f>
        <v>-45230.045122136944</v>
      </c>
      <c r="AN229" s="357">
        <f>IF(AND(ABS(Y229)&gt;Y$10,ABS(Y229)&gt;AH229),Y229,0)</f>
        <v>-42140.854746233526</v>
      </c>
      <c r="AO229" s="357">
        <f>IF(AND(ABS(Z229)&gt;Z$10,ABS(Z229)&gt;AI229),Z229,0)</f>
        <v>-36283.673008351994</v>
      </c>
      <c r="AP229" s="132"/>
    </row>
    <row r="230" spans="1:42" x14ac:dyDescent="0.3">
      <c r="B230" s="282"/>
      <c r="C230" s="276"/>
      <c r="D230" s="190" t="s">
        <v>57</v>
      </c>
      <c r="E230" s="158"/>
      <c r="F230" s="22"/>
      <c r="G230" s="80"/>
      <c r="H230" s="252">
        <f>+H187+H217+H221+H224+H229</f>
        <v>5538548.3124357415</v>
      </c>
      <c r="I230" s="252">
        <f>+I187+I217+I221+I224+I229</f>
        <v>4516956.0538925417</v>
      </c>
      <c r="J230" s="252">
        <f>+J187+J217+J221+J224+J229</f>
        <v>4448981.139973714</v>
      </c>
      <c r="K230" s="252">
        <f>+K187+K217+K221+K224+K229</f>
        <v>4419851.4288657093</v>
      </c>
      <c r="L230" s="194" t="e">
        <f>+L187+L217+L221+L224+L229</f>
        <v>#REF!</v>
      </c>
      <c r="M230" s="199"/>
      <c r="N230" s="194" t="e">
        <f t="shared" ref="N230:V230" si="369">+N187+N217+N221+N224+N229</f>
        <v>#REF!</v>
      </c>
      <c r="O230" s="194" t="e">
        <f t="shared" si="369"/>
        <v>#REF!</v>
      </c>
      <c r="P230" s="194" t="e">
        <f t="shared" si="369"/>
        <v>#REF!</v>
      </c>
      <c r="Q230" s="194" t="e">
        <f t="shared" si="369"/>
        <v>#REF!</v>
      </c>
      <c r="R230" s="194" t="e">
        <f t="shared" si="369"/>
        <v>#REF!</v>
      </c>
      <c r="S230" s="194" t="e">
        <f t="shared" si="369"/>
        <v>#REF!</v>
      </c>
      <c r="T230" s="194" t="e">
        <f t="shared" si="369"/>
        <v>#REF!</v>
      </c>
      <c r="U230" s="194" t="e">
        <f t="shared" si="369"/>
        <v>#REF!</v>
      </c>
      <c r="V230" s="194">
        <f t="shared" si="369"/>
        <v>0</v>
      </c>
      <c r="W230" s="94"/>
      <c r="X230" s="194">
        <f>+X187+X217+X221+X224+X229</f>
        <v>-1021592.2585431993</v>
      </c>
      <c r="Y230" s="194">
        <f>+Y187+Y217+Y221+Y224+Y229</f>
        <v>-67974.913918827689</v>
      </c>
      <c r="Z230" s="194">
        <f>+Z187+Z217+Z221+Z224+Z229</f>
        <v>-29129.711108005198</v>
      </c>
      <c r="AA230" s="194" t="e">
        <f>+AA187+AA217+AA221+AA224+AA229</f>
        <v>#REF!</v>
      </c>
      <c r="AB230" s="132"/>
      <c r="AC230" s="107"/>
      <c r="AD230" s="107"/>
      <c r="AE230" s="107"/>
      <c r="AF230" s="107"/>
      <c r="AG230" s="107"/>
      <c r="AH230" s="107"/>
      <c r="AI230" s="107"/>
      <c r="AJ230" s="132"/>
      <c r="AP230" s="132"/>
    </row>
    <row r="231" spans="1:42" ht="14.4" thickBot="1" x14ac:dyDescent="0.35">
      <c r="A231" s="105">
        <v>263</v>
      </c>
      <c r="B231" s="280"/>
      <c r="C231" s="281"/>
      <c r="D231" s="190" t="s">
        <v>108</v>
      </c>
      <c r="E231" s="158"/>
      <c r="F231" s="22"/>
      <c r="G231" s="80"/>
      <c r="H231" s="200"/>
      <c r="I231" s="200"/>
      <c r="J231" s="200"/>
      <c r="K231" s="200"/>
      <c r="L231" s="200" t="e">
        <f>#REF!-L230</f>
        <v>#REF!</v>
      </c>
      <c r="M231" s="201"/>
      <c r="N231" s="200" t="e">
        <f>#REF!-N230</f>
        <v>#REF!</v>
      </c>
      <c r="O231" s="200" t="e">
        <f>#REF!-O230</f>
        <v>#REF!</v>
      </c>
      <c r="P231" s="200" t="e">
        <f>#REF!-P230</f>
        <v>#REF!</v>
      </c>
      <c r="Q231" s="200" t="e">
        <f>#REF!-Q230</f>
        <v>#REF!</v>
      </c>
      <c r="R231" s="200" t="e">
        <f>#REF!-R230</f>
        <v>#REF!</v>
      </c>
      <c r="S231" s="200" t="e">
        <f>#REF!-S230</f>
        <v>#REF!</v>
      </c>
      <c r="T231" s="200"/>
      <c r="U231" s="200"/>
      <c r="V231" s="200"/>
      <c r="W231" s="94"/>
      <c r="X231" s="200"/>
      <c r="Y231" s="200"/>
      <c r="Z231" s="200"/>
      <c r="AA231" s="200" t="e">
        <f>#REF!-AA230</f>
        <v>#REF!</v>
      </c>
      <c r="AB231" s="132"/>
      <c r="AC231" s="107"/>
      <c r="AD231" s="107"/>
      <c r="AE231" s="107"/>
      <c r="AF231" s="107"/>
      <c r="AG231" s="107"/>
      <c r="AH231" s="107"/>
      <c r="AI231" s="107"/>
      <c r="AJ231" s="132"/>
      <c r="AP231" s="132"/>
    </row>
    <row r="232" spans="1:42" ht="14.4" thickTop="1" x14ac:dyDescent="0.3">
      <c r="D232" s="114"/>
      <c r="E232" s="114"/>
      <c r="F232" s="22"/>
      <c r="G232" s="80"/>
      <c r="H232" s="114"/>
      <c r="I232" s="114"/>
      <c r="J232" s="114"/>
      <c r="K232" s="114"/>
      <c r="L232" s="148" t="e">
        <f>-#REF!/1000</f>
        <v>#REF!</v>
      </c>
      <c r="M232" s="202"/>
      <c r="N232" s="148"/>
      <c r="O232" s="148"/>
      <c r="P232" s="148"/>
      <c r="Q232" s="148"/>
      <c r="R232" s="148"/>
      <c r="S232" s="148"/>
      <c r="T232" s="148"/>
      <c r="U232" s="148"/>
      <c r="V232" s="148"/>
      <c r="W232" s="94"/>
      <c r="AB232" s="148"/>
      <c r="AC232" s="107"/>
      <c r="AD232" s="148"/>
      <c r="AE232" s="148"/>
      <c r="AF232" s="148"/>
      <c r="AJ232" s="148"/>
      <c r="AP232" s="148"/>
    </row>
    <row r="233" spans="1:42" x14ac:dyDescent="0.3">
      <c r="D233" s="114"/>
      <c r="E233" s="114"/>
      <c r="F233" s="22"/>
      <c r="G233" s="80"/>
      <c r="H233" s="114"/>
      <c r="I233" s="114"/>
      <c r="J233" s="114"/>
      <c r="K233" s="114"/>
      <c r="L233" s="144" t="e">
        <f t="shared" ref="L233" si="370">+L231-L232</f>
        <v>#REF!</v>
      </c>
      <c r="M233" s="203"/>
      <c r="N233" s="151"/>
      <c r="O233" s="151"/>
      <c r="P233" s="151"/>
      <c r="Q233" s="151"/>
      <c r="R233" s="151"/>
      <c r="S233" s="151"/>
      <c r="T233" s="151"/>
      <c r="U233" s="151"/>
      <c r="V233" s="151"/>
      <c r="W233" s="94"/>
      <c r="AB233" s="151"/>
      <c r="AC233" s="151"/>
      <c r="AD233" s="151"/>
      <c r="AE233" s="151"/>
      <c r="AF233" s="151"/>
      <c r="AJ233" s="151"/>
      <c r="AP233" s="151"/>
    </row>
    <row r="234" spans="1:42" x14ac:dyDescent="0.3">
      <c r="D234" s="114"/>
      <c r="E234" s="114"/>
      <c r="F234" s="22"/>
      <c r="G234" s="80"/>
      <c r="H234" s="114"/>
      <c r="I234" s="114"/>
      <c r="J234" s="114"/>
      <c r="K234" s="114"/>
      <c r="L234" s="145"/>
      <c r="M234" s="193"/>
      <c r="W234" s="94"/>
    </row>
    <row r="235" spans="1:42" x14ac:dyDescent="0.3">
      <c r="F235" s="22"/>
      <c r="G235" s="80"/>
      <c r="K235" s="110"/>
      <c r="L235" s="110"/>
      <c r="M235" s="204"/>
      <c r="W235" s="94"/>
    </row>
    <row r="236" spans="1:42" x14ac:dyDescent="0.3">
      <c r="F236" s="22"/>
      <c r="G236" s="80"/>
      <c r="N236" s="108"/>
      <c r="O236" s="108"/>
      <c r="P236" s="108"/>
      <c r="Q236" s="108"/>
      <c r="R236" s="108"/>
      <c r="S236" s="108"/>
      <c r="T236" s="108"/>
      <c r="U236" s="108"/>
      <c r="W236" s="94"/>
    </row>
    <row r="237" spans="1:42" x14ac:dyDescent="0.3">
      <c r="F237" s="22"/>
      <c r="G237" s="80"/>
      <c r="K237" s="110"/>
      <c r="L237" s="110"/>
      <c r="W237" s="94"/>
    </row>
    <row r="238" spans="1:42" x14ac:dyDescent="0.3">
      <c r="F238" s="22"/>
      <c r="G238" s="80"/>
      <c r="H238" s="108"/>
      <c r="K238" s="110"/>
      <c r="L238" s="110"/>
      <c r="W238" s="94"/>
    </row>
    <row r="239" spans="1:42" x14ac:dyDescent="0.3">
      <c r="F239" s="22"/>
      <c r="G239" s="80"/>
      <c r="H239" s="108"/>
      <c r="I239" s="108"/>
      <c r="J239" s="108"/>
      <c r="W239" s="94"/>
    </row>
    <row r="240" spans="1:42" x14ac:dyDescent="0.3">
      <c r="F240" s="22"/>
      <c r="G240" s="80"/>
      <c r="H240" s="108"/>
      <c r="I240" s="108"/>
      <c r="J240" s="108"/>
      <c r="W240" s="94"/>
    </row>
    <row r="241" spans="1:35" hidden="1" x14ac:dyDescent="0.3">
      <c r="F241" s="22"/>
      <c r="G241" s="80"/>
      <c r="H241" s="205" t="s">
        <v>212</v>
      </c>
      <c r="I241" s="205" t="s">
        <v>212</v>
      </c>
      <c r="J241" s="205" t="s">
        <v>212</v>
      </c>
      <c r="K241" s="205" t="s">
        <v>212</v>
      </c>
      <c r="L241" s="205" t="str">
        <f>+L14</f>
        <v>2019 8&amp;4v2</v>
      </c>
      <c r="M241" s="206"/>
      <c r="W241" s="94"/>
    </row>
    <row r="242" spans="1:35" hidden="1" x14ac:dyDescent="0.3">
      <c r="E242" s="104" t="s">
        <v>497</v>
      </c>
      <c r="F242" s="22"/>
      <c r="G242" s="80"/>
      <c r="H242" s="207">
        <v>2020</v>
      </c>
      <c r="I242" s="207">
        <v>2021</v>
      </c>
      <c r="J242" s="207">
        <v>2022</v>
      </c>
      <c r="K242" s="207">
        <v>2023</v>
      </c>
      <c r="L242" s="207">
        <f>+L15</f>
        <v>2024</v>
      </c>
      <c r="M242" s="208"/>
      <c r="N242" s="207">
        <f t="shared" ref="N242:V242" si="371">+N15</f>
        <v>2011</v>
      </c>
      <c r="O242" s="207">
        <f t="shared" si="371"/>
        <v>2012</v>
      </c>
      <c r="P242" s="207">
        <f t="shared" si="371"/>
        <v>2013</v>
      </c>
      <c r="Q242" s="207">
        <f t="shared" si="371"/>
        <v>2014</v>
      </c>
      <c r="R242" s="207">
        <f t="shared" si="371"/>
        <v>2015</v>
      </c>
      <c r="S242" s="207">
        <f t="shared" si="371"/>
        <v>2016</v>
      </c>
      <c r="T242" s="207">
        <f t="shared" si="371"/>
        <v>2017</v>
      </c>
      <c r="U242" s="207">
        <f t="shared" si="371"/>
        <v>2018</v>
      </c>
      <c r="V242" s="207">
        <f t="shared" si="371"/>
        <v>0</v>
      </c>
      <c r="W242" s="94"/>
      <c r="X242" s="207">
        <f t="shared" ref="X242:AA243" si="372">+X15</f>
        <v>2021</v>
      </c>
      <c r="Y242" s="207">
        <f t="shared" si="372"/>
        <v>2022</v>
      </c>
      <c r="Z242" s="207">
        <f t="shared" si="372"/>
        <v>2023</v>
      </c>
      <c r="AA242" s="207">
        <f t="shared" si="372"/>
        <v>2024</v>
      </c>
      <c r="AC242" s="207">
        <f t="shared" ref="AC242:AI243" si="373">+AC15</f>
        <v>2017</v>
      </c>
      <c r="AD242" s="207">
        <f t="shared" si="373"/>
        <v>2018</v>
      </c>
      <c r="AE242" s="207">
        <f t="shared" si="373"/>
        <v>2019</v>
      </c>
      <c r="AF242" s="207">
        <f t="shared" si="373"/>
        <v>2020</v>
      </c>
      <c r="AG242" s="207">
        <f t="shared" si="373"/>
        <v>2021</v>
      </c>
      <c r="AH242" s="207">
        <f t="shared" si="373"/>
        <v>2022</v>
      </c>
      <c r="AI242" s="207">
        <f t="shared" si="373"/>
        <v>2023</v>
      </c>
    </row>
    <row r="243" spans="1:35" hidden="1" x14ac:dyDescent="0.3">
      <c r="E243" s="209"/>
      <c r="F243" s="22"/>
      <c r="G243" s="80"/>
      <c r="H243" s="210" t="s">
        <v>210</v>
      </c>
      <c r="I243" s="210" t="s">
        <v>210</v>
      </c>
      <c r="J243" s="210" t="s">
        <v>210</v>
      </c>
      <c r="K243" s="210" t="s">
        <v>210</v>
      </c>
      <c r="L243" s="210" t="str">
        <f>+L16</f>
        <v>Budget</v>
      </c>
      <c r="M243" s="208"/>
      <c r="N243" s="210" t="str">
        <f t="shared" ref="N243:V243" si="374">+N16</f>
        <v>Change</v>
      </c>
      <c r="O243" s="210" t="str">
        <f t="shared" si="374"/>
        <v>Change</v>
      </c>
      <c r="P243" s="210" t="str">
        <f t="shared" si="374"/>
        <v>Change</v>
      </c>
      <c r="Q243" s="210" t="str">
        <f t="shared" si="374"/>
        <v>Change</v>
      </c>
      <c r="R243" s="210" t="str">
        <f t="shared" si="374"/>
        <v>Change</v>
      </c>
      <c r="S243" s="210" t="str">
        <f t="shared" si="374"/>
        <v>Change</v>
      </c>
      <c r="T243" s="210" t="str">
        <f t="shared" si="374"/>
        <v>Change</v>
      </c>
      <c r="U243" s="210" t="str">
        <f t="shared" si="374"/>
        <v>Change</v>
      </c>
      <c r="V243" s="210">
        <f t="shared" si="374"/>
        <v>0</v>
      </c>
      <c r="W243" s="94"/>
      <c r="X243" s="210" t="str">
        <f t="shared" si="372"/>
        <v>Change</v>
      </c>
      <c r="Y243" s="210" t="str">
        <f t="shared" si="372"/>
        <v>Change</v>
      </c>
      <c r="Z243" s="210" t="str">
        <f t="shared" si="372"/>
        <v>Change</v>
      </c>
      <c r="AA243" s="210" t="str">
        <f t="shared" si="372"/>
        <v>Change</v>
      </c>
      <c r="AC243" s="210" t="str">
        <f t="shared" si="373"/>
        <v>Change</v>
      </c>
      <c r="AD243" s="210" t="str">
        <f t="shared" si="373"/>
        <v>Change</v>
      </c>
      <c r="AE243" s="210" t="str">
        <f t="shared" si="373"/>
        <v>Change</v>
      </c>
      <c r="AF243" s="210" t="str">
        <f t="shared" si="373"/>
        <v>Change</v>
      </c>
      <c r="AG243" s="210" t="str">
        <f t="shared" si="373"/>
        <v>Change</v>
      </c>
      <c r="AH243" s="210" t="str">
        <f t="shared" si="373"/>
        <v>Change</v>
      </c>
      <c r="AI243" s="210" t="str">
        <f t="shared" si="373"/>
        <v>Change</v>
      </c>
    </row>
    <row r="244" spans="1:35" hidden="1" x14ac:dyDescent="0.3">
      <c r="F244" s="22"/>
      <c r="G244" s="80"/>
      <c r="K244" s="110"/>
      <c r="L244" s="110"/>
      <c r="M244" s="204"/>
      <c r="W244" s="94"/>
    </row>
    <row r="245" spans="1:35" hidden="1" x14ac:dyDescent="0.3">
      <c r="E245" s="154" t="s">
        <v>498</v>
      </c>
      <c r="F245" s="22"/>
      <c r="G245" s="80"/>
      <c r="H245" s="91">
        <v>66128.832450249785</v>
      </c>
      <c r="I245" s="91">
        <v>53707.212952249807</v>
      </c>
      <c r="J245" s="91">
        <v>74751.804262249672</v>
      </c>
      <c r="K245" s="91">
        <v>71251.80422224979</v>
      </c>
      <c r="L245" s="91" t="e">
        <f>+L68+L75</f>
        <v>#REF!</v>
      </c>
      <c r="M245" s="211"/>
      <c r="N245" s="107" t="e">
        <f>+#REF!-#REF!</f>
        <v>#REF!</v>
      </c>
      <c r="O245" s="107" t="e">
        <f>+#REF!-#REF!</f>
        <v>#REF!</v>
      </c>
      <c r="P245" s="107" t="e">
        <f>+#REF!-#REF!</f>
        <v>#REF!</v>
      </c>
      <c r="Q245" s="107" t="e">
        <f>+#REF!-#REF!</f>
        <v>#REF!</v>
      </c>
      <c r="R245" s="107" t="e">
        <f>+#REF!-#REF!</f>
        <v>#REF!</v>
      </c>
      <c r="S245" s="107" t="e">
        <f>+#REF!-#REF!</f>
        <v>#REF!</v>
      </c>
      <c r="T245" s="107" t="e">
        <f>+#REF!-#REF!</f>
        <v>#REF!</v>
      </c>
      <c r="U245" s="107" t="e">
        <f>+F245-#REF!</f>
        <v>#REF!</v>
      </c>
      <c r="V245" s="107">
        <f t="shared" ref="V245:V252" si="375">+G245-F245</f>
        <v>0</v>
      </c>
      <c r="W245" s="94"/>
      <c r="X245" s="107">
        <f t="shared" ref="X245:AA256" si="376">+I245-H245</f>
        <v>-12421.619497999978</v>
      </c>
      <c r="Y245" s="107">
        <f t="shared" si="376"/>
        <v>21044.591309999865</v>
      </c>
      <c r="Z245" s="107">
        <f t="shared" si="376"/>
        <v>-3500.0000399998826</v>
      </c>
      <c r="AA245" s="107" t="e">
        <f t="shared" si="376"/>
        <v>#REF!</v>
      </c>
      <c r="AC245" s="107" t="e">
        <f t="shared" ref="AC245:AI252" si="377">+O245-N245</f>
        <v>#REF!</v>
      </c>
      <c r="AD245" s="107" t="e">
        <f t="shared" si="377"/>
        <v>#REF!</v>
      </c>
      <c r="AE245" s="107" t="e">
        <f t="shared" si="377"/>
        <v>#REF!</v>
      </c>
      <c r="AF245" s="107" t="e">
        <f t="shared" si="377"/>
        <v>#REF!</v>
      </c>
      <c r="AG245" s="107" t="e">
        <f t="shared" si="377"/>
        <v>#REF!</v>
      </c>
      <c r="AH245" s="107" t="e">
        <f t="shared" si="377"/>
        <v>#REF!</v>
      </c>
      <c r="AI245" s="107" t="e">
        <f t="shared" si="377"/>
        <v>#REF!</v>
      </c>
    </row>
    <row r="246" spans="1:35" hidden="1" x14ac:dyDescent="0.3">
      <c r="E246" s="154" t="s">
        <v>499</v>
      </c>
      <c r="F246" s="22"/>
      <c r="G246" s="80"/>
      <c r="H246" s="91">
        <v>95945.893563500969</v>
      </c>
      <c r="I246" s="91">
        <v>100370.62244739984</v>
      </c>
      <c r="J246" s="91">
        <v>106316.26921439983</v>
      </c>
      <c r="K246" s="91">
        <v>106437.33613439984</v>
      </c>
      <c r="L246" s="91" t="e">
        <f>+L92+L98+L102</f>
        <v>#REF!</v>
      </c>
      <c r="M246" s="211"/>
      <c r="N246" s="107" t="e">
        <f>+#REF!-#REF!</f>
        <v>#REF!</v>
      </c>
      <c r="O246" s="107" t="e">
        <f>+#REF!-#REF!</f>
        <v>#REF!</v>
      </c>
      <c r="P246" s="107" t="e">
        <f>+#REF!-#REF!</f>
        <v>#REF!</v>
      </c>
      <c r="Q246" s="107" t="e">
        <f>+#REF!-#REF!</f>
        <v>#REF!</v>
      </c>
      <c r="R246" s="107" t="e">
        <f>+#REF!-#REF!</f>
        <v>#REF!</v>
      </c>
      <c r="S246" s="107" t="e">
        <f>+#REF!-#REF!</f>
        <v>#REF!</v>
      </c>
      <c r="T246" s="107" t="e">
        <f>+#REF!-#REF!</f>
        <v>#REF!</v>
      </c>
      <c r="U246" s="107" t="e">
        <f>+F246-#REF!</f>
        <v>#REF!</v>
      </c>
      <c r="V246" s="107">
        <f t="shared" si="375"/>
        <v>0</v>
      </c>
      <c r="W246" s="94"/>
      <c r="X246" s="107">
        <f t="shared" si="376"/>
        <v>4424.7288838988752</v>
      </c>
      <c r="Y246" s="107">
        <f t="shared" si="376"/>
        <v>5945.6467669999838</v>
      </c>
      <c r="Z246" s="107">
        <f t="shared" si="376"/>
        <v>121.06692000001203</v>
      </c>
      <c r="AA246" s="107" t="e">
        <f t="shared" si="376"/>
        <v>#REF!</v>
      </c>
      <c r="AC246" s="107" t="e">
        <f t="shared" si="377"/>
        <v>#REF!</v>
      </c>
      <c r="AD246" s="107" t="e">
        <f t="shared" si="377"/>
        <v>#REF!</v>
      </c>
      <c r="AE246" s="107" t="e">
        <f t="shared" si="377"/>
        <v>#REF!</v>
      </c>
      <c r="AF246" s="107" t="e">
        <f t="shared" si="377"/>
        <v>#REF!</v>
      </c>
      <c r="AG246" s="107" t="e">
        <f t="shared" si="377"/>
        <v>#REF!</v>
      </c>
      <c r="AH246" s="107" t="e">
        <f t="shared" si="377"/>
        <v>#REF!</v>
      </c>
      <c r="AI246" s="107" t="e">
        <f t="shared" si="377"/>
        <v>#REF!</v>
      </c>
    </row>
    <row r="247" spans="1:35" hidden="1" x14ac:dyDescent="0.3">
      <c r="E247" s="154" t="s">
        <v>500</v>
      </c>
      <c r="F247" s="22"/>
      <c r="G247" s="80"/>
      <c r="H247" s="91">
        <v>45667.196664599978</v>
      </c>
      <c r="I247" s="91">
        <v>47392.823711899968</v>
      </c>
      <c r="J247" s="91">
        <v>47558.380461899971</v>
      </c>
      <c r="K247" s="91">
        <v>47727.247311899977</v>
      </c>
      <c r="L247" s="91" t="e">
        <f>+L111+L119</f>
        <v>#REF!</v>
      </c>
      <c r="M247" s="211"/>
      <c r="N247" s="107" t="e">
        <f>+#REF!-#REF!</f>
        <v>#REF!</v>
      </c>
      <c r="O247" s="107" t="e">
        <f>+#REF!-#REF!</f>
        <v>#REF!</v>
      </c>
      <c r="P247" s="107" t="e">
        <f>+#REF!-#REF!</f>
        <v>#REF!</v>
      </c>
      <c r="Q247" s="107" t="e">
        <f>+#REF!-#REF!</f>
        <v>#REF!</v>
      </c>
      <c r="R247" s="107" t="e">
        <f>+#REF!-#REF!</f>
        <v>#REF!</v>
      </c>
      <c r="S247" s="107" t="e">
        <f>+#REF!-#REF!</f>
        <v>#REF!</v>
      </c>
      <c r="T247" s="107" t="e">
        <f>+#REF!-#REF!</f>
        <v>#REF!</v>
      </c>
      <c r="U247" s="107" t="e">
        <f>+F247-#REF!</f>
        <v>#REF!</v>
      </c>
      <c r="V247" s="107">
        <f t="shared" si="375"/>
        <v>0</v>
      </c>
      <c r="W247" s="94"/>
      <c r="X247" s="107">
        <f t="shared" si="376"/>
        <v>1725.6270472999895</v>
      </c>
      <c r="Y247" s="107">
        <f t="shared" si="376"/>
        <v>165.55675000000338</v>
      </c>
      <c r="Z247" s="107">
        <f t="shared" si="376"/>
        <v>168.8668500000058</v>
      </c>
      <c r="AA247" s="107" t="e">
        <f t="shared" si="376"/>
        <v>#REF!</v>
      </c>
      <c r="AC247" s="107" t="e">
        <f t="shared" si="377"/>
        <v>#REF!</v>
      </c>
      <c r="AD247" s="107" t="e">
        <f t="shared" si="377"/>
        <v>#REF!</v>
      </c>
      <c r="AE247" s="107" t="e">
        <f t="shared" si="377"/>
        <v>#REF!</v>
      </c>
      <c r="AF247" s="107" t="e">
        <f t="shared" si="377"/>
        <v>#REF!</v>
      </c>
      <c r="AG247" s="107" t="e">
        <f t="shared" si="377"/>
        <v>#REF!</v>
      </c>
      <c r="AH247" s="107" t="e">
        <f t="shared" si="377"/>
        <v>#REF!</v>
      </c>
      <c r="AI247" s="107" t="e">
        <f t="shared" si="377"/>
        <v>#REF!</v>
      </c>
    </row>
    <row r="248" spans="1:35" hidden="1" x14ac:dyDescent="0.3">
      <c r="E248" s="154" t="s">
        <v>501</v>
      </c>
      <c r="F248" s="22"/>
      <c r="G248" s="80"/>
      <c r="H248" s="91">
        <v>147555.6442558</v>
      </c>
      <c r="I248" s="91">
        <v>148795.38195709989</v>
      </c>
      <c r="J248" s="91">
        <v>148492.73233189978</v>
      </c>
      <c r="K248" s="91">
        <v>150062.76215161977</v>
      </c>
      <c r="L248" s="91" t="e">
        <f>+L133+L143</f>
        <v>#REF!</v>
      </c>
      <c r="M248" s="211"/>
      <c r="N248" s="107" t="e">
        <f>+#REF!-#REF!</f>
        <v>#REF!</v>
      </c>
      <c r="O248" s="107" t="e">
        <f>+#REF!-#REF!</f>
        <v>#REF!</v>
      </c>
      <c r="P248" s="107" t="e">
        <f>+#REF!-#REF!</f>
        <v>#REF!</v>
      </c>
      <c r="Q248" s="107" t="e">
        <f>+#REF!-#REF!</f>
        <v>#REF!</v>
      </c>
      <c r="R248" s="107" t="e">
        <f>+#REF!-#REF!</f>
        <v>#REF!</v>
      </c>
      <c r="S248" s="107" t="e">
        <f>+#REF!-#REF!</f>
        <v>#REF!</v>
      </c>
      <c r="T248" s="107" t="e">
        <f>+#REF!-#REF!</f>
        <v>#REF!</v>
      </c>
      <c r="U248" s="107" t="e">
        <f>+F248-#REF!</f>
        <v>#REF!</v>
      </c>
      <c r="V248" s="107">
        <f t="shared" si="375"/>
        <v>0</v>
      </c>
      <c r="W248" s="94"/>
      <c r="X248" s="107">
        <f t="shared" si="376"/>
        <v>1239.7377012998913</v>
      </c>
      <c r="Y248" s="107">
        <f t="shared" si="376"/>
        <v>-302.64962520010886</v>
      </c>
      <c r="Z248" s="107">
        <f t="shared" si="376"/>
        <v>1570.0298197199882</v>
      </c>
      <c r="AA248" s="107" t="e">
        <f t="shared" si="376"/>
        <v>#REF!</v>
      </c>
      <c r="AC248" s="107" t="e">
        <f t="shared" si="377"/>
        <v>#REF!</v>
      </c>
      <c r="AD248" s="107" t="e">
        <f t="shared" si="377"/>
        <v>#REF!</v>
      </c>
      <c r="AE248" s="107" t="e">
        <f t="shared" si="377"/>
        <v>#REF!</v>
      </c>
      <c r="AF248" s="107" t="e">
        <f t="shared" si="377"/>
        <v>#REF!</v>
      </c>
      <c r="AG248" s="107" t="e">
        <f t="shared" si="377"/>
        <v>#REF!</v>
      </c>
      <c r="AH248" s="107" t="e">
        <f t="shared" si="377"/>
        <v>#REF!</v>
      </c>
      <c r="AI248" s="107" t="e">
        <f t="shared" si="377"/>
        <v>#REF!</v>
      </c>
    </row>
    <row r="249" spans="1:35" hidden="1" x14ac:dyDescent="0.3">
      <c r="E249" s="154" t="s">
        <v>502</v>
      </c>
      <c r="F249" s="22"/>
      <c r="G249" s="80"/>
      <c r="H249" s="91">
        <v>47200.877183899793</v>
      </c>
      <c r="I249" s="91">
        <v>50063.4290742999</v>
      </c>
      <c r="J249" s="91">
        <v>59980.221277660101</v>
      </c>
      <c r="K249" s="91">
        <v>63696.366913499995</v>
      </c>
      <c r="L249" s="91" t="e">
        <f>+L150</f>
        <v>#REF!</v>
      </c>
      <c r="M249" s="211"/>
      <c r="N249" s="107" t="e">
        <f>+#REF!-#REF!</f>
        <v>#REF!</v>
      </c>
      <c r="O249" s="107" t="e">
        <f>+#REF!-#REF!</f>
        <v>#REF!</v>
      </c>
      <c r="P249" s="107" t="e">
        <f>+#REF!-#REF!</f>
        <v>#REF!</v>
      </c>
      <c r="Q249" s="107" t="e">
        <f>+#REF!-#REF!</f>
        <v>#REF!</v>
      </c>
      <c r="R249" s="107" t="e">
        <f>+#REF!-#REF!</f>
        <v>#REF!</v>
      </c>
      <c r="S249" s="107" t="e">
        <f>+#REF!-#REF!</f>
        <v>#REF!</v>
      </c>
      <c r="T249" s="107" t="e">
        <f>+#REF!-#REF!</f>
        <v>#REF!</v>
      </c>
      <c r="U249" s="107" t="e">
        <f>+F249-#REF!</f>
        <v>#REF!</v>
      </c>
      <c r="V249" s="107">
        <f t="shared" si="375"/>
        <v>0</v>
      </c>
      <c r="W249" s="94"/>
      <c r="X249" s="107">
        <f t="shared" si="376"/>
        <v>2862.5518904001074</v>
      </c>
      <c r="Y249" s="107">
        <f t="shared" si="376"/>
        <v>9916.7922033602008</v>
      </c>
      <c r="Z249" s="107">
        <f t="shared" si="376"/>
        <v>3716.1456358398937</v>
      </c>
      <c r="AA249" s="107" t="e">
        <f t="shared" si="376"/>
        <v>#REF!</v>
      </c>
      <c r="AC249" s="107" t="e">
        <f t="shared" si="377"/>
        <v>#REF!</v>
      </c>
      <c r="AD249" s="107" t="e">
        <f t="shared" si="377"/>
        <v>#REF!</v>
      </c>
      <c r="AE249" s="107" t="e">
        <f t="shared" si="377"/>
        <v>#REF!</v>
      </c>
      <c r="AF249" s="107" t="e">
        <f t="shared" si="377"/>
        <v>#REF!</v>
      </c>
      <c r="AG249" s="107" t="e">
        <f t="shared" si="377"/>
        <v>#REF!</v>
      </c>
      <c r="AH249" s="107" t="e">
        <f t="shared" si="377"/>
        <v>#REF!</v>
      </c>
      <c r="AI249" s="107" t="e">
        <f t="shared" si="377"/>
        <v>#REF!</v>
      </c>
    </row>
    <row r="250" spans="1:35" s="108" customFormat="1" hidden="1" x14ac:dyDescent="0.3">
      <c r="A250" s="105"/>
      <c r="B250" s="114"/>
      <c r="C250" s="114"/>
      <c r="D250" s="105"/>
      <c r="E250" s="154" t="s">
        <v>503</v>
      </c>
      <c r="F250" s="22"/>
      <c r="G250" s="80"/>
      <c r="H250" s="91">
        <v>1834.7939832</v>
      </c>
      <c r="I250" s="91">
        <v>2108.8950506000001</v>
      </c>
      <c r="J250" s="91">
        <v>3488.0430506000016</v>
      </c>
      <c r="K250" s="91">
        <v>4441.0880506000021</v>
      </c>
      <c r="L250" s="91" t="e">
        <f>+L155</f>
        <v>#REF!</v>
      </c>
      <c r="M250" s="211"/>
      <c r="N250" s="107" t="e">
        <f>+#REF!-#REF!</f>
        <v>#REF!</v>
      </c>
      <c r="O250" s="107" t="e">
        <f>+#REF!-#REF!</f>
        <v>#REF!</v>
      </c>
      <c r="P250" s="107" t="e">
        <f>+#REF!-#REF!</f>
        <v>#REF!</v>
      </c>
      <c r="Q250" s="107" t="e">
        <f>+#REF!-#REF!</f>
        <v>#REF!</v>
      </c>
      <c r="R250" s="107" t="e">
        <f>+#REF!-#REF!</f>
        <v>#REF!</v>
      </c>
      <c r="S250" s="107" t="e">
        <f>+#REF!-#REF!</f>
        <v>#REF!</v>
      </c>
      <c r="T250" s="107" t="e">
        <f>+#REF!-#REF!</f>
        <v>#REF!</v>
      </c>
      <c r="U250" s="107" t="e">
        <f>+F250-#REF!</f>
        <v>#REF!</v>
      </c>
      <c r="V250" s="107">
        <f t="shared" si="375"/>
        <v>0</v>
      </c>
      <c r="W250" s="94"/>
      <c r="X250" s="107">
        <f t="shared" si="376"/>
        <v>274.10106740000015</v>
      </c>
      <c r="Y250" s="107">
        <f t="shared" si="376"/>
        <v>1379.1480000000015</v>
      </c>
      <c r="Z250" s="107">
        <f t="shared" si="376"/>
        <v>953.04500000000053</v>
      </c>
      <c r="AA250" s="107" t="e">
        <f t="shared" si="376"/>
        <v>#REF!</v>
      </c>
      <c r="AC250" s="107" t="e">
        <f t="shared" si="377"/>
        <v>#REF!</v>
      </c>
      <c r="AD250" s="107" t="e">
        <f t="shared" si="377"/>
        <v>#REF!</v>
      </c>
      <c r="AE250" s="107" t="e">
        <f t="shared" si="377"/>
        <v>#REF!</v>
      </c>
      <c r="AF250" s="107" t="e">
        <f t="shared" si="377"/>
        <v>#REF!</v>
      </c>
      <c r="AG250" s="107" t="e">
        <f t="shared" si="377"/>
        <v>#REF!</v>
      </c>
      <c r="AH250" s="107" t="e">
        <f t="shared" si="377"/>
        <v>#REF!</v>
      </c>
      <c r="AI250" s="107" t="e">
        <f t="shared" si="377"/>
        <v>#REF!</v>
      </c>
    </row>
    <row r="251" spans="1:35" s="108" customFormat="1" hidden="1" x14ac:dyDescent="0.3">
      <c r="A251" s="105"/>
      <c r="B251" s="114"/>
      <c r="C251" s="114"/>
      <c r="D251" s="105"/>
      <c r="E251" s="154" t="s">
        <v>504</v>
      </c>
      <c r="F251" s="22"/>
      <c r="G251" s="80"/>
      <c r="H251" s="91">
        <v>10190.489881399899</v>
      </c>
      <c r="I251" s="91">
        <v>10979.203053399999</v>
      </c>
      <c r="J251" s="91">
        <v>10764.203033959899</v>
      </c>
      <c r="K251" s="91">
        <v>10549.203014519899</v>
      </c>
      <c r="L251" s="91" t="e">
        <f>+L162</f>
        <v>#REF!</v>
      </c>
      <c r="M251" s="211"/>
      <c r="N251" s="107" t="e">
        <f>+#REF!-#REF!</f>
        <v>#REF!</v>
      </c>
      <c r="O251" s="107" t="e">
        <f>+#REF!-#REF!</f>
        <v>#REF!</v>
      </c>
      <c r="P251" s="107" t="e">
        <f>+#REF!-#REF!</f>
        <v>#REF!</v>
      </c>
      <c r="Q251" s="107" t="e">
        <f>+#REF!-#REF!</f>
        <v>#REF!</v>
      </c>
      <c r="R251" s="107" t="e">
        <f>+#REF!-#REF!</f>
        <v>#REF!</v>
      </c>
      <c r="S251" s="107" t="e">
        <f>+#REF!-#REF!</f>
        <v>#REF!</v>
      </c>
      <c r="T251" s="107" t="e">
        <f>+#REF!-#REF!</f>
        <v>#REF!</v>
      </c>
      <c r="U251" s="107" t="e">
        <f>+F251-#REF!</f>
        <v>#REF!</v>
      </c>
      <c r="V251" s="107">
        <f t="shared" si="375"/>
        <v>0</v>
      </c>
      <c r="W251" s="94"/>
      <c r="X251" s="107">
        <f t="shared" si="376"/>
        <v>788.7131720000998</v>
      </c>
      <c r="Y251" s="107">
        <f t="shared" si="376"/>
        <v>-215.0000194401</v>
      </c>
      <c r="Z251" s="107">
        <f t="shared" si="376"/>
        <v>-215.00001943999996</v>
      </c>
      <c r="AA251" s="107" t="e">
        <f t="shared" si="376"/>
        <v>#REF!</v>
      </c>
      <c r="AC251" s="107" t="e">
        <f t="shared" si="377"/>
        <v>#REF!</v>
      </c>
      <c r="AD251" s="107" t="e">
        <f t="shared" si="377"/>
        <v>#REF!</v>
      </c>
      <c r="AE251" s="107" t="e">
        <f t="shared" si="377"/>
        <v>#REF!</v>
      </c>
      <c r="AF251" s="107" t="e">
        <f t="shared" si="377"/>
        <v>#REF!</v>
      </c>
      <c r="AG251" s="107" t="e">
        <f t="shared" si="377"/>
        <v>#REF!</v>
      </c>
      <c r="AH251" s="107" t="e">
        <f t="shared" si="377"/>
        <v>#REF!</v>
      </c>
      <c r="AI251" s="107" t="e">
        <f t="shared" si="377"/>
        <v>#REF!</v>
      </c>
    </row>
    <row r="252" spans="1:35" s="108" customFormat="1" hidden="1" x14ac:dyDescent="0.3">
      <c r="A252" s="105"/>
      <c r="B252" s="114"/>
      <c r="C252" s="114"/>
      <c r="D252" s="105"/>
      <c r="E252" s="154" t="s">
        <v>505</v>
      </c>
      <c r="F252" s="22"/>
      <c r="G252" s="80"/>
      <c r="H252" s="91">
        <v>212119.10073329991</v>
      </c>
      <c r="I252" s="91">
        <v>225412.94581769983</v>
      </c>
      <c r="J252" s="91">
        <v>224273.80806870002</v>
      </c>
      <c r="K252" s="91">
        <v>226182.98774169976</v>
      </c>
      <c r="L252" s="91" t="e">
        <f>+L178+L182-L254</f>
        <v>#REF!</v>
      </c>
      <c r="M252" s="211"/>
      <c r="N252" s="107" t="e">
        <f>+#REF!-#REF!</f>
        <v>#REF!</v>
      </c>
      <c r="O252" s="107" t="e">
        <f>+#REF!-#REF!</f>
        <v>#REF!</v>
      </c>
      <c r="P252" s="107" t="e">
        <f>+#REF!-#REF!</f>
        <v>#REF!</v>
      </c>
      <c r="Q252" s="107" t="e">
        <f>+#REF!-#REF!</f>
        <v>#REF!</v>
      </c>
      <c r="R252" s="107" t="e">
        <f>+#REF!-#REF!</f>
        <v>#REF!</v>
      </c>
      <c r="S252" s="107" t="e">
        <f>+#REF!-#REF!</f>
        <v>#REF!</v>
      </c>
      <c r="T252" s="107" t="e">
        <f>+#REF!-#REF!</f>
        <v>#REF!</v>
      </c>
      <c r="U252" s="107" t="e">
        <f>+F252-#REF!</f>
        <v>#REF!</v>
      </c>
      <c r="V252" s="107">
        <f t="shared" si="375"/>
        <v>0</v>
      </c>
      <c r="W252" s="94"/>
      <c r="X252" s="107">
        <f t="shared" si="376"/>
        <v>13293.845084399916</v>
      </c>
      <c r="Y252" s="107">
        <f t="shared" si="376"/>
        <v>-1139.1377489998122</v>
      </c>
      <c r="Z252" s="107">
        <f t="shared" si="376"/>
        <v>1909.1796729997441</v>
      </c>
      <c r="AA252" s="107" t="e">
        <f t="shared" si="376"/>
        <v>#REF!</v>
      </c>
      <c r="AC252" s="107" t="e">
        <f t="shared" si="377"/>
        <v>#REF!</v>
      </c>
      <c r="AD252" s="107" t="e">
        <f t="shared" si="377"/>
        <v>#REF!</v>
      </c>
      <c r="AE252" s="107" t="e">
        <f t="shared" si="377"/>
        <v>#REF!</v>
      </c>
      <c r="AF252" s="107" t="e">
        <f t="shared" si="377"/>
        <v>#REF!</v>
      </c>
      <c r="AG252" s="107" t="e">
        <f t="shared" si="377"/>
        <v>#REF!</v>
      </c>
      <c r="AH252" s="107" t="e">
        <f t="shared" si="377"/>
        <v>#REF!</v>
      </c>
      <c r="AI252" s="107" t="e">
        <f t="shared" si="377"/>
        <v>#REF!</v>
      </c>
    </row>
    <row r="253" spans="1:35" s="108" customFormat="1" hidden="1" x14ac:dyDescent="0.3">
      <c r="A253" s="105"/>
      <c r="B253" s="114"/>
      <c r="C253" s="114"/>
      <c r="D253" s="105"/>
      <c r="E253" s="212" t="s">
        <v>506</v>
      </c>
      <c r="F253" s="22"/>
      <c r="G253" s="80"/>
      <c r="H253" s="213">
        <v>626642.82871595037</v>
      </c>
      <c r="I253" s="213">
        <v>638830.51406464912</v>
      </c>
      <c r="J253" s="213">
        <v>675625.46170136926</v>
      </c>
      <c r="K253" s="213">
        <v>680348.79554048902</v>
      </c>
      <c r="L253" s="213" t="e">
        <f>SUM(L245:L252)</f>
        <v>#REF!</v>
      </c>
      <c r="M253" s="214"/>
      <c r="N253" s="213" t="e">
        <f t="shared" ref="N253:V253" si="378">SUM(N245:N252)</f>
        <v>#REF!</v>
      </c>
      <c r="O253" s="213" t="e">
        <f t="shared" si="378"/>
        <v>#REF!</v>
      </c>
      <c r="P253" s="213" t="e">
        <f t="shared" si="378"/>
        <v>#REF!</v>
      </c>
      <c r="Q253" s="213" t="e">
        <f t="shared" si="378"/>
        <v>#REF!</v>
      </c>
      <c r="R253" s="213" t="e">
        <f t="shared" si="378"/>
        <v>#REF!</v>
      </c>
      <c r="S253" s="213" t="e">
        <f t="shared" si="378"/>
        <v>#REF!</v>
      </c>
      <c r="T253" s="213" t="e">
        <f t="shared" si="378"/>
        <v>#REF!</v>
      </c>
      <c r="U253" s="213" t="e">
        <f t="shared" si="378"/>
        <v>#REF!</v>
      </c>
      <c r="V253" s="213">
        <f t="shared" si="378"/>
        <v>0</v>
      </c>
      <c r="W253" s="94"/>
      <c r="X253" s="213">
        <f t="shared" si="376"/>
        <v>12187.685348698753</v>
      </c>
      <c r="Y253" s="213">
        <f t="shared" si="376"/>
        <v>36794.947636720142</v>
      </c>
      <c r="Z253" s="213">
        <f t="shared" si="376"/>
        <v>4723.3338391197613</v>
      </c>
      <c r="AA253" s="213" t="e">
        <f t="shared" ref="AA253" si="379">SUM(AA245:AA252)</f>
        <v>#REF!</v>
      </c>
      <c r="AC253" s="213" t="e">
        <f t="shared" ref="AC253:AE253" si="380">SUM(AC245:AC252)</f>
        <v>#REF!</v>
      </c>
      <c r="AD253" s="213" t="e">
        <f t="shared" si="380"/>
        <v>#REF!</v>
      </c>
      <c r="AE253" s="213" t="e">
        <f t="shared" si="380"/>
        <v>#REF!</v>
      </c>
      <c r="AF253" s="213" t="e">
        <f t="shared" ref="AF253:AI256" si="381">+R253-Q253</f>
        <v>#REF!</v>
      </c>
      <c r="AG253" s="213" t="e">
        <f t="shared" si="381"/>
        <v>#REF!</v>
      </c>
      <c r="AH253" s="213" t="e">
        <f t="shared" si="381"/>
        <v>#REF!</v>
      </c>
      <c r="AI253" s="213" t="e">
        <f t="shared" si="381"/>
        <v>#REF!</v>
      </c>
    </row>
    <row r="254" spans="1:35" s="108" customFormat="1" hidden="1" x14ac:dyDescent="0.3">
      <c r="A254" s="105"/>
      <c r="B254" s="114"/>
      <c r="C254" s="114"/>
      <c r="D254" s="105"/>
      <c r="E254" s="105" t="s">
        <v>507</v>
      </c>
      <c r="F254" s="22"/>
      <c r="G254" s="80"/>
      <c r="H254" s="145">
        <v>157206.61416</v>
      </c>
      <c r="I254" s="145">
        <v>157206.61416</v>
      </c>
      <c r="J254" s="145">
        <v>94987.335322682804</v>
      </c>
      <c r="K254" s="145">
        <v>-0.38183999999534901</v>
      </c>
      <c r="L254" s="145" t="e">
        <f>#REF!</f>
        <v>#REF!</v>
      </c>
      <c r="M254" s="204"/>
      <c r="N254" s="107" t="e">
        <f>+#REF!-#REF!</f>
        <v>#REF!</v>
      </c>
      <c r="O254" s="107" t="e">
        <f>+#REF!-#REF!</f>
        <v>#REF!</v>
      </c>
      <c r="P254" s="107" t="e">
        <f>+#REF!-#REF!</f>
        <v>#REF!</v>
      </c>
      <c r="Q254" s="107" t="e">
        <f>+#REF!-#REF!</f>
        <v>#REF!</v>
      </c>
      <c r="R254" s="107" t="e">
        <f>+#REF!-#REF!</f>
        <v>#REF!</v>
      </c>
      <c r="S254" s="107" t="e">
        <f>+#REF!-#REF!</f>
        <v>#REF!</v>
      </c>
      <c r="T254" s="107" t="e">
        <f>+#REF!-#REF!</f>
        <v>#REF!</v>
      </c>
      <c r="U254" s="107" t="e">
        <f>+F254-#REF!</f>
        <v>#REF!</v>
      </c>
      <c r="V254" s="107">
        <f t="shared" ref="V254:V255" si="382">+G254-F254</f>
        <v>0</v>
      </c>
      <c r="W254" s="94"/>
      <c r="X254" s="107">
        <f t="shared" si="376"/>
        <v>0</v>
      </c>
      <c r="Y254" s="107">
        <f t="shared" si="376"/>
        <v>-62219.278837317193</v>
      </c>
      <c r="Z254" s="107">
        <f t="shared" si="376"/>
        <v>-94987.717162682806</v>
      </c>
      <c r="AA254" s="107" t="e">
        <f>+L254-K254</f>
        <v>#REF!</v>
      </c>
      <c r="AC254" s="107" t="e">
        <f t="shared" ref="AC254:AE255" si="383">+O254-N254</f>
        <v>#REF!</v>
      </c>
      <c r="AD254" s="107" t="e">
        <f t="shared" si="383"/>
        <v>#REF!</v>
      </c>
      <c r="AE254" s="107" t="e">
        <f t="shared" si="383"/>
        <v>#REF!</v>
      </c>
      <c r="AF254" s="107" t="e">
        <f t="shared" si="381"/>
        <v>#REF!</v>
      </c>
      <c r="AG254" s="107" t="e">
        <f t="shared" si="381"/>
        <v>#REF!</v>
      </c>
      <c r="AH254" s="107" t="e">
        <f t="shared" si="381"/>
        <v>#REF!</v>
      </c>
      <c r="AI254" s="107" t="e">
        <f t="shared" si="381"/>
        <v>#REF!</v>
      </c>
    </row>
    <row r="255" spans="1:35" s="108" customFormat="1" hidden="1" x14ac:dyDescent="0.3">
      <c r="A255" s="105"/>
      <c r="B255" s="114"/>
      <c r="C255" s="114"/>
      <c r="D255" s="105"/>
      <c r="E255" s="105" t="s">
        <v>508</v>
      </c>
      <c r="F255" s="22"/>
      <c r="G255" s="80"/>
      <c r="H255" s="91">
        <v>0</v>
      </c>
      <c r="I255" s="91">
        <v>0</v>
      </c>
      <c r="J255" s="91">
        <v>372.43847611202898</v>
      </c>
      <c r="K255" s="91">
        <v>-97.701556836899897</v>
      </c>
      <c r="L255" s="91" t="e">
        <f>+L78+L86</f>
        <v>#REF!</v>
      </c>
      <c r="M255" s="211"/>
      <c r="N255" s="107" t="e">
        <f>+#REF!-#REF!</f>
        <v>#REF!</v>
      </c>
      <c r="O255" s="107" t="e">
        <f>+#REF!-#REF!</f>
        <v>#REF!</v>
      </c>
      <c r="P255" s="107" t="e">
        <f>+#REF!-#REF!</f>
        <v>#REF!</v>
      </c>
      <c r="Q255" s="107" t="e">
        <f>+#REF!-#REF!</f>
        <v>#REF!</v>
      </c>
      <c r="R255" s="107" t="e">
        <f>+#REF!-#REF!</f>
        <v>#REF!</v>
      </c>
      <c r="S255" s="107" t="e">
        <f>+#REF!-#REF!</f>
        <v>#REF!</v>
      </c>
      <c r="T255" s="107" t="e">
        <f>+#REF!-#REF!</f>
        <v>#REF!</v>
      </c>
      <c r="U255" s="107" t="e">
        <f>+F255-#REF!</f>
        <v>#REF!</v>
      </c>
      <c r="V255" s="107">
        <f t="shared" si="382"/>
        <v>0</v>
      </c>
      <c r="W255" s="94"/>
      <c r="X255" s="107">
        <f t="shared" si="376"/>
        <v>0</v>
      </c>
      <c r="Y255" s="107">
        <f t="shared" si="376"/>
        <v>372.43847611202898</v>
      </c>
      <c r="Z255" s="107">
        <f t="shared" si="376"/>
        <v>-470.14003294892888</v>
      </c>
      <c r="AA255" s="107" t="e">
        <f>+L255-K255</f>
        <v>#REF!</v>
      </c>
      <c r="AC255" s="107" t="e">
        <f t="shared" si="383"/>
        <v>#REF!</v>
      </c>
      <c r="AD255" s="107" t="e">
        <f t="shared" si="383"/>
        <v>#REF!</v>
      </c>
      <c r="AE255" s="107" t="e">
        <f t="shared" si="383"/>
        <v>#REF!</v>
      </c>
      <c r="AF255" s="107" t="e">
        <f t="shared" si="381"/>
        <v>#REF!</v>
      </c>
      <c r="AG255" s="107" t="e">
        <f t="shared" si="381"/>
        <v>#REF!</v>
      </c>
      <c r="AH255" s="107" t="e">
        <f t="shared" si="381"/>
        <v>#REF!</v>
      </c>
      <c r="AI255" s="107" t="e">
        <f t="shared" si="381"/>
        <v>#REF!</v>
      </c>
    </row>
    <row r="256" spans="1:35" s="108" customFormat="1" ht="14.4" hidden="1" thickBot="1" x14ac:dyDescent="0.35">
      <c r="A256" s="105"/>
      <c r="B256" s="114"/>
      <c r="C256" s="114"/>
      <c r="D256" s="105"/>
      <c r="E256" s="215" t="s">
        <v>509</v>
      </c>
      <c r="F256" s="22"/>
      <c r="G256" s="80"/>
      <c r="H256" s="216">
        <v>783849.44287595036</v>
      </c>
      <c r="I256" s="216">
        <v>796037.12822464912</v>
      </c>
      <c r="J256" s="216">
        <v>770985.2355001641</v>
      </c>
      <c r="K256" s="216">
        <v>680250.71214365202</v>
      </c>
      <c r="L256" s="216" t="e">
        <f>SUM(L253:L255)</f>
        <v>#REF!</v>
      </c>
      <c r="M256" s="211"/>
      <c r="N256" s="216" t="e">
        <f t="shared" ref="N256:V256" si="384">SUM(N253:N255)</f>
        <v>#REF!</v>
      </c>
      <c r="O256" s="216" t="e">
        <f t="shared" si="384"/>
        <v>#REF!</v>
      </c>
      <c r="P256" s="216" t="e">
        <f t="shared" si="384"/>
        <v>#REF!</v>
      </c>
      <c r="Q256" s="216" t="e">
        <f t="shared" si="384"/>
        <v>#REF!</v>
      </c>
      <c r="R256" s="216" t="e">
        <f t="shared" si="384"/>
        <v>#REF!</v>
      </c>
      <c r="S256" s="216" t="e">
        <f t="shared" si="384"/>
        <v>#REF!</v>
      </c>
      <c r="T256" s="216" t="e">
        <f t="shared" si="384"/>
        <v>#REF!</v>
      </c>
      <c r="U256" s="216" t="e">
        <f t="shared" si="384"/>
        <v>#REF!</v>
      </c>
      <c r="V256" s="216">
        <f t="shared" si="384"/>
        <v>0</v>
      </c>
      <c r="W256" s="94"/>
      <c r="X256" s="216">
        <f t="shared" si="376"/>
        <v>12187.685348698753</v>
      </c>
      <c r="Y256" s="216">
        <f t="shared" si="376"/>
        <v>-25051.89272448502</v>
      </c>
      <c r="Z256" s="216">
        <f t="shared" si="376"/>
        <v>-90734.523356512072</v>
      </c>
      <c r="AA256" s="216" t="e">
        <f t="shared" ref="AA256" si="385">SUM(AA253:AA255)</f>
        <v>#REF!</v>
      </c>
      <c r="AC256" s="216" t="e">
        <f t="shared" ref="AC256:AE256" si="386">SUM(AC253:AC255)</f>
        <v>#REF!</v>
      </c>
      <c r="AD256" s="216" t="e">
        <f t="shared" si="386"/>
        <v>#REF!</v>
      </c>
      <c r="AE256" s="216" t="e">
        <f t="shared" si="386"/>
        <v>#REF!</v>
      </c>
      <c r="AF256" s="216" t="e">
        <f t="shared" si="381"/>
        <v>#REF!</v>
      </c>
      <c r="AG256" s="216" t="e">
        <f t="shared" si="381"/>
        <v>#REF!</v>
      </c>
      <c r="AH256" s="216" t="e">
        <f t="shared" si="381"/>
        <v>#REF!</v>
      </c>
      <c r="AI256" s="216" t="e">
        <f t="shared" si="381"/>
        <v>#REF!</v>
      </c>
    </row>
    <row r="257" spans="1:42" s="108" customFormat="1" ht="14.4" hidden="1" thickBot="1" x14ac:dyDescent="0.35">
      <c r="A257" s="105"/>
      <c r="B257" s="114"/>
      <c r="C257" s="114"/>
      <c r="D257" s="105"/>
      <c r="E257" s="105" t="s">
        <v>510</v>
      </c>
      <c r="F257" s="22"/>
      <c r="G257" s="80"/>
      <c r="H257" s="217">
        <v>2.6152135185837155E-2</v>
      </c>
      <c r="I257" s="217">
        <v>2.4630578885067346E-2</v>
      </c>
      <c r="J257" s="217">
        <v>1.744394316054769E-2</v>
      </c>
      <c r="K257" s="217">
        <v>1.4611279391852068E-3</v>
      </c>
      <c r="L257" s="217" t="e">
        <f>RATE(L15-#REF!,,-#REF!,L256)</f>
        <v>#REF!</v>
      </c>
      <c r="M257" s="218"/>
      <c r="N257" s="110"/>
      <c r="O257" s="110"/>
      <c r="P257" s="110"/>
      <c r="Q257" s="110"/>
      <c r="R257" s="110"/>
      <c r="S257" s="110"/>
      <c r="T257" s="110"/>
      <c r="U257" s="110"/>
      <c r="V257" s="110"/>
      <c r="W257" s="94"/>
      <c r="X257" s="106"/>
      <c r="Y257" s="106"/>
      <c r="Z257" s="106"/>
      <c r="AA257" s="106"/>
      <c r="AC257" s="110"/>
      <c r="AD257" s="110"/>
      <c r="AE257" s="110"/>
      <c r="AF257" s="110"/>
      <c r="AG257" s="106"/>
      <c r="AH257" s="106"/>
      <c r="AI257" s="106"/>
    </row>
    <row r="258" spans="1:42" s="108" customFormat="1" hidden="1" x14ac:dyDescent="0.3">
      <c r="A258" s="105"/>
      <c r="B258" s="114"/>
      <c r="C258" s="114"/>
      <c r="D258" s="105"/>
      <c r="E258" s="105"/>
      <c r="F258" s="22"/>
      <c r="G258" s="80"/>
      <c r="M258" s="219"/>
      <c r="N258" s="110"/>
      <c r="O258" s="110"/>
      <c r="P258" s="110"/>
      <c r="Q258" s="110"/>
      <c r="R258" s="110"/>
      <c r="S258" s="110"/>
      <c r="T258" s="110"/>
      <c r="U258" s="110"/>
      <c r="V258" s="110"/>
      <c r="W258" s="94"/>
      <c r="X258" s="106"/>
      <c r="Y258" s="106"/>
      <c r="Z258" s="106"/>
      <c r="AA258" s="106"/>
      <c r="AC258" s="110"/>
      <c r="AD258" s="110"/>
      <c r="AE258" s="110"/>
      <c r="AF258" s="110"/>
      <c r="AG258" s="106"/>
      <c r="AH258" s="106"/>
      <c r="AI258" s="106"/>
    </row>
    <row r="259" spans="1:42" s="108" customFormat="1" hidden="1" x14ac:dyDescent="0.3">
      <c r="A259" s="105"/>
      <c r="B259" s="114"/>
      <c r="C259" s="114"/>
      <c r="D259" s="105"/>
      <c r="E259" s="105" t="s">
        <v>511</v>
      </c>
      <c r="F259" s="22"/>
      <c r="G259" s="80"/>
      <c r="H259" s="145">
        <v>0</v>
      </c>
      <c r="I259" s="145">
        <v>0</v>
      </c>
      <c r="J259" s="145">
        <v>0</v>
      </c>
      <c r="K259" s="145">
        <v>0</v>
      </c>
      <c r="L259" s="145" t="e">
        <f>+L185-L256</f>
        <v>#REF!</v>
      </c>
      <c r="M259" s="219"/>
      <c r="N259" s="110"/>
      <c r="O259" s="110"/>
      <c r="P259" s="110"/>
      <c r="Q259" s="110"/>
      <c r="R259" s="110"/>
      <c r="S259" s="110"/>
      <c r="T259" s="110"/>
      <c r="U259" s="110"/>
      <c r="V259" s="110"/>
      <c r="W259" s="94"/>
      <c r="X259" s="106"/>
      <c r="Y259" s="106"/>
      <c r="Z259" s="106"/>
      <c r="AA259" s="106"/>
      <c r="AC259" s="110"/>
      <c r="AD259" s="110"/>
      <c r="AE259" s="110"/>
      <c r="AF259" s="110"/>
      <c r="AG259" s="106"/>
      <c r="AH259" s="106"/>
      <c r="AI259" s="106"/>
    </row>
    <row r="260" spans="1:42" s="108" customFormat="1" x14ac:dyDescent="0.3">
      <c r="A260" s="105"/>
      <c r="B260" s="114"/>
      <c r="C260" s="114"/>
      <c r="D260" s="105"/>
      <c r="E260" s="105"/>
      <c r="F260" s="22"/>
      <c r="G260" s="80"/>
      <c r="H260" s="110"/>
      <c r="I260" s="110"/>
      <c r="J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94"/>
      <c r="X260" s="106"/>
      <c r="Y260" s="106"/>
      <c r="Z260" s="106"/>
      <c r="AA260" s="106"/>
      <c r="AC260" s="110"/>
      <c r="AD260" s="110"/>
      <c r="AE260" s="110"/>
      <c r="AF260" s="110"/>
      <c r="AG260" s="106"/>
      <c r="AH260" s="106"/>
      <c r="AI260" s="106"/>
    </row>
    <row r="261" spans="1:42" s="108" customFormat="1" x14ac:dyDescent="0.3">
      <c r="A261" s="105"/>
      <c r="B261" s="114"/>
      <c r="C261" s="114"/>
      <c r="D261" s="105"/>
      <c r="E261" s="105"/>
      <c r="F261" s="22"/>
      <c r="G261" s="80"/>
      <c r="H261" s="110"/>
      <c r="I261" s="110"/>
      <c r="J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94"/>
      <c r="X261" s="106"/>
      <c r="Y261" s="106"/>
      <c r="Z261" s="106"/>
      <c r="AA261" s="106"/>
      <c r="AC261" s="110"/>
      <c r="AD261" s="110"/>
      <c r="AE261" s="110"/>
      <c r="AF261" s="110"/>
      <c r="AG261" s="106"/>
      <c r="AH261" s="106"/>
      <c r="AI261" s="106"/>
    </row>
    <row r="262" spans="1:42" s="108" customFormat="1" x14ac:dyDescent="0.3">
      <c r="A262" s="105"/>
      <c r="B262" s="114"/>
      <c r="C262" s="114"/>
      <c r="D262" s="105"/>
      <c r="E262" s="105"/>
      <c r="F262" s="22"/>
      <c r="G262" s="80"/>
      <c r="H262" s="110"/>
      <c r="I262" s="110"/>
      <c r="J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94"/>
      <c r="X262" s="106"/>
      <c r="Y262" s="106"/>
      <c r="Z262" s="106"/>
      <c r="AA262" s="106"/>
      <c r="AC262" s="110"/>
      <c r="AD262" s="110"/>
      <c r="AE262" s="110"/>
      <c r="AF262" s="110"/>
      <c r="AG262" s="106"/>
      <c r="AH262" s="106"/>
      <c r="AI262" s="106"/>
    </row>
    <row r="263" spans="1:42" s="108" customFormat="1" x14ac:dyDescent="0.3">
      <c r="A263" s="105"/>
      <c r="B263" s="114"/>
      <c r="C263" s="114"/>
      <c r="D263" s="105"/>
      <c r="E263" s="105"/>
      <c r="F263" s="22"/>
      <c r="G263" s="80"/>
      <c r="H263" s="110"/>
      <c r="I263" s="110"/>
      <c r="J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94"/>
      <c r="X263" s="106"/>
      <c r="Y263" s="106"/>
      <c r="Z263" s="106"/>
      <c r="AA263" s="106"/>
      <c r="AC263" s="110"/>
      <c r="AD263" s="110"/>
      <c r="AE263" s="110"/>
      <c r="AF263" s="110"/>
      <c r="AG263" s="106"/>
      <c r="AH263" s="106"/>
      <c r="AI263" s="106"/>
    </row>
    <row r="264" spans="1:42" s="108" customFormat="1" x14ac:dyDescent="0.3">
      <c r="A264" s="105"/>
      <c r="B264" s="114"/>
      <c r="C264" s="114"/>
      <c r="D264" s="105"/>
      <c r="E264" s="105"/>
      <c r="F264" s="363"/>
      <c r="G264" s="110"/>
      <c r="H264" s="110"/>
      <c r="I264" s="110"/>
      <c r="J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94"/>
      <c r="X264" s="106"/>
      <c r="Y264" s="106"/>
      <c r="Z264" s="106"/>
      <c r="AA264" s="106"/>
      <c r="AC264" s="110"/>
      <c r="AD264" s="110"/>
      <c r="AE264" s="110"/>
      <c r="AF264" s="110"/>
      <c r="AG264" s="106"/>
      <c r="AH264" s="106"/>
      <c r="AI264" s="106"/>
    </row>
    <row r="265" spans="1:42" s="108" customFormat="1" x14ac:dyDescent="0.3">
      <c r="A265" s="105"/>
      <c r="B265" s="114"/>
      <c r="C265" s="114"/>
      <c r="D265" s="105"/>
      <c r="E265" s="105"/>
      <c r="F265" s="363"/>
      <c r="G265" s="110"/>
      <c r="H265" s="110"/>
      <c r="I265" s="110"/>
      <c r="J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94"/>
      <c r="X265" s="106"/>
      <c r="Y265" s="106"/>
      <c r="Z265" s="106"/>
      <c r="AA265" s="106"/>
      <c r="AC265" s="110"/>
      <c r="AD265" s="110"/>
      <c r="AE265" s="110"/>
      <c r="AF265" s="110"/>
      <c r="AG265" s="106"/>
      <c r="AH265" s="106"/>
      <c r="AI265" s="106"/>
    </row>
    <row r="266" spans="1:42" s="110" customFormat="1" x14ac:dyDescent="0.3">
      <c r="A266" s="105"/>
      <c r="B266" s="114"/>
      <c r="C266" s="114"/>
      <c r="D266" s="105"/>
      <c r="E266" s="105"/>
      <c r="F266" s="360"/>
      <c r="G266" s="145"/>
      <c r="H266" s="145"/>
      <c r="I266" s="145"/>
      <c r="J266" s="145"/>
      <c r="K266" s="108"/>
      <c r="L266" s="108"/>
      <c r="M266" s="108"/>
      <c r="W266" s="94"/>
      <c r="X266" s="106"/>
      <c r="Y266" s="106"/>
      <c r="Z266" s="106"/>
      <c r="AA266" s="106"/>
      <c r="AB266" s="108"/>
      <c r="AG266" s="106"/>
      <c r="AH266" s="106"/>
      <c r="AI266" s="106"/>
      <c r="AJ266" s="108"/>
      <c r="AP266" s="108"/>
    </row>
    <row r="267" spans="1:42" s="110" customFormat="1" x14ac:dyDescent="0.3">
      <c r="A267" s="105"/>
      <c r="B267" s="114"/>
      <c r="C267" s="114"/>
      <c r="D267" s="105"/>
      <c r="E267" s="105"/>
      <c r="F267" s="360"/>
      <c r="G267" s="145"/>
      <c r="H267" s="145"/>
      <c r="I267" s="145"/>
      <c r="J267" s="145"/>
      <c r="K267" s="108"/>
      <c r="L267" s="108"/>
      <c r="M267" s="108"/>
      <c r="W267" s="94"/>
      <c r="X267" s="106"/>
      <c r="Y267" s="106"/>
      <c r="Z267" s="106"/>
      <c r="AA267" s="106"/>
      <c r="AB267" s="108"/>
      <c r="AG267" s="106"/>
      <c r="AH267" s="106"/>
      <c r="AI267" s="106"/>
      <c r="AJ267" s="108"/>
      <c r="AP267" s="108"/>
    </row>
    <row r="268" spans="1:42" s="110" customFormat="1" x14ac:dyDescent="0.3">
      <c r="A268" s="105"/>
      <c r="B268" s="114"/>
      <c r="C268" s="114"/>
      <c r="D268" s="105"/>
      <c r="E268" s="105"/>
      <c r="F268" s="360"/>
      <c r="G268" s="145"/>
      <c r="H268" s="145"/>
      <c r="I268" s="145"/>
      <c r="J268" s="145"/>
      <c r="K268" s="108"/>
      <c r="L268" s="108"/>
      <c r="M268" s="108"/>
      <c r="W268" s="94"/>
      <c r="X268" s="106"/>
      <c r="Y268" s="106"/>
      <c r="Z268" s="106"/>
      <c r="AA268" s="106"/>
      <c r="AB268" s="108"/>
      <c r="AG268" s="106"/>
      <c r="AH268" s="106"/>
      <c r="AI268" s="106"/>
      <c r="AJ268" s="108"/>
      <c r="AP268" s="108"/>
    </row>
    <row r="269" spans="1:42" s="110" customFormat="1" x14ac:dyDescent="0.3">
      <c r="A269" s="105"/>
      <c r="B269" s="101"/>
      <c r="C269" s="101"/>
      <c r="D269" s="106"/>
      <c r="E269" s="106"/>
      <c r="F269" s="287"/>
      <c r="G269" s="106"/>
      <c r="H269" s="106"/>
      <c r="I269" s="106"/>
      <c r="J269" s="106"/>
      <c r="K269" s="106"/>
      <c r="L269" s="106"/>
      <c r="M269" s="106"/>
      <c r="W269" s="94"/>
      <c r="X269" s="106"/>
      <c r="Y269" s="106"/>
      <c r="Z269" s="106"/>
      <c r="AA269" s="106"/>
      <c r="AB269" s="108"/>
      <c r="AG269" s="106"/>
      <c r="AH269" s="106"/>
      <c r="AI269" s="106"/>
      <c r="AJ269" s="108"/>
      <c r="AP269" s="108"/>
    </row>
    <row r="270" spans="1:42" s="110" customFormat="1" x14ac:dyDescent="0.3">
      <c r="A270" s="105"/>
      <c r="B270" s="114"/>
      <c r="C270" s="114"/>
      <c r="D270" s="105"/>
      <c r="E270" s="105"/>
      <c r="F270" s="360"/>
      <c r="G270" s="145"/>
      <c r="H270" s="145"/>
      <c r="I270" s="145"/>
      <c r="J270" s="145"/>
      <c r="K270" s="108"/>
      <c r="L270" s="108"/>
      <c r="M270" s="108"/>
      <c r="W270" s="94"/>
      <c r="X270" s="106"/>
      <c r="Y270" s="106"/>
      <c r="Z270" s="106"/>
      <c r="AA270" s="106"/>
      <c r="AB270" s="108"/>
      <c r="AG270" s="106"/>
      <c r="AH270" s="106"/>
      <c r="AI270" s="106"/>
      <c r="AJ270" s="108"/>
      <c r="AP270" s="108"/>
    </row>
    <row r="271" spans="1:42" s="110" customFormat="1" x14ac:dyDescent="0.3">
      <c r="A271" s="105"/>
      <c r="B271" s="114"/>
      <c r="C271" s="114"/>
      <c r="D271" s="105"/>
      <c r="E271" s="105"/>
      <c r="F271" s="360"/>
      <c r="G271" s="145"/>
      <c r="H271" s="145"/>
      <c r="I271" s="145"/>
      <c r="J271" s="145"/>
      <c r="K271" s="108"/>
      <c r="L271" s="108"/>
      <c r="M271" s="108"/>
      <c r="W271" s="94"/>
      <c r="X271" s="106"/>
      <c r="Y271" s="106"/>
      <c r="Z271" s="106"/>
      <c r="AA271" s="106"/>
      <c r="AB271" s="108"/>
      <c r="AG271" s="106"/>
      <c r="AH271" s="106"/>
      <c r="AI271" s="106"/>
      <c r="AJ271" s="108"/>
      <c r="AP271" s="108"/>
    </row>
    <row r="272" spans="1:42" s="110" customFormat="1" x14ac:dyDescent="0.3">
      <c r="A272" s="105"/>
      <c r="B272" s="114"/>
      <c r="C272" s="114"/>
      <c r="D272" s="105"/>
      <c r="E272" s="105"/>
      <c r="F272" s="360"/>
      <c r="G272" s="145"/>
      <c r="H272" s="145"/>
      <c r="I272" s="145"/>
      <c r="J272" s="145"/>
      <c r="K272" s="108"/>
      <c r="L272" s="108"/>
      <c r="M272" s="108"/>
      <c r="W272" s="94"/>
      <c r="X272" s="106"/>
      <c r="Y272" s="106"/>
      <c r="Z272" s="106"/>
      <c r="AA272" s="106"/>
      <c r="AB272" s="108"/>
      <c r="AG272" s="106"/>
      <c r="AH272" s="106"/>
      <c r="AI272" s="106"/>
      <c r="AJ272" s="108"/>
      <c r="AP272" s="108"/>
    </row>
    <row r="273" spans="1:42" s="110" customFormat="1" x14ac:dyDescent="0.3">
      <c r="A273" s="105"/>
      <c r="B273" s="114"/>
      <c r="C273" s="114"/>
      <c r="D273" s="105"/>
      <c r="E273" s="105"/>
      <c r="F273" s="360"/>
      <c r="G273" s="145"/>
      <c r="H273" s="145"/>
      <c r="I273" s="145"/>
      <c r="J273" s="145"/>
      <c r="K273" s="108"/>
      <c r="L273" s="108"/>
      <c r="M273" s="108"/>
      <c r="W273" s="94"/>
      <c r="X273" s="106"/>
      <c r="Y273" s="106"/>
      <c r="Z273" s="106"/>
      <c r="AA273" s="106"/>
      <c r="AB273" s="108"/>
      <c r="AG273" s="106"/>
      <c r="AH273" s="106"/>
      <c r="AI273" s="106"/>
      <c r="AJ273" s="108"/>
      <c r="AP273" s="108"/>
    </row>
    <row r="274" spans="1:42" s="110" customFormat="1" x14ac:dyDescent="0.3">
      <c r="A274" s="105"/>
      <c r="B274" s="114"/>
      <c r="C274" s="114"/>
      <c r="D274" s="105"/>
      <c r="E274" s="105"/>
      <c r="F274" s="360"/>
      <c r="G274" s="145"/>
      <c r="H274" s="145"/>
      <c r="I274" s="145"/>
      <c r="J274" s="145"/>
      <c r="K274" s="108"/>
      <c r="L274" s="108"/>
      <c r="M274" s="108"/>
      <c r="W274" s="94"/>
      <c r="X274" s="106"/>
      <c r="Y274" s="106"/>
      <c r="Z274" s="106"/>
      <c r="AA274" s="106"/>
      <c r="AB274" s="108"/>
      <c r="AG274" s="106"/>
      <c r="AH274" s="106"/>
      <c r="AI274" s="106"/>
      <c r="AJ274" s="108"/>
      <c r="AP274" s="108"/>
    </row>
    <row r="275" spans="1:42" s="110" customFormat="1" x14ac:dyDescent="0.3">
      <c r="A275" s="105"/>
      <c r="B275" s="114"/>
      <c r="C275" s="114"/>
      <c r="D275" s="105"/>
      <c r="E275" s="105"/>
      <c r="F275" s="360"/>
      <c r="G275" s="145"/>
      <c r="H275" s="145"/>
      <c r="I275" s="145"/>
      <c r="J275" s="145"/>
      <c r="K275" s="108"/>
      <c r="L275" s="108"/>
      <c r="M275" s="108"/>
      <c r="W275" s="94"/>
      <c r="X275" s="106"/>
      <c r="Y275" s="106"/>
      <c r="Z275" s="106"/>
      <c r="AA275" s="106"/>
      <c r="AB275" s="108"/>
      <c r="AG275" s="106"/>
      <c r="AH275" s="106"/>
      <c r="AI275" s="106"/>
      <c r="AJ275" s="108"/>
      <c r="AP275" s="108"/>
    </row>
    <row r="276" spans="1:42" s="110" customFormat="1" x14ac:dyDescent="0.3">
      <c r="A276" s="105"/>
      <c r="B276" s="114"/>
      <c r="C276" s="114"/>
      <c r="D276" s="105"/>
      <c r="E276" s="105"/>
      <c r="F276" s="360"/>
      <c r="G276" s="145"/>
      <c r="H276" s="145"/>
      <c r="I276" s="145"/>
      <c r="J276" s="145"/>
      <c r="K276" s="108"/>
      <c r="L276" s="108"/>
      <c r="M276" s="108"/>
      <c r="W276" s="94"/>
      <c r="X276" s="106"/>
      <c r="Y276" s="106"/>
      <c r="Z276" s="106"/>
      <c r="AA276" s="106"/>
      <c r="AB276" s="108"/>
      <c r="AG276" s="106"/>
      <c r="AH276" s="106"/>
      <c r="AI276" s="106"/>
      <c r="AJ276" s="108"/>
      <c r="AP276" s="108"/>
    </row>
    <row r="277" spans="1:42" s="110" customFormat="1" x14ac:dyDescent="0.3">
      <c r="A277" s="105"/>
      <c r="B277" s="114"/>
      <c r="C277" s="114"/>
      <c r="D277" s="105"/>
      <c r="E277" s="105"/>
      <c r="F277" s="360"/>
      <c r="G277" s="145"/>
      <c r="H277" s="145"/>
      <c r="I277" s="145"/>
      <c r="J277" s="145"/>
      <c r="K277" s="108"/>
      <c r="L277" s="108"/>
      <c r="M277" s="108"/>
      <c r="W277" s="94"/>
      <c r="X277" s="106"/>
      <c r="Y277" s="106"/>
      <c r="Z277" s="106"/>
      <c r="AA277" s="106"/>
      <c r="AB277" s="108"/>
      <c r="AG277" s="106"/>
      <c r="AH277" s="106"/>
      <c r="AI277" s="106"/>
      <c r="AJ277" s="108"/>
      <c r="AP277" s="108"/>
    </row>
    <row r="278" spans="1:42" s="110" customFormat="1" x14ac:dyDescent="0.3">
      <c r="A278" s="105"/>
      <c r="B278" s="114"/>
      <c r="C278" s="114"/>
      <c r="D278" s="105"/>
      <c r="E278" s="105"/>
      <c r="F278" s="360"/>
      <c r="G278" s="145"/>
      <c r="H278" s="145"/>
      <c r="I278" s="145"/>
      <c r="J278" s="145"/>
      <c r="K278" s="108"/>
      <c r="L278" s="108"/>
      <c r="M278" s="108"/>
      <c r="W278" s="94"/>
      <c r="X278" s="106"/>
      <c r="Y278" s="106"/>
      <c r="Z278" s="106"/>
      <c r="AA278" s="106"/>
      <c r="AB278" s="108"/>
      <c r="AG278" s="106"/>
      <c r="AH278" s="106"/>
      <c r="AI278" s="106"/>
      <c r="AJ278" s="108"/>
      <c r="AP278" s="108"/>
    </row>
    <row r="279" spans="1:42" s="110" customFormat="1" x14ac:dyDescent="0.3">
      <c r="A279" s="105"/>
      <c r="B279" s="114"/>
      <c r="C279" s="114"/>
      <c r="D279" s="105"/>
      <c r="E279" s="105"/>
      <c r="F279" s="360"/>
      <c r="G279" s="145"/>
      <c r="H279" s="145"/>
      <c r="I279" s="145"/>
      <c r="J279" s="145"/>
      <c r="K279" s="108"/>
      <c r="L279" s="108"/>
      <c r="M279" s="108"/>
      <c r="W279" s="94"/>
      <c r="X279" s="106"/>
      <c r="Y279" s="106"/>
      <c r="Z279" s="106"/>
      <c r="AA279" s="106"/>
      <c r="AB279" s="108"/>
      <c r="AG279" s="106"/>
      <c r="AH279" s="106"/>
      <c r="AI279" s="106"/>
      <c r="AJ279" s="108"/>
      <c r="AP279" s="108"/>
    </row>
    <row r="280" spans="1:42" s="110" customFormat="1" x14ac:dyDescent="0.3">
      <c r="A280" s="105"/>
      <c r="B280" s="114"/>
      <c r="C280" s="114"/>
      <c r="D280" s="105"/>
      <c r="E280" s="105"/>
      <c r="F280" s="360"/>
      <c r="G280" s="145"/>
      <c r="H280" s="145"/>
      <c r="I280" s="145"/>
      <c r="J280" s="145"/>
      <c r="K280" s="108"/>
      <c r="L280" s="108"/>
      <c r="M280" s="108"/>
      <c r="W280" s="94"/>
      <c r="X280" s="106"/>
      <c r="Y280" s="106"/>
      <c r="Z280" s="106"/>
      <c r="AA280" s="106"/>
      <c r="AB280" s="108"/>
      <c r="AG280" s="106"/>
      <c r="AH280" s="106"/>
      <c r="AI280" s="106"/>
      <c r="AJ280" s="108"/>
      <c r="AP280" s="108"/>
    </row>
    <row r="281" spans="1:42" s="110" customFormat="1" x14ac:dyDescent="0.3">
      <c r="A281" s="105"/>
      <c r="B281" s="114"/>
      <c r="C281" s="114"/>
      <c r="D281" s="105"/>
      <c r="E281" s="105"/>
      <c r="F281" s="360"/>
      <c r="G281" s="145"/>
      <c r="H281" s="145"/>
      <c r="I281" s="145"/>
      <c r="J281" s="145"/>
      <c r="K281" s="108"/>
      <c r="L281" s="108"/>
      <c r="M281" s="108"/>
      <c r="W281" s="94"/>
      <c r="X281" s="106"/>
      <c r="Y281" s="106"/>
      <c r="Z281" s="106"/>
      <c r="AA281" s="106"/>
      <c r="AB281" s="108"/>
      <c r="AG281" s="106"/>
      <c r="AH281" s="106"/>
      <c r="AI281" s="106"/>
      <c r="AJ281" s="108"/>
      <c r="AP281" s="108"/>
    </row>
    <row r="282" spans="1:42" s="108" customFormat="1" x14ac:dyDescent="0.3">
      <c r="A282" s="105"/>
      <c r="B282" s="114"/>
      <c r="C282" s="114"/>
      <c r="D282" s="105"/>
      <c r="E282" s="105"/>
      <c r="F282" s="360"/>
      <c r="G282" s="145"/>
      <c r="H282" s="145"/>
      <c r="I282" s="145"/>
      <c r="J282" s="145"/>
      <c r="N282" s="110"/>
      <c r="O282" s="110"/>
      <c r="P282" s="110"/>
      <c r="Q282" s="110"/>
      <c r="R282" s="110"/>
      <c r="S282" s="110"/>
      <c r="T282" s="110"/>
      <c r="U282" s="110"/>
      <c r="V282" s="110"/>
      <c r="W282" s="94"/>
      <c r="X282" s="106"/>
      <c r="Y282" s="106"/>
      <c r="Z282" s="106"/>
      <c r="AA282" s="106"/>
      <c r="AC282" s="110"/>
      <c r="AD282" s="110"/>
      <c r="AE282" s="110"/>
      <c r="AF282" s="110"/>
      <c r="AG282" s="106"/>
      <c r="AH282" s="106"/>
      <c r="AI282" s="106"/>
    </row>
    <row r="283" spans="1:42" s="108" customFormat="1" x14ac:dyDescent="0.3">
      <c r="A283" s="105"/>
      <c r="B283" s="114"/>
      <c r="C283" s="114"/>
      <c r="D283" s="105"/>
      <c r="E283" s="105"/>
      <c r="F283" s="360"/>
      <c r="G283" s="145"/>
      <c r="H283" s="145"/>
      <c r="I283" s="145"/>
      <c r="J283" s="145"/>
      <c r="N283" s="110"/>
      <c r="O283" s="110"/>
      <c r="P283" s="110"/>
      <c r="Q283" s="110"/>
      <c r="R283" s="110"/>
      <c r="S283" s="110"/>
      <c r="T283" s="110"/>
      <c r="U283" s="110"/>
      <c r="V283" s="110"/>
      <c r="W283" s="94"/>
      <c r="X283" s="106"/>
      <c r="Y283" s="106"/>
      <c r="Z283" s="106"/>
      <c r="AA283" s="106"/>
      <c r="AC283" s="110"/>
      <c r="AD283" s="110"/>
      <c r="AE283" s="110"/>
      <c r="AF283" s="110"/>
      <c r="AG283" s="106"/>
      <c r="AH283" s="106"/>
      <c r="AI283" s="106"/>
    </row>
    <row r="284" spans="1:42" s="108" customFormat="1" x14ac:dyDescent="0.3">
      <c r="A284" s="105"/>
      <c r="B284" s="114"/>
      <c r="C284" s="114"/>
      <c r="D284" s="105"/>
      <c r="E284" s="105"/>
      <c r="F284" s="360"/>
      <c r="G284" s="145"/>
      <c r="H284" s="145"/>
      <c r="I284" s="145"/>
      <c r="J284" s="145"/>
      <c r="N284" s="110"/>
      <c r="O284" s="110"/>
      <c r="P284" s="110"/>
      <c r="Q284" s="110"/>
      <c r="R284" s="110"/>
      <c r="S284" s="110"/>
      <c r="T284" s="110"/>
      <c r="U284" s="110"/>
      <c r="V284" s="110"/>
      <c r="W284" s="94"/>
      <c r="X284" s="106"/>
      <c r="Y284" s="106"/>
      <c r="Z284" s="106"/>
      <c r="AA284" s="106"/>
      <c r="AC284" s="110"/>
      <c r="AD284" s="110"/>
      <c r="AE284" s="110"/>
      <c r="AF284" s="110"/>
      <c r="AG284" s="106"/>
      <c r="AH284" s="106"/>
      <c r="AI284" s="106"/>
    </row>
    <row r="285" spans="1:42" s="108" customFormat="1" x14ac:dyDescent="0.3">
      <c r="A285" s="105"/>
      <c r="B285" s="114"/>
      <c r="C285" s="114"/>
      <c r="D285" s="105"/>
      <c r="E285" s="105"/>
      <c r="F285" s="360"/>
      <c r="G285" s="145"/>
      <c r="H285" s="145"/>
      <c r="I285" s="145"/>
      <c r="J285" s="145"/>
      <c r="N285" s="110"/>
      <c r="O285" s="110"/>
      <c r="P285" s="110"/>
      <c r="Q285" s="110"/>
      <c r="R285" s="110"/>
      <c r="S285" s="110"/>
      <c r="T285" s="110"/>
      <c r="U285" s="110"/>
      <c r="V285" s="110"/>
      <c r="W285" s="94"/>
      <c r="X285" s="106"/>
      <c r="Y285" s="106"/>
      <c r="Z285" s="106"/>
      <c r="AA285" s="106"/>
      <c r="AC285" s="110"/>
      <c r="AD285" s="110"/>
      <c r="AE285" s="110"/>
      <c r="AF285" s="110"/>
      <c r="AG285" s="106"/>
      <c r="AH285" s="106"/>
      <c r="AI285" s="106"/>
    </row>
    <row r="286" spans="1:42" s="108" customFormat="1" x14ac:dyDescent="0.3">
      <c r="A286" s="105"/>
      <c r="B286" s="114"/>
      <c r="C286" s="114"/>
      <c r="D286" s="105"/>
      <c r="E286" s="105"/>
      <c r="F286" s="360"/>
      <c r="G286" s="145"/>
      <c r="H286" s="145"/>
      <c r="I286" s="145"/>
      <c r="J286" s="145"/>
      <c r="N286" s="110"/>
      <c r="O286" s="110"/>
      <c r="P286" s="110"/>
      <c r="Q286" s="110"/>
      <c r="R286" s="110"/>
      <c r="S286" s="110"/>
      <c r="T286" s="110"/>
      <c r="U286" s="110"/>
      <c r="V286" s="110"/>
      <c r="W286" s="94"/>
      <c r="X286" s="106"/>
      <c r="Y286" s="106"/>
      <c r="Z286" s="106"/>
      <c r="AA286" s="106"/>
      <c r="AC286" s="110"/>
      <c r="AD286" s="110"/>
      <c r="AE286" s="110"/>
      <c r="AF286" s="110"/>
      <c r="AG286" s="106"/>
      <c r="AH286" s="106"/>
      <c r="AI286" s="106"/>
    </row>
    <row r="287" spans="1:42" s="108" customFormat="1" x14ac:dyDescent="0.3">
      <c r="A287" s="105"/>
      <c r="B287" s="114"/>
      <c r="C287" s="114"/>
      <c r="D287" s="105"/>
      <c r="E287" s="105"/>
      <c r="F287" s="360"/>
      <c r="G287" s="145"/>
      <c r="H287" s="145"/>
      <c r="I287" s="145"/>
      <c r="J287" s="145"/>
      <c r="N287" s="110"/>
      <c r="O287" s="110"/>
      <c r="P287" s="110"/>
      <c r="Q287" s="110"/>
      <c r="R287" s="110"/>
      <c r="S287" s="110"/>
      <c r="T287" s="110"/>
      <c r="U287" s="110"/>
      <c r="V287" s="110"/>
      <c r="W287" s="94"/>
      <c r="X287" s="106"/>
      <c r="Y287" s="106"/>
      <c r="Z287" s="106"/>
      <c r="AA287" s="106"/>
      <c r="AC287" s="110"/>
      <c r="AD287" s="110"/>
      <c r="AE287" s="110"/>
      <c r="AF287" s="110"/>
      <c r="AG287" s="106"/>
      <c r="AH287" s="106"/>
      <c r="AI287" s="106"/>
    </row>
    <row r="288" spans="1:42" s="108" customFormat="1" x14ac:dyDescent="0.3">
      <c r="A288" s="105"/>
      <c r="B288" s="114"/>
      <c r="C288" s="114"/>
      <c r="D288" s="105"/>
      <c r="E288" s="105"/>
      <c r="F288" s="360"/>
      <c r="G288" s="145"/>
      <c r="H288" s="145"/>
      <c r="I288" s="145"/>
      <c r="J288" s="145"/>
      <c r="N288" s="110"/>
      <c r="O288" s="110"/>
      <c r="P288" s="110"/>
      <c r="Q288" s="110"/>
      <c r="R288" s="110"/>
      <c r="S288" s="110"/>
      <c r="T288" s="110"/>
      <c r="U288" s="110"/>
      <c r="V288" s="110"/>
      <c r="W288" s="94"/>
      <c r="X288" s="106"/>
      <c r="Y288" s="106"/>
      <c r="Z288" s="106"/>
      <c r="AA288" s="106"/>
      <c r="AC288" s="110"/>
      <c r="AD288" s="110"/>
      <c r="AE288" s="110"/>
      <c r="AF288" s="110"/>
      <c r="AG288" s="106"/>
      <c r="AH288" s="106"/>
      <c r="AI288" s="106"/>
    </row>
    <row r="289" spans="1:35" s="108" customFormat="1" x14ac:dyDescent="0.3">
      <c r="A289" s="105"/>
      <c r="B289" s="114"/>
      <c r="C289" s="114"/>
      <c r="D289" s="105"/>
      <c r="E289" s="105"/>
      <c r="F289" s="360"/>
      <c r="G289" s="145"/>
      <c r="H289" s="145"/>
      <c r="I289" s="145"/>
      <c r="J289" s="145"/>
      <c r="N289" s="110"/>
      <c r="O289" s="110"/>
      <c r="P289" s="110"/>
      <c r="Q289" s="110"/>
      <c r="R289" s="110"/>
      <c r="S289" s="110"/>
      <c r="T289" s="110"/>
      <c r="U289" s="110"/>
      <c r="V289" s="110"/>
      <c r="W289" s="94"/>
      <c r="X289" s="106"/>
      <c r="Y289" s="106"/>
      <c r="Z289" s="106"/>
      <c r="AA289" s="106"/>
      <c r="AC289" s="110"/>
      <c r="AD289" s="110"/>
      <c r="AE289" s="110"/>
      <c r="AF289" s="110"/>
      <c r="AG289" s="106"/>
      <c r="AH289" s="106"/>
      <c r="AI289" s="106"/>
    </row>
    <row r="290" spans="1:35" s="108" customFormat="1" x14ac:dyDescent="0.3">
      <c r="A290" s="105"/>
      <c r="B290" s="114"/>
      <c r="C290" s="114"/>
      <c r="D290" s="105"/>
      <c r="E290" s="105"/>
      <c r="F290" s="360"/>
      <c r="G290" s="145"/>
      <c r="H290" s="145"/>
      <c r="I290" s="145"/>
      <c r="J290" s="145"/>
      <c r="N290" s="110"/>
      <c r="O290" s="110"/>
      <c r="P290" s="110"/>
      <c r="Q290" s="110"/>
      <c r="R290" s="110"/>
      <c r="S290" s="110"/>
      <c r="T290" s="110"/>
      <c r="U290" s="110"/>
      <c r="V290" s="110"/>
      <c r="W290" s="94"/>
      <c r="X290" s="106"/>
      <c r="Y290" s="106"/>
      <c r="Z290" s="106"/>
      <c r="AA290" s="106"/>
      <c r="AC290" s="110"/>
      <c r="AD290" s="110"/>
      <c r="AE290" s="110"/>
      <c r="AF290" s="110"/>
      <c r="AG290" s="106"/>
      <c r="AH290" s="106"/>
      <c r="AI290" s="106"/>
    </row>
    <row r="291" spans="1:35" s="108" customFormat="1" x14ac:dyDescent="0.3">
      <c r="A291" s="105"/>
      <c r="B291" s="114"/>
      <c r="C291" s="114"/>
      <c r="D291" s="105"/>
      <c r="E291" s="105"/>
      <c r="F291" s="360"/>
      <c r="G291" s="145"/>
      <c r="H291" s="145"/>
      <c r="I291" s="145"/>
      <c r="J291" s="145"/>
      <c r="N291" s="110"/>
      <c r="O291" s="110"/>
      <c r="P291" s="110"/>
      <c r="Q291" s="110"/>
      <c r="R291" s="110"/>
      <c r="S291" s="110"/>
      <c r="T291" s="110"/>
      <c r="U291" s="110"/>
      <c r="V291" s="110"/>
      <c r="W291" s="94"/>
      <c r="X291" s="106"/>
      <c r="Y291" s="106"/>
      <c r="Z291" s="106"/>
      <c r="AA291" s="106"/>
      <c r="AC291" s="110"/>
      <c r="AD291" s="110"/>
      <c r="AE291" s="110"/>
      <c r="AF291" s="110"/>
      <c r="AG291" s="106"/>
      <c r="AH291" s="106"/>
      <c r="AI291" s="106"/>
    </row>
    <row r="292" spans="1:35" s="108" customFormat="1" x14ac:dyDescent="0.3">
      <c r="A292" s="105"/>
      <c r="B292" s="114"/>
      <c r="C292" s="114"/>
      <c r="D292" s="105"/>
      <c r="E292" s="105"/>
      <c r="F292" s="360"/>
      <c r="G292" s="145"/>
      <c r="H292" s="145"/>
      <c r="I292" s="145"/>
      <c r="J292" s="145"/>
      <c r="N292" s="110"/>
      <c r="O292" s="110"/>
      <c r="P292" s="110"/>
      <c r="Q292" s="110"/>
      <c r="R292" s="110"/>
      <c r="S292" s="110"/>
      <c r="T292" s="110"/>
      <c r="U292" s="110"/>
      <c r="V292" s="110"/>
      <c r="W292" s="94"/>
      <c r="X292" s="106"/>
      <c r="Y292" s="106"/>
      <c r="Z292" s="106"/>
      <c r="AA292" s="106"/>
      <c r="AC292" s="110"/>
      <c r="AD292" s="110"/>
      <c r="AE292" s="110"/>
      <c r="AF292" s="110"/>
      <c r="AG292" s="106"/>
      <c r="AH292" s="106"/>
      <c r="AI292" s="106"/>
    </row>
    <row r="293" spans="1:35" s="108" customFormat="1" x14ac:dyDescent="0.3">
      <c r="A293" s="105"/>
      <c r="B293" s="114"/>
      <c r="C293" s="114"/>
      <c r="D293" s="105"/>
      <c r="E293" s="105"/>
      <c r="F293" s="360"/>
      <c r="G293" s="145"/>
      <c r="H293" s="145"/>
      <c r="I293" s="145"/>
      <c r="J293" s="145"/>
      <c r="N293" s="110"/>
      <c r="O293" s="110"/>
      <c r="P293" s="110"/>
      <c r="Q293" s="110"/>
      <c r="R293" s="110"/>
      <c r="S293" s="110"/>
      <c r="T293" s="110"/>
      <c r="U293" s="110"/>
      <c r="V293" s="110"/>
      <c r="W293" s="94"/>
      <c r="X293" s="106"/>
      <c r="Y293" s="106"/>
      <c r="Z293" s="106"/>
      <c r="AA293" s="106"/>
      <c r="AC293" s="110"/>
      <c r="AD293" s="110"/>
      <c r="AE293" s="110"/>
      <c r="AF293" s="110"/>
      <c r="AG293" s="106"/>
      <c r="AH293" s="106"/>
      <c r="AI293" s="106"/>
    </row>
    <row r="294" spans="1:35" s="108" customFormat="1" x14ac:dyDescent="0.3">
      <c r="A294" s="105"/>
      <c r="B294" s="114"/>
      <c r="C294" s="114"/>
      <c r="D294" s="105"/>
      <c r="E294" s="105"/>
      <c r="F294" s="360"/>
      <c r="G294" s="145"/>
      <c r="H294" s="145"/>
      <c r="I294" s="145"/>
      <c r="J294" s="145"/>
      <c r="N294" s="110"/>
      <c r="O294" s="110"/>
      <c r="P294" s="110"/>
      <c r="Q294" s="110"/>
      <c r="R294" s="110"/>
      <c r="S294" s="110"/>
      <c r="T294" s="110"/>
      <c r="U294" s="110"/>
      <c r="V294" s="110"/>
      <c r="W294" s="94"/>
      <c r="X294" s="106"/>
      <c r="Y294" s="106"/>
      <c r="Z294" s="106"/>
      <c r="AA294" s="106"/>
      <c r="AC294" s="110"/>
      <c r="AD294" s="110"/>
      <c r="AE294" s="110"/>
      <c r="AF294" s="110"/>
      <c r="AG294" s="106"/>
      <c r="AH294" s="106"/>
      <c r="AI294" s="106"/>
    </row>
    <row r="295" spans="1:35" s="108" customFormat="1" x14ac:dyDescent="0.3">
      <c r="A295" s="105"/>
      <c r="B295" s="114"/>
      <c r="C295" s="114"/>
      <c r="D295" s="105"/>
      <c r="E295" s="105"/>
      <c r="F295" s="360"/>
      <c r="G295" s="145"/>
      <c r="H295" s="145"/>
      <c r="I295" s="145"/>
      <c r="J295" s="145"/>
      <c r="N295" s="110"/>
      <c r="O295" s="110"/>
      <c r="P295" s="110"/>
      <c r="Q295" s="110"/>
      <c r="R295" s="110"/>
      <c r="S295" s="110"/>
      <c r="T295" s="110"/>
      <c r="U295" s="110"/>
      <c r="V295" s="110"/>
      <c r="W295" s="94"/>
      <c r="X295" s="106"/>
      <c r="Y295" s="106"/>
      <c r="Z295" s="106"/>
      <c r="AA295" s="106"/>
      <c r="AC295" s="110"/>
      <c r="AD295" s="110"/>
      <c r="AE295" s="110"/>
      <c r="AF295" s="110"/>
      <c r="AG295" s="106"/>
      <c r="AH295" s="106"/>
      <c r="AI295" s="106"/>
    </row>
    <row r="296" spans="1:35" s="108" customFormat="1" x14ac:dyDescent="0.3">
      <c r="A296" s="105"/>
      <c r="B296" s="114"/>
      <c r="C296" s="114"/>
      <c r="D296" s="105"/>
      <c r="E296" s="105"/>
      <c r="F296" s="360"/>
      <c r="G296" s="145"/>
      <c r="H296" s="145"/>
      <c r="I296" s="145"/>
      <c r="J296" s="145"/>
      <c r="N296" s="110"/>
      <c r="O296" s="110"/>
      <c r="P296" s="110"/>
      <c r="Q296" s="110"/>
      <c r="R296" s="110"/>
      <c r="S296" s="110"/>
      <c r="T296" s="110"/>
      <c r="U296" s="110"/>
      <c r="V296" s="110"/>
      <c r="W296" s="94"/>
      <c r="X296" s="106"/>
      <c r="Y296" s="106"/>
      <c r="Z296" s="106"/>
      <c r="AA296" s="106"/>
      <c r="AC296" s="110"/>
      <c r="AD296" s="110"/>
      <c r="AE296" s="110"/>
      <c r="AF296" s="110"/>
      <c r="AG296" s="106"/>
      <c r="AH296" s="106"/>
      <c r="AI296" s="106"/>
    </row>
    <row r="297" spans="1:35" s="108" customFormat="1" x14ac:dyDescent="0.3">
      <c r="A297" s="105"/>
      <c r="B297" s="114"/>
      <c r="C297" s="114"/>
      <c r="D297" s="105"/>
      <c r="E297" s="105"/>
      <c r="F297" s="360"/>
      <c r="G297" s="145"/>
      <c r="H297" s="145"/>
      <c r="I297" s="145"/>
      <c r="J297" s="145"/>
      <c r="N297" s="110"/>
      <c r="O297" s="110"/>
      <c r="P297" s="110"/>
      <c r="Q297" s="110"/>
      <c r="R297" s="110"/>
      <c r="S297" s="110"/>
      <c r="T297" s="110"/>
      <c r="U297" s="110"/>
      <c r="V297" s="110"/>
      <c r="W297" s="94"/>
      <c r="X297" s="106"/>
      <c r="Y297" s="106"/>
      <c r="Z297" s="106"/>
      <c r="AA297" s="106"/>
      <c r="AC297" s="110"/>
      <c r="AD297" s="110"/>
      <c r="AE297" s="110"/>
      <c r="AF297" s="110"/>
      <c r="AG297" s="106"/>
      <c r="AH297" s="106"/>
      <c r="AI297" s="106"/>
    </row>
    <row r="298" spans="1:35" s="108" customFormat="1" x14ac:dyDescent="0.3">
      <c r="A298" s="105"/>
      <c r="B298" s="114"/>
      <c r="C298" s="114"/>
      <c r="D298" s="105"/>
      <c r="E298" s="105"/>
      <c r="F298" s="360"/>
      <c r="G298" s="145"/>
      <c r="H298" s="145"/>
      <c r="I298" s="145"/>
      <c r="J298" s="145"/>
      <c r="N298" s="110"/>
      <c r="O298" s="110"/>
      <c r="P298" s="110"/>
      <c r="Q298" s="110"/>
      <c r="R298" s="110"/>
      <c r="S298" s="110"/>
      <c r="T298" s="110"/>
      <c r="U298" s="110"/>
      <c r="V298" s="110"/>
      <c r="W298" s="94"/>
      <c r="X298" s="106"/>
      <c r="Y298" s="106"/>
      <c r="Z298" s="106"/>
      <c r="AA298" s="106"/>
      <c r="AC298" s="110"/>
      <c r="AD298" s="110"/>
      <c r="AE298" s="110"/>
      <c r="AF298" s="110"/>
      <c r="AG298" s="106"/>
      <c r="AH298" s="106"/>
      <c r="AI298" s="106"/>
    </row>
    <row r="299" spans="1:35" s="108" customFormat="1" x14ac:dyDescent="0.3">
      <c r="A299" s="105"/>
      <c r="B299" s="114"/>
      <c r="C299" s="114"/>
      <c r="D299" s="105"/>
      <c r="E299" s="105"/>
      <c r="F299" s="360"/>
      <c r="G299" s="145"/>
      <c r="H299" s="145"/>
      <c r="I299" s="145"/>
      <c r="J299" s="145"/>
      <c r="N299" s="110"/>
      <c r="O299" s="110"/>
      <c r="P299" s="110"/>
      <c r="Q299" s="110"/>
      <c r="R299" s="110"/>
      <c r="S299" s="110"/>
      <c r="T299" s="110"/>
      <c r="U299" s="110"/>
      <c r="V299" s="110"/>
      <c r="W299" s="94"/>
      <c r="X299" s="106"/>
      <c r="Y299" s="106"/>
      <c r="Z299" s="106"/>
      <c r="AA299" s="106"/>
      <c r="AC299" s="110"/>
      <c r="AD299" s="110"/>
      <c r="AE299" s="110"/>
      <c r="AF299" s="110"/>
      <c r="AG299" s="106"/>
      <c r="AH299" s="106"/>
      <c r="AI299" s="106"/>
    </row>
    <row r="300" spans="1:35" s="108" customFormat="1" x14ac:dyDescent="0.3">
      <c r="A300" s="105"/>
      <c r="B300" s="114"/>
      <c r="C300" s="114"/>
      <c r="D300" s="105"/>
      <c r="E300" s="105"/>
      <c r="F300" s="360"/>
      <c r="G300" s="145"/>
      <c r="H300" s="145"/>
      <c r="I300" s="145"/>
      <c r="J300" s="145"/>
      <c r="N300" s="110"/>
      <c r="O300" s="110"/>
      <c r="P300" s="110"/>
      <c r="Q300" s="110"/>
      <c r="R300" s="110"/>
      <c r="S300" s="110"/>
      <c r="T300" s="110"/>
      <c r="U300" s="110"/>
      <c r="V300" s="110"/>
      <c r="W300" s="94"/>
      <c r="X300" s="106"/>
      <c r="Y300" s="106"/>
      <c r="Z300" s="106"/>
      <c r="AA300" s="106"/>
      <c r="AC300" s="110"/>
      <c r="AD300" s="110"/>
      <c r="AE300" s="110"/>
      <c r="AF300" s="110"/>
      <c r="AG300" s="106"/>
      <c r="AH300" s="106"/>
      <c r="AI300" s="106"/>
    </row>
    <row r="301" spans="1:35" s="108" customFormat="1" x14ac:dyDescent="0.3">
      <c r="A301" s="105"/>
      <c r="B301" s="114"/>
      <c r="C301" s="114"/>
      <c r="D301" s="105"/>
      <c r="E301" s="105"/>
      <c r="F301" s="360"/>
      <c r="G301" s="145"/>
      <c r="H301" s="145"/>
      <c r="I301" s="145"/>
      <c r="J301" s="145"/>
      <c r="N301" s="110"/>
      <c r="O301" s="110"/>
      <c r="P301" s="110"/>
      <c r="Q301" s="110"/>
      <c r="R301" s="110"/>
      <c r="S301" s="110"/>
      <c r="T301" s="110"/>
      <c r="U301" s="110"/>
      <c r="V301" s="110"/>
      <c r="W301" s="94"/>
      <c r="X301" s="106"/>
      <c r="Y301" s="106"/>
      <c r="Z301" s="106"/>
      <c r="AA301" s="106"/>
      <c r="AC301" s="110"/>
      <c r="AD301" s="110"/>
      <c r="AE301" s="110"/>
      <c r="AF301" s="110"/>
      <c r="AG301" s="106"/>
      <c r="AH301" s="106"/>
      <c r="AI301" s="106"/>
    </row>
    <row r="302" spans="1:35" s="108" customFormat="1" x14ac:dyDescent="0.3">
      <c r="A302" s="105"/>
      <c r="B302" s="114"/>
      <c r="C302" s="114"/>
      <c r="D302" s="105"/>
      <c r="E302" s="105"/>
      <c r="F302" s="360"/>
      <c r="G302" s="145"/>
      <c r="H302" s="145"/>
      <c r="I302" s="145"/>
      <c r="J302" s="145"/>
      <c r="N302" s="110"/>
      <c r="O302" s="110"/>
      <c r="P302" s="110"/>
      <c r="Q302" s="110"/>
      <c r="R302" s="110"/>
      <c r="S302" s="110"/>
      <c r="T302" s="110"/>
      <c r="U302" s="110"/>
      <c r="V302" s="110"/>
      <c r="W302" s="94"/>
      <c r="X302" s="106"/>
      <c r="Y302" s="106"/>
      <c r="Z302" s="106"/>
      <c r="AA302" s="106"/>
      <c r="AC302" s="110"/>
      <c r="AD302" s="110"/>
      <c r="AE302" s="110"/>
      <c r="AF302" s="110"/>
      <c r="AG302" s="106"/>
      <c r="AH302" s="106"/>
      <c r="AI302" s="106"/>
    </row>
    <row r="303" spans="1:35" s="108" customFormat="1" x14ac:dyDescent="0.3">
      <c r="A303" s="105"/>
      <c r="B303" s="114"/>
      <c r="C303" s="114"/>
      <c r="D303" s="105"/>
      <c r="E303" s="105"/>
      <c r="F303" s="360"/>
      <c r="G303" s="145"/>
      <c r="H303" s="145"/>
      <c r="I303" s="145"/>
      <c r="J303" s="145"/>
      <c r="N303" s="110"/>
      <c r="O303" s="110"/>
      <c r="P303" s="110"/>
      <c r="Q303" s="110"/>
      <c r="R303" s="110"/>
      <c r="S303" s="110"/>
      <c r="T303" s="110"/>
      <c r="U303" s="110"/>
      <c r="V303" s="110"/>
      <c r="W303" s="94"/>
      <c r="X303" s="106"/>
      <c r="Y303" s="106"/>
      <c r="Z303" s="106"/>
      <c r="AA303" s="106"/>
      <c r="AC303" s="110"/>
      <c r="AD303" s="110"/>
      <c r="AE303" s="110"/>
      <c r="AF303" s="110"/>
      <c r="AG303" s="106"/>
      <c r="AH303" s="106"/>
      <c r="AI303" s="106"/>
    </row>
    <row r="304" spans="1:35" s="108" customFormat="1" x14ac:dyDescent="0.3">
      <c r="A304" s="105"/>
      <c r="B304" s="114"/>
      <c r="C304" s="114"/>
      <c r="D304" s="105"/>
      <c r="E304" s="105"/>
      <c r="F304" s="361"/>
      <c r="G304" s="110"/>
      <c r="H304" s="110"/>
      <c r="I304" s="110"/>
      <c r="J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94"/>
      <c r="X304" s="106"/>
      <c r="Y304" s="106"/>
      <c r="Z304" s="106"/>
      <c r="AA304" s="106"/>
      <c r="AC304" s="110"/>
      <c r="AD304" s="110"/>
      <c r="AE304" s="110"/>
      <c r="AF304" s="110"/>
      <c r="AG304" s="106"/>
      <c r="AH304" s="106"/>
      <c r="AI304" s="106"/>
    </row>
    <row r="305" spans="1:42" s="108" customFormat="1" x14ac:dyDescent="0.3">
      <c r="A305" s="105"/>
      <c r="B305" s="114"/>
      <c r="C305" s="114"/>
      <c r="D305" s="105"/>
      <c r="E305" s="105"/>
      <c r="F305" s="361"/>
      <c r="G305" s="110"/>
      <c r="H305" s="110"/>
      <c r="I305" s="110"/>
      <c r="J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94"/>
      <c r="X305" s="106"/>
      <c r="Y305" s="106"/>
      <c r="Z305" s="106"/>
      <c r="AA305" s="106"/>
      <c r="AC305" s="110"/>
      <c r="AD305" s="110"/>
      <c r="AE305" s="110"/>
      <c r="AF305" s="110"/>
      <c r="AG305" s="106"/>
      <c r="AH305" s="106"/>
      <c r="AI305" s="106"/>
    </row>
    <row r="306" spans="1:42" s="108" customFormat="1" x14ac:dyDescent="0.3">
      <c r="A306" s="105"/>
      <c r="B306" s="114"/>
      <c r="C306" s="114"/>
      <c r="D306" s="105"/>
      <c r="E306" s="105"/>
      <c r="F306" s="361"/>
      <c r="G306" s="110"/>
      <c r="H306" s="110"/>
      <c r="I306" s="110"/>
      <c r="J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94"/>
      <c r="X306" s="106"/>
      <c r="Y306" s="106"/>
      <c r="Z306" s="106"/>
      <c r="AA306" s="106"/>
      <c r="AC306" s="110"/>
      <c r="AD306" s="110"/>
      <c r="AE306" s="110"/>
      <c r="AF306" s="110"/>
      <c r="AG306" s="106"/>
      <c r="AH306" s="106"/>
      <c r="AI306" s="106"/>
    </row>
    <row r="307" spans="1:42" s="108" customFormat="1" x14ac:dyDescent="0.3">
      <c r="A307" s="105"/>
      <c r="B307" s="114"/>
      <c r="C307" s="114"/>
      <c r="D307" s="105"/>
      <c r="E307" s="105"/>
      <c r="F307" s="361"/>
      <c r="G307" s="110"/>
      <c r="H307" s="110"/>
      <c r="I307" s="110"/>
      <c r="J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94"/>
      <c r="X307" s="106"/>
      <c r="Y307" s="106"/>
      <c r="Z307" s="106"/>
      <c r="AA307" s="106"/>
      <c r="AC307" s="110"/>
      <c r="AD307" s="110"/>
      <c r="AE307" s="110"/>
      <c r="AF307" s="110"/>
      <c r="AG307" s="106"/>
      <c r="AH307" s="106"/>
      <c r="AI307" s="106"/>
    </row>
    <row r="308" spans="1:42" s="108" customFormat="1" x14ac:dyDescent="0.3">
      <c r="A308" s="105"/>
      <c r="B308" s="114"/>
      <c r="C308" s="114"/>
      <c r="D308" s="105"/>
      <c r="E308" s="105"/>
      <c r="F308" s="361"/>
      <c r="G308" s="110"/>
      <c r="H308" s="110"/>
      <c r="I308" s="110"/>
      <c r="J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94"/>
      <c r="X308" s="106"/>
      <c r="Y308" s="106"/>
      <c r="Z308" s="106"/>
      <c r="AA308" s="106"/>
      <c r="AC308" s="110"/>
      <c r="AD308" s="110"/>
      <c r="AE308" s="110"/>
      <c r="AF308" s="110"/>
      <c r="AG308" s="106"/>
      <c r="AH308" s="106"/>
      <c r="AI308" s="106"/>
    </row>
    <row r="309" spans="1:42" s="108" customFormat="1" x14ac:dyDescent="0.3">
      <c r="A309" s="105"/>
      <c r="B309" s="114"/>
      <c r="C309" s="114"/>
      <c r="D309" s="105"/>
      <c r="E309" s="105"/>
      <c r="F309" s="110"/>
      <c r="G309" s="110"/>
      <c r="H309" s="110"/>
      <c r="I309" s="110"/>
      <c r="J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94"/>
      <c r="X309" s="106"/>
      <c r="Y309" s="106"/>
      <c r="Z309" s="106"/>
      <c r="AA309" s="106"/>
      <c r="AC309" s="110"/>
      <c r="AD309" s="110"/>
      <c r="AE309" s="110"/>
      <c r="AF309" s="110"/>
      <c r="AG309" s="106"/>
      <c r="AH309" s="106"/>
      <c r="AI309" s="106"/>
    </row>
    <row r="310" spans="1:42" s="108" customFormat="1" x14ac:dyDescent="0.3">
      <c r="A310" s="105"/>
      <c r="B310" s="114"/>
      <c r="C310" s="114"/>
      <c r="D310" s="105"/>
      <c r="E310" s="105"/>
      <c r="F310" s="110"/>
      <c r="G310" s="110"/>
      <c r="H310" s="110"/>
      <c r="I310" s="110"/>
      <c r="J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94"/>
      <c r="X310" s="106"/>
      <c r="Y310" s="106"/>
      <c r="Z310" s="106"/>
      <c r="AA310" s="106"/>
      <c r="AC310" s="110"/>
      <c r="AD310" s="110"/>
      <c r="AE310" s="110"/>
      <c r="AF310" s="110"/>
      <c r="AG310" s="106"/>
      <c r="AH310" s="106"/>
      <c r="AI310" s="106"/>
    </row>
    <row r="311" spans="1:42" s="108" customFormat="1" x14ac:dyDescent="0.3">
      <c r="A311" s="105"/>
      <c r="B311" s="114"/>
      <c r="C311" s="114"/>
      <c r="D311" s="105"/>
      <c r="E311" s="105"/>
      <c r="F311" s="110"/>
      <c r="G311" s="110"/>
      <c r="H311" s="110"/>
      <c r="I311" s="110"/>
      <c r="J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94"/>
      <c r="X311" s="106"/>
      <c r="Y311" s="106"/>
      <c r="Z311" s="106"/>
      <c r="AA311" s="106"/>
      <c r="AC311" s="110"/>
      <c r="AD311" s="110"/>
      <c r="AE311" s="110"/>
      <c r="AF311" s="110"/>
      <c r="AG311" s="106"/>
      <c r="AH311" s="106"/>
      <c r="AI311" s="106"/>
    </row>
    <row r="312" spans="1:42" s="108" customFormat="1" x14ac:dyDescent="0.3">
      <c r="A312" s="105"/>
      <c r="B312" s="114"/>
      <c r="C312" s="114"/>
      <c r="D312" s="105"/>
      <c r="E312" s="105"/>
      <c r="F312" s="110"/>
      <c r="G312" s="110"/>
      <c r="H312" s="110"/>
      <c r="I312" s="110"/>
      <c r="J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94"/>
      <c r="X312" s="106"/>
      <c r="Y312" s="106"/>
      <c r="Z312" s="106"/>
      <c r="AA312" s="106"/>
      <c r="AC312" s="110"/>
      <c r="AD312" s="110"/>
      <c r="AE312" s="110"/>
      <c r="AF312" s="110"/>
      <c r="AG312" s="106"/>
      <c r="AH312" s="106"/>
      <c r="AI312" s="106"/>
    </row>
    <row r="313" spans="1:42" s="108" customFormat="1" x14ac:dyDescent="0.3">
      <c r="A313" s="105"/>
      <c r="B313" s="114"/>
      <c r="C313" s="114"/>
      <c r="D313" s="105"/>
      <c r="E313" s="105"/>
      <c r="F313" s="110"/>
      <c r="G313" s="110"/>
      <c r="H313" s="110"/>
      <c r="I313" s="110"/>
      <c r="J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94"/>
      <c r="X313" s="106"/>
      <c r="Y313" s="106"/>
      <c r="Z313" s="106"/>
      <c r="AA313" s="106"/>
      <c r="AC313" s="110"/>
      <c r="AD313" s="110"/>
      <c r="AE313" s="110"/>
      <c r="AF313" s="110"/>
      <c r="AG313" s="106"/>
      <c r="AH313" s="106"/>
      <c r="AI313" s="106"/>
    </row>
    <row r="314" spans="1:42" s="110" customFormat="1" x14ac:dyDescent="0.3">
      <c r="A314" s="105"/>
      <c r="B314" s="114"/>
      <c r="C314" s="114"/>
      <c r="D314" s="105"/>
      <c r="E314" s="105"/>
      <c r="K314" s="108"/>
      <c r="L314" s="108"/>
      <c r="M314" s="108"/>
      <c r="W314" s="94"/>
      <c r="X314" s="106"/>
      <c r="Y314" s="106"/>
      <c r="Z314" s="106"/>
      <c r="AA314" s="106"/>
      <c r="AB314" s="108"/>
      <c r="AG314" s="106"/>
      <c r="AH314" s="106"/>
      <c r="AI314" s="106"/>
      <c r="AJ314" s="108"/>
      <c r="AP314" s="108"/>
    </row>
    <row r="315" spans="1:42" s="110" customFormat="1" x14ac:dyDescent="0.3">
      <c r="A315" s="105"/>
      <c r="B315" s="114"/>
      <c r="C315" s="114"/>
      <c r="D315" s="105"/>
      <c r="E315" s="105"/>
      <c r="K315" s="108"/>
      <c r="L315" s="108"/>
      <c r="M315" s="108"/>
      <c r="W315" s="94"/>
      <c r="X315" s="106"/>
      <c r="Y315" s="106"/>
      <c r="Z315" s="106"/>
      <c r="AA315" s="106"/>
      <c r="AB315" s="108"/>
      <c r="AG315" s="106"/>
      <c r="AH315" s="106"/>
      <c r="AI315" s="106"/>
      <c r="AJ315" s="108"/>
      <c r="AP315" s="108"/>
    </row>
    <row r="316" spans="1:42" s="110" customFormat="1" x14ac:dyDescent="0.3">
      <c r="A316" s="105"/>
      <c r="B316" s="114"/>
      <c r="C316" s="114"/>
      <c r="D316" s="105"/>
      <c r="E316" s="105"/>
      <c r="K316" s="108"/>
      <c r="L316" s="108"/>
      <c r="M316" s="108"/>
      <c r="W316" s="94"/>
      <c r="X316" s="106"/>
      <c r="Y316" s="106"/>
      <c r="Z316" s="106"/>
      <c r="AA316" s="106"/>
      <c r="AB316" s="108"/>
      <c r="AG316" s="106"/>
      <c r="AH316" s="106"/>
      <c r="AI316" s="106"/>
      <c r="AJ316" s="108"/>
      <c r="AP316" s="108"/>
    </row>
    <row r="317" spans="1:42" s="110" customFormat="1" x14ac:dyDescent="0.3">
      <c r="A317" s="105"/>
      <c r="B317" s="114"/>
      <c r="C317" s="114"/>
      <c r="D317" s="105"/>
      <c r="E317" s="105"/>
      <c r="K317" s="108"/>
      <c r="L317" s="108"/>
      <c r="M317" s="108"/>
      <c r="W317" s="94"/>
      <c r="X317" s="106"/>
      <c r="Y317" s="106"/>
      <c r="Z317" s="106"/>
      <c r="AA317" s="106"/>
      <c r="AB317" s="108"/>
      <c r="AG317" s="106"/>
      <c r="AH317" s="106"/>
      <c r="AI317" s="106"/>
      <c r="AJ317" s="108"/>
      <c r="AP317" s="108"/>
    </row>
    <row r="318" spans="1:42" s="110" customFormat="1" x14ac:dyDescent="0.3">
      <c r="A318" s="105"/>
      <c r="B318" s="114"/>
      <c r="C318" s="114"/>
      <c r="D318" s="105"/>
      <c r="E318" s="105"/>
      <c r="K318" s="108"/>
      <c r="L318" s="108"/>
      <c r="M318" s="108"/>
      <c r="W318" s="94"/>
      <c r="X318" s="106"/>
      <c r="Y318" s="106"/>
      <c r="Z318" s="106"/>
      <c r="AA318" s="106"/>
      <c r="AB318" s="108"/>
      <c r="AG318" s="106"/>
      <c r="AH318" s="106"/>
      <c r="AI318" s="106"/>
      <c r="AJ318" s="108"/>
      <c r="AP318" s="108"/>
    </row>
    <row r="319" spans="1:42" s="110" customFormat="1" x14ac:dyDescent="0.3">
      <c r="A319" s="105"/>
      <c r="B319" s="114"/>
      <c r="C319" s="114"/>
      <c r="D319" s="105"/>
      <c r="E319" s="105"/>
      <c r="K319" s="108"/>
      <c r="L319" s="108"/>
      <c r="M319" s="108"/>
      <c r="W319" s="94"/>
      <c r="X319" s="106"/>
      <c r="Y319" s="106"/>
      <c r="Z319" s="106"/>
      <c r="AA319" s="106"/>
      <c r="AB319" s="108"/>
      <c r="AG319" s="106"/>
      <c r="AH319" s="106"/>
      <c r="AI319" s="106"/>
      <c r="AJ319" s="108"/>
      <c r="AP319" s="108"/>
    </row>
    <row r="320" spans="1:42" s="110" customFormat="1" x14ac:dyDescent="0.3">
      <c r="A320" s="105"/>
      <c r="B320" s="114"/>
      <c r="C320" s="114"/>
      <c r="D320" s="105"/>
      <c r="E320" s="105"/>
      <c r="K320" s="108"/>
      <c r="L320" s="108"/>
      <c r="M320" s="108"/>
      <c r="W320" s="94"/>
      <c r="X320" s="106"/>
      <c r="Y320" s="106"/>
      <c r="Z320" s="106"/>
      <c r="AA320" s="106"/>
      <c r="AB320" s="108"/>
      <c r="AG320" s="106"/>
      <c r="AH320" s="106"/>
      <c r="AI320" s="106"/>
      <c r="AJ320" s="108"/>
      <c r="AP320" s="108"/>
    </row>
    <row r="321" spans="1:42" s="110" customFormat="1" x14ac:dyDescent="0.3">
      <c r="A321" s="105"/>
      <c r="B321" s="114"/>
      <c r="C321" s="114"/>
      <c r="D321" s="105"/>
      <c r="E321" s="105"/>
      <c r="K321" s="108"/>
      <c r="L321" s="108"/>
      <c r="M321" s="108"/>
      <c r="W321" s="94"/>
      <c r="X321" s="106"/>
      <c r="Y321" s="106"/>
      <c r="Z321" s="106"/>
      <c r="AA321" s="106"/>
      <c r="AB321" s="108"/>
      <c r="AG321" s="106"/>
      <c r="AH321" s="106"/>
      <c r="AI321" s="106"/>
      <c r="AJ321" s="108"/>
      <c r="AP321" s="108"/>
    </row>
    <row r="322" spans="1:42" s="110" customFormat="1" x14ac:dyDescent="0.3">
      <c r="A322" s="105"/>
      <c r="B322" s="114"/>
      <c r="C322" s="114"/>
      <c r="D322" s="105"/>
      <c r="E322" s="105"/>
      <c r="K322" s="108"/>
      <c r="L322" s="108"/>
      <c r="M322" s="108"/>
      <c r="W322" s="94"/>
      <c r="X322" s="106"/>
      <c r="Y322" s="106"/>
      <c r="Z322" s="106"/>
      <c r="AA322" s="106"/>
      <c r="AB322" s="108"/>
      <c r="AG322" s="106"/>
      <c r="AH322" s="106"/>
      <c r="AI322" s="106"/>
      <c r="AJ322" s="108"/>
      <c r="AP322" s="108"/>
    </row>
    <row r="323" spans="1:42" s="110" customFormat="1" x14ac:dyDescent="0.3">
      <c r="A323" s="105"/>
      <c r="B323" s="114"/>
      <c r="C323" s="114"/>
      <c r="D323" s="105"/>
      <c r="E323" s="105"/>
      <c r="K323" s="108"/>
      <c r="L323" s="108"/>
      <c r="M323" s="108"/>
      <c r="W323" s="94"/>
      <c r="X323" s="106"/>
      <c r="Y323" s="106"/>
      <c r="Z323" s="106"/>
      <c r="AA323" s="106"/>
      <c r="AB323" s="108"/>
      <c r="AG323" s="106"/>
      <c r="AH323" s="106"/>
      <c r="AI323" s="106"/>
      <c r="AJ323" s="108"/>
      <c r="AP323" s="108"/>
    </row>
    <row r="324" spans="1:42" s="110" customFormat="1" x14ac:dyDescent="0.3">
      <c r="A324" s="105"/>
      <c r="B324" s="114"/>
      <c r="C324" s="114"/>
      <c r="D324" s="105"/>
      <c r="E324" s="105"/>
      <c r="K324" s="108"/>
      <c r="L324" s="108"/>
      <c r="M324" s="108"/>
      <c r="W324" s="94"/>
      <c r="X324" s="106"/>
      <c r="Y324" s="106"/>
      <c r="Z324" s="106"/>
      <c r="AA324" s="106"/>
      <c r="AB324" s="108"/>
      <c r="AG324" s="106"/>
      <c r="AH324" s="106"/>
      <c r="AI324" s="106"/>
      <c r="AJ324" s="108"/>
      <c r="AP324" s="108"/>
    </row>
    <row r="325" spans="1:42" s="110" customFormat="1" x14ac:dyDescent="0.3">
      <c r="A325" s="105"/>
      <c r="B325" s="114"/>
      <c r="C325" s="114"/>
      <c r="D325" s="105"/>
      <c r="E325" s="105"/>
      <c r="K325" s="108"/>
      <c r="L325" s="108"/>
      <c r="M325" s="108"/>
      <c r="W325" s="94"/>
      <c r="X325" s="106"/>
      <c r="Y325" s="106"/>
      <c r="Z325" s="106"/>
      <c r="AA325" s="106"/>
      <c r="AB325" s="108"/>
      <c r="AG325" s="106"/>
      <c r="AH325" s="106"/>
      <c r="AI325" s="106"/>
      <c r="AJ325" s="108"/>
      <c r="AP325" s="108"/>
    </row>
    <row r="326" spans="1:42" s="110" customFormat="1" x14ac:dyDescent="0.3">
      <c r="A326" s="105"/>
      <c r="B326" s="114"/>
      <c r="C326" s="114"/>
      <c r="D326" s="105"/>
      <c r="E326" s="105"/>
      <c r="K326" s="108"/>
      <c r="L326" s="108"/>
      <c r="M326" s="108"/>
      <c r="W326" s="94"/>
      <c r="X326" s="106"/>
      <c r="Y326" s="106"/>
      <c r="Z326" s="106"/>
      <c r="AA326" s="106"/>
      <c r="AB326" s="108"/>
      <c r="AG326" s="106"/>
      <c r="AH326" s="106"/>
      <c r="AI326" s="106"/>
      <c r="AJ326" s="108"/>
      <c r="AP326" s="108"/>
    </row>
    <row r="327" spans="1:42" s="110" customFormat="1" x14ac:dyDescent="0.3">
      <c r="A327" s="105"/>
      <c r="B327" s="114"/>
      <c r="C327" s="114"/>
      <c r="D327" s="105"/>
      <c r="E327" s="105"/>
      <c r="K327" s="108"/>
      <c r="L327" s="108"/>
      <c r="M327" s="108"/>
      <c r="W327" s="94"/>
      <c r="X327" s="106"/>
      <c r="Y327" s="106"/>
      <c r="Z327" s="106"/>
      <c r="AA327" s="106"/>
      <c r="AB327" s="108"/>
      <c r="AG327" s="106"/>
      <c r="AH327" s="106"/>
      <c r="AI327" s="106"/>
      <c r="AJ327" s="108"/>
      <c r="AP327" s="108"/>
    </row>
    <row r="328" spans="1:42" s="110" customFormat="1" x14ac:dyDescent="0.3">
      <c r="A328" s="105"/>
      <c r="B328" s="114"/>
      <c r="C328" s="114"/>
      <c r="D328" s="105"/>
      <c r="E328" s="105"/>
      <c r="K328" s="108"/>
      <c r="L328" s="108"/>
      <c r="M328" s="108"/>
      <c r="W328" s="94"/>
      <c r="X328" s="106"/>
      <c r="Y328" s="106"/>
      <c r="Z328" s="106"/>
      <c r="AA328" s="106"/>
      <c r="AB328" s="108"/>
      <c r="AG328" s="106"/>
      <c r="AH328" s="106"/>
      <c r="AI328" s="106"/>
      <c r="AJ328" s="108"/>
      <c r="AP328" s="108"/>
    </row>
    <row r="329" spans="1:42" s="110" customFormat="1" x14ac:dyDescent="0.3">
      <c r="A329" s="105"/>
      <c r="B329" s="114"/>
      <c r="C329" s="114"/>
      <c r="D329" s="105"/>
      <c r="E329" s="105"/>
      <c r="K329" s="108"/>
      <c r="L329" s="108"/>
      <c r="M329" s="108"/>
      <c r="W329" s="94"/>
      <c r="X329" s="106"/>
      <c r="Y329" s="106"/>
      <c r="Z329" s="106"/>
      <c r="AA329" s="106"/>
      <c r="AB329" s="108"/>
      <c r="AG329" s="106"/>
      <c r="AH329" s="106"/>
      <c r="AI329" s="106"/>
      <c r="AJ329" s="108"/>
      <c r="AP329" s="108"/>
    </row>
    <row r="330" spans="1:42" s="110" customFormat="1" x14ac:dyDescent="0.3">
      <c r="A330" s="105"/>
      <c r="B330" s="114"/>
      <c r="C330" s="114"/>
      <c r="D330" s="105"/>
      <c r="E330" s="105"/>
      <c r="K330" s="108"/>
      <c r="L330" s="108"/>
      <c r="M330" s="108"/>
      <c r="W330" s="94"/>
      <c r="X330" s="106"/>
      <c r="Y330" s="106"/>
      <c r="Z330" s="106"/>
      <c r="AA330" s="106"/>
      <c r="AB330" s="108"/>
      <c r="AG330" s="106"/>
      <c r="AH330" s="106"/>
      <c r="AI330" s="106"/>
      <c r="AJ330" s="108"/>
      <c r="AP330" s="108"/>
    </row>
    <row r="331" spans="1:42" s="110" customFormat="1" x14ac:dyDescent="0.3">
      <c r="A331" s="105"/>
      <c r="B331" s="114"/>
      <c r="C331" s="114"/>
      <c r="D331" s="105"/>
      <c r="E331" s="105"/>
      <c r="K331" s="108"/>
      <c r="L331" s="108"/>
      <c r="M331" s="108"/>
      <c r="W331" s="94"/>
      <c r="X331" s="106"/>
      <c r="Y331" s="106"/>
      <c r="Z331" s="106"/>
      <c r="AA331" s="106"/>
      <c r="AB331" s="108"/>
      <c r="AG331" s="106"/>
      <c r="AH331" s="106"/>
      <c r="AI331" s="106"/>
      <c r="AJ331" s="108"/>
      <c r="AP331" s="108"/>
    </row>
    <row r="332" spans="1:42" s="110" customFormat="1" x14ac:dyDescent="0.3">
      <c r="A332" s="105"/>
      <c r="B332" s="114"/>
      <c r="C332" s="114"/>
      <c r="D332" s="105"/>
      <c r="E332" s="105"/>
      <c r="K332" s="108"/>
      <c r="L332" s="108"/>
      <c r="M332" s="108"/>
      <c r="W332" s="94"/>
      <c r="X332" s="106"/>
      <c r="Y332" s="106"/>
      <c r="Z332" s="106"/>
      <c r="AA332" s="106"/>
      <c r="AB332" s="108"/>
      <c r="AG332" s="106"/>
      <c r="AH332" s="106"/>
      <c r="AI332" s="106"/>
      <c r="AJ332" s="108"/>
      <c r="AP332" s="108"/>
    </row>
    <row r="333" spans="1:42" s="110" customFormat="1" x14ac:dyDescent="0.3">
      <c r="A333" s="105"/>
      <c r="B333" s="114"/>
      <c r="C333" s="114"/>
      <c r="D333" s="105"/>
      <c r="E333" s="105"/>
      <c r="K333" s="108"/>
      <c r="L333" s="108"/>
      <c r="M333" s="108"/>
      <c r="W333" s="94"/>
      <c r="X333" s="106"/>
      <c r="Y333" s="106"/>
      <c r="Z333" s="106"/>
      <c r="AA333" s="106"/>
      <c r="AB333" s="108"/>
      <c r="AG333" s="106"/>
      <c r="AH333" s="106"/>
      <c r="AI333" s="106"/>
      <c r="AJ333" s="108"/>
      <c r="AP333" s="108"/>
    </row>
    <row r="334" spans="1:42" s="110" customFormat="1" x14ac:dyDescent="0.3">
      <c r="A334" s="105"/>
      <c r="B334" s="114"/>
      <c r="C334" s="114"/>
      <c r="D334" s="105"/>
      <c r="E334" s="105"/>
      <c r="K334" s="108"/>
      <c r="L334" s="108"/>
      <c r="M334" s="108"/>
      <c r="W334" s="94"/>
      <c r="X334" s="106"/>
      <c r="Y334" s="106"/>
      <c r="Z334" s="106"/>
      <c r="AA334" s="106"/>
      <c r="AB334" s="108"/>
      <c r="AG334" s="106"/>
      <c r="AH334" s="106"/>
      <c r="AI334" s="106"/>
      <c r="AJ334" s="108"/>
      <c r="AP334" s="108"/>
    </row>
    <row r="335" spans="1:42" s="110" customFormat="1" x14ac:dyDescent="0.3">
      <c r="A335" s="105"/>
      <c r="B335" s="114"/>
      <c r="C335" s="114"/>
      <c r="D335" s="105"/>
      <c r="E335" s="105"/>
      <c r="K335" s="108"/>
      <c r="L335" s="108"/>
      <c r="M335" s="108"/>
      <c r="W335" s="94"/>
      <c r="X335" s="106"/>
      <c r="Y335" s="106"/>
      <c r="Z335" s="106"/>
      <c r="AA335" s="106"/>
      <c r="AB335" s="108"/>
      <c r="AG335" s="106"/>
      <c r="AH335" s="106"/>
      <c r="AI335" s="106"/>
      <c r="AJ335" s="108"/>
      <c r="AP335" s="108"/>
    </row>
    <row r="336" spans="1:42" s="110" customFormat="1" x14ac:dyDescent="0.3">
      <c r="A336" s="105"/>
      <c r="B336" s="114"/>
      <c r="C336" s="114"/>
      <c r="D336" s="105"/>
      <c r="E336" s="105"/>
      <c r="K336" s="108"/>
      <c r="L336" s="108"/>
      <c r="M336" s="108"/>
      <c r="W336" s="94"/>
      <c r="X336" s="106"/>
      <c r="Y336" s="106"/>
      <c r="Z336" s="106"/>
      <c r="AA336" s="106"/>
      <c r="AB336" s="108"/>
      <c r="AG336" s="106"/>
      <c r="AH336" s="106"/>
      <c r="AI336" s="106"/>
      <c r="AJ336" s="108"/>
      <c r="AP336" s="108"/>
    </row>
    <row r="337" spans="1:42" s="110" customFormat="1" x14ac:dyDescent="0.3">
      <c r="A337" s="105"/>
      <c r="B337" s="114"/>
      <c r="C337" s="114"/>
      <c r="D337" s="105"/>
      <c r="E337" s="105"/>
      <c r="K337" s="108"/>
      <c r="L337" s="108"/>
      <c r="M337" s="108"/>
      <c r="W337" s="94"/>
      <c r="X337" s="106"/>
      <c r="Y337" s="106"/>
      <c r="Z337" s="106"/>
      <c r="AA337" s="106"/>
      <c r="AB337" s="108"/>
      <c r="AG337" s="106"/>
      <c r="AH337" s="106"/>
      <c r="AI337" s="106"/>
      <c r="AJ337" s="108"/>
      <c r="AP337" s="108"/>
    </row>
    <row r="338" spans="1:42" s="110" customFormat="1" x14ac:dyDescent="0.3">
      <c r="A338" s="105"/>
      <c r="B338" s="114"/>
      <c r="C338" s="114"/>
      <c r="D338" s="105"/>
      <c r="E338" s="105"/>
      <c r="K338" s="108"/>
      <c r="L338" s="108"/>
      <c r="M338" s="108"/>
      <c r="W338" s="94"/>
      <c r="X338" s="106"/>
      <c r="Y338" s="106"/>
      <c r="Z338" s="106"/>
      <c r="AA338" s="106"/>
      <c r="AB338" s="108"/>
      <c r="AG338" s="106"/>
      <c r="AH338" s="106"/>
      <c r="AI338" s="106"/>
      <c r="AJ338" s="108"/>
      <c r="AP338" s="108"/>
    </row>
    <row r="339" spans="1:42" s="110" customFormat="1" x14ac:dyDescent="0.3">
      <c r="A339" s="105"/>
      <c r="B339" s="114"/>
      <c r="C339" s="114"/>
      <c r="D339" s="105"/>
      <c r="E339" s="105"/>
      <c r="K339" s="108"/>
      <c r="L339" s="108"/>
      <c r="M339" s="108"/>
      <c r="W339" s="94"/>
      <c r="X339" s="106"/>
      <c r="Y339" s="106"/>
      <c r="Z339" s="106"/>
      <c r="AA339" s="106"/>
      <c r="AB339" s="108"/>
      <c r="AG339" s="106"/>
      <c r="AH339" s="106"/>
      <c r="AI339" s="106"/>
      <c r="AJ339" s="108"/>
      <c r="AP339" s="108"/>
    </row>
    <row r="340" spans="1:42" s="110" customFormat="1" x14ac:dyDescent="0.3">
      <c r="A340" s="105"/>
      <c r="B340" s="114"/>
      <c r="C340" s="114"/>
      <c r="D340" s="105"/>
      <c r="E340" s="105"/>
      <c r="K340" s="108"/>
      <c r="L340" s="108"/>
      <c r="M340" s="108"/>
      <c r="W340" s="94"/>
      <c r="X340" s="106"/>
      <c r="Y340" s="106"/>
      <c r="Z340" s="106"/>
      <c r="AA340" s="106"/>
      <c r="AB340" s="108"/>
      <c r="AG340" s="106"/>
      <c r="AH340" s="106"/>
      <c r="AI340" s="106"/>
      <c r="AJ340" s="108"/>
      <c r="AP340" s="108"/>
    </row>
    <row r="341" spans="1:42" s="110" customFormat="1" x14ac:dyDescent="0.3">
      <c r="A341" s="105"/>
      <c r="B341" s="114"/>
      <c r="C341" s="114"/>
      <c r="D341" s="105"/>
      <c r="E341" s="105"/>
      <c r="K341" s="108"/>
      <c r="L341" s="108"/>
      <c r="M341" s="108"/>
      <c r="W341" s="94"/>
      <c r="X341" s="106"/>
      <c r="Y341" s="106"/>
      <c r="Z341" s="106"/>
      <c r="AA341" s="106"/>
      <c r="AB341" s="108"/>
      <c r="AG341" s="106"/>
      <c r="AH341" s="106"/>
      <c r="AI341" s="106"/>
      <c r="AJ341" s="108"/>
      <c r="AP341" s="108"/>
    </row>
    <row r="342" spans="1:42" s="110" customFormat="1" x14ac:dyDescent="0.3">
      <c r="A342" s="105"/>
      <c r="B342" s="114"/>
      <c r="C342" s="114"/>
      <c r="D342" s="105"/>
      <c r="E342" s="105"/>
      <c r="K342" s="108"/>
      <c r="L342" s="108"/>
      <c r="M342" s="108"/>
      <c r="W342" s="94"/>
      <c r="X342" s="106"/>
      <c r="Y342" s="106"/>
      <c r="Z342" s="106"/>
      <c r="AA342" s="106"/>
      <c r="AB342" s="108"/>
      <c r="AG342" s="106"/>
      <c r="AH342" s="106"/>
      <c r="AI342" s="106"/>
      <c r="AJ342" s="108"/>
      <c r="AP342" s="108"/>
    </row>
    <row r="343" spans="1:42" s="110" customFormat="1" x14ac:dyDescent="0.3">
      <c r="A343" s="105"/>
      <c r="B343" s="114"/>
      <c r="C343" s="114"/>
      <c r="D343" s="105"/>
      <c r="E343" s="105"/>
      <c r="K343" s="108"/>
      <c r="L343" s="108"/>
      <c r="M343" s="108"/>
      <c r="W343" s="94"/>
      <c r="X343" s="106"/>
      <c r="Y343" s="106"/>
      <c r="Z343" s="106"/>
      <c r="AA343" s="106"/>
      <c r="AB343" s="108"/>
      <c r="AG343" s="106"/>
      <c r="AH343" s="106"/>
      <c r="AI343" s="106"/>
      <c r="AJ343" s="108"/>
      <c r="AP343" s="108"/>
    </row>
    <row r="344" spans="1:42" s="110" customFormat="1" x14ac:dyDescent="0.3">
      <c r="A344" s="105"/>
      <c r="B344" s="114"/>
      <c r="C344" s="114"/>
      <c r="D344" s="105"/>
      <c r="E344" s="105"/>
      <c r="K344" s="108"/>
      <c r="L344" s="108"/>
      <c r="M344" s="108"/>
      <c r="W344" s="94"/>
      <c r="X344" s="106"/>
      <c r="Y344" s="106"/>
      <c r="Z344" s="106"/>
      <c r="AA344" s="106"/>
      <c r="AB344" s="108"/>
      <c r="AG344" s="106"/>
      <c r="AH344" s="106"/>
      <c r="AI344" s="106"/>
      <c r="AJ344" s="108"/>
      <c r="AP344" s="108"/>
    </row>
    <row r="345" spans="1:42" s="110" customFormat="1" x14ac:dyDescent="0.3">
      <c r="A345" s="105"/>
      <c r="B345" s="114"/>
      <c r="C345" s="114"/>
      <c r="D345" s="105"/>
      <c r="E345" s="105"/>
      <c r="K345" s="108"/>
      <c r="L345" s="108"/>
      <c r="M345" s="108"/>
      <c r="W345" s="94"/>
      <c r="X345" s="106"/>
      <c r="Y345" s="106"/>
      <c r="Z345" s="106"/>
      <c r="AA345" s="106"/>
      <c r="AB345" s="108"/>
      <c r="AG345" s="106"/>
      <c r="AH345" s="106"/>
      <c r="AI345" s="106"/>
      <c r="AJ345" s="108"/>
      <c r="AP345" s="108"/>
    </row>
    <row r="346" spans="1:42" s="110" customFormat="1" x14ac:dyDescent="0.3">
      <c r="A346" s="105"/>
      <c r="B346" s="114"/>
      <c r="C346" s="114"/>
      <c r="D346" s="105"/>
      <c r="E346" s="105"/>
      <c r="K346" s="108"/>
      <c r="L346" s="108"/>
      <c r="M346" s="108"/>
      <c r="W346" s="94"/>
      <c r="X346" s="106"/>
      <c r="Y346" s="106"/>
      <c r="Z346" s="106"/>
      <c r="AA346" s="106"/>
      <c r="AB346" s="108"/>
      <c r="AG346" s="106"/>
      <c r="AH346" s="106"/>
      <c r="AI346" s="106"/>
      <c r="AJ346" s="108"/>
      <c r="AP346" s="108"/>
    </row>
    <row r="347" spans="1:42" s="110" customFormat="1" x14ac:dyDescent="0.3">
      <c r="A347" s="105"/>
      <c r="B347" s="114"/>
      <c r="C347" s="114"/>
      <c r="D347" s="105"/>
      <c r="E347" s="105"/>
      <c r="K347" s="108"/>
      <c r="L347" s="108"/>
      <c r="M347" s="108"/>
      <c r="W347" s="94"/>
      <c r="X347" s="106"/>
      <c r="Y347" s="106"/>
      <c r="Z347" s="106"/>
      <c r="AA347" s="106"/>
      <c r="AB347" s="108"/>
      <c r="AG347" s="106"/>
      <c r="AH347" s="106"/>
      <c r="AI347" s="106"/>
      <c r="AJ347" s="108"/>
      <c r="AP347" s="108"/>
    </row>
    <row r="348" spans="1:42" s="110" customFormat="1" x14ac:dyDescent="0.3">
      <c r="A348" s="105"/>
      <c r="B348" s="114"/>
      <c r="C348" s="114"/>
      <c r="D348" s="105"/>
      <c r="E348" s="105"/>
      <c r="K348" s="108"/>
      <c r="L348" s="108"/>
      <c r="M348" s="108"/>
      <c r="W348" s="94"/>
      <c r="X348" s="106"/>
      <c r="Y348" s="106"/>
      <c r="Z348" s="106"/>
      <c r="AA348" s="106"/>
      <c r="AB348" s="108"/>
      <c r="AG348" s="106"/>
      <c r="AH348" s="106"/>
      <c r="AI348" s="106"/>
      <c r="AJ348" s="108"/>
      <c r="AP348" s="108"/>
    </row>
    <row r="349" spans="1:42" s="110" customFormat="1" x14ac:dyDescent="0.3">
      <c r="A349" s="105"/>
      <c r="B349" s="114"/>
      <c r="C349" s="114"/>
      <c r="D349" s="105"/>
      <c r="E349" s="105"/>
      <c r="K349" s="108"/>
      <c r="L349" s="108"/>
      <c r="M349" s="108"/>
      <c r="W349" s="94"/>
      <c r="X349" s="106"/>
      <c r="Y349" s="106"/>
      <c r="Z349" s="106"/>
      <c r="AA349" s="106"/>
      <c r="AB349" s="108"/>
      <c r="AG349" s="106"/>
      <c r="AH349" s="106"/>
      <c r="AI349" s="106"/>
      <c r="AJ349" s="108"/>
      <c r="AP349" s="108"/>
    </row>
    <row r="350" spans="1:42" s="110" customFormat="1" x14ac:dyDescent="0.3">
      <c r="A350" s="105"/>
      <c r="B350" s="114"/>
      <c r="C350" s="114"/>
      <c r="D350" s="105"/>
      <c r="E350" s="105"/>
      <c r="K350" s="108"/>
      <c r="L350" s="108"/>
      <c r="M350" s="108"/>
      <c r="W350" s="94"/>
      <c r="X350" s="106"/>
      <c r="Y350" s="106"/>
      <c r="Z350" s="106"/>
      <c r="AA350" s="106"/>
      <c r="AB350" s="108"/>
      <c r="AG350" s="106"/>
      <c r="AH350" s="106"/>
      <c r="AI350" s="106"/>
      <c r="AJ350" s="108"/>
      <c r="AP350" s="108"/>
    </row>
    <row r="351" spans="1:42" s="110" customFormat="1" x14ac:dyDescent="0.3">
      <c r="A351" s="105"/>
      <c r="B351" s="114"/>
      <c r="C351" s="114"/>
      <c r="D351" s="105"/>
      <c r="E351" s="105"/>
      <c r="K351" s="108"/>
      <c r="L351" s="108"/>
      <c r="M351" s="108"/>
      <c r="W351" s="94"/>
      <c r="X351" s="106"/>
      <c r="Y351" s="106"/>
      <c r="Z351" s="106"/>
      <c r="AA351" s="106"/>
      <c r="AB351" s="108"/>
      <c r="AG351" s="106"/>
      <c r="AH351" s="106"/>
      <c r="AI351" s="106"/>
      <c r="AJ351" s="108"/>
      <c r="AP351" s="108"/>
    </row>
    <row r="352" spans="1:42" s="110" customFormat="1" x14ac:dyDescent="0.3">
      <c r="A352" s="105"/>
      <c r="B352" s="114"/>
      <c r="C352" s="114"/>
      <c r="D352" s="105"/>
      <c r="E352" s="105"/>
      <c r="K352" s="108"/>
      <c r="L352" s="108"/>
      <c r="M352" s="108"/>
      <c r="W352" s="94"/>
      <c r="X352" s="106"/>
      <c r="Y352" s="106"/>
      <c r="Z352" s="106"/>
      <c r="AA352" s="106"/>
      <c r="AB352" s="108"/>
      <c r="AG352" s="106"/>
      <c r="AH352" s="106"/>
      <c r="AI352" s="106"/>
      <c r="AJ352" s="108"/>
      <c r="AP352" s="108"/>
    </row>
    <row r="353" spans="1:42" s="110" customFormat="1" x14ac:dyDescent="0.3">
      <c r="A353" s="105"/>
      <c r="B353" s="114"/>
      <c r="C353" s="114"/>
      <c r="D353" s="105"/>
      <c r="E353" s="105"/>
      <c r="K353" s="108"/>
      <c r="L353" s="108"/>
      <c r="M353" s="108"/>
      <c r="W353" s="94"/>
      <c r="X353" s="106"/>
      <c r="Y353" s="106"/>
      <c r="Z353" s="106"/>
      <c r="AA353" s="106"/>
      <c r="AB353" s="108"/>
      <c r="AG353" s="106"/>
      <c r="AH353" s="106"/>
      <c r="AI353" s="106"/>
      <c r="AJ353" s="108"/>
      <c r="AP353" s="108"/>
    </row>
    <row r="354" spans="1:42" s="110" customFormat="1" x14ac:dyDescent="0.3">
      <c r="A354" s="105"/>
      <c r="B354" s="114"/>
      <c r="C354" s="114"/>
      <c r="D354" s="105"/>
      <c r="E354" s="105"/>
      <c r="K354" s="108"/>
      <c r="L354" s="108"/>
      <c r="M354" s="108"/>
      <c r="W354" s="94"/>
      <c r="X354" s="106"/>
      <c r="Y354" s="106"/>
      <c r="Z354" s="106"/>
      <c r="AA354" s="106"/>
      <c r="AB354" s="108"/>
      <c r="AG354" s="106"/>
      <c r="AH354" s="106"/>
      <c r="AI354" s="106"/>
      <c r="AJ354" s="108"/>
      <c r="AP354" s="108"/>
    </row>
    <row r="355" spans="1:42" s="110" customFormat="1" x14ac:dyDescent="0.3">
      <c r="A355" s="105"/>
      <c r="B355" s="114"/>
      <c r="C355" s="114"/>
      <c r="D355" s="105"/>
      <c r="E355" s="105"/>
      <c r="K355" s="108"/>
      <c r="L355" s="108"/>
      <c r="M355" s="108"/>
      <c r="W355" s="94"/>
      <c r="X355" s="106"/>
      <c r="Y355" s="106"/>
      <c r="Z355" s="106"/>
      <c r="AA355" s="106"/>
      <c r="AB355" s="108"/>
      <c r="AG355" s="106"/>
      <c r="AH355" s="106"/>
      <c r="AI355" s="106"/>
      <c r="AJ355" s="108"/>
      <c r="AP355" s="108"/>
    </row>
    <row r="356" spans="1:42" s="110" customFormat="1" x14ac:dyDescent="0.3">
      <c r="A356" s="105"/>
      <c r="B356" s="114"/>
      <c r="C356" s="114"/>
      <c r="D356" s="105"/>
      <c r="E356" s="105"/>
      <c r="K356" s="108"/>
      <c r="L356" s="108"/>
      <c r="M356" s="108"/>
      <c r="X356" s="106"/>
      <c r="Y356" s="106"/>
      <c r="Z356" s="106"/>
      <c r="AA356" s="106"/>
      <c r="AB356" s="108"/>
      <c r="AG356" s="106"/>
      <c r="AH356" s="106"/>
      <c r="AI356" s="106"/>
      <c r="AJ356" s="108"/>
      <c r="AP356" s="108"/>
    </row>
    <row r="357" spans="1:42" s="110" customFormat="1" x14ac:dyDescent="0.3">
      <c r="A357" s="105"/>
      <c r="B357" s="114"/>
      <c r="C357" s="114"/>
      <c r="D357" s="105"/>
      <c r="E357" s="105"/>
      <c r="K357" s="108"/>
      <c r="L357" s="108"/>
      <c r="M357" s="108"/>
      <c r="X357" s="106"/>
      <c r="Y357" s="106"/>
      <c r="Z357" s="106"/>
      <c r="AA357" s="106"/>
      <c r="AB357" s="108"/>
      <c r="AG357" s="106"/>
      <c r="AH357" s="106"/>
      <c r="AI357" s="106"/>
      <c r="AJ357" s="108"/>
      <c r="AP357" s="108"/>
    </row>
    <row r="358" spans="1:42" s="110" customFormat="1" x14ac:dyDescent="0.3">
      <c r="A358" s="105"/>
      <c r="B358" s="114"/>
      <c r="C358" s="114"/>
      <c r="D358" s="105"/>
      <c r="E358" s="105"/>
      <c r="K358" s="108"/>
      <c r="L358" s="108"/>
      <c r="M358" s="108"/>
      <c r="X358" s="106"/>
      <c r="Y358" s="106"/>
      <c r="Z358" s="106"/>
      <c r="AA358" s="106"/>
      <c r="AB358" s="108"/>
      <c r="AG358" s="106"/>
      <c r="AH358" s="106"/>
      <c r="AI358" s="106"/>
      <c r="AJ358" s="108"/>
      <c r="AP358" s="108"/>
    </row>
    <row r="359" spans="1:42" s="110" customFormat="1" x14ac:dyDescent="0.3">
      <c r="A359" s="105"/>
      <c r="B359" s="114"/>
      <c r="C359" s="114"/>
      <c r="D359" s="105"/>
      <c r="E359" s="105"/>
      <c r="K359" s="108"/>
      <c r="L359" s="108"/>
      <c r="M359" s="108"/>
      <c r="X359" s="106"/>
      <c r="Y359" s="106"/>
      <c r="Z359" s="106"/>
      <c r="AA359" s="106"/>
      <c r="AB359" s="108"/>
      <c r="AG359" s="106"/>
      <c r="AH359" s="106"/>
      <c r="AI359" s="106"/>
      <c r="AJ359" s="108"/>
      <c r="AP359" s="108"/>
    </row>
    <row r="360" spans="1:42" s="110" customFormat="1" x14ac:dyDescent="0.3">
      <c r="A360" s="105"/>
      <c r="B360" s="114"/>
      <c r="C360" s="114"/>
      <c r="D360" s="105"/>
      <c r="E360" s="105"/>
      <c r="K360" s="108"/>
      <c r="L360" s="108"/>
      <c r="M360" s="108"/>
      <c r="X360" s="106"/>
      <c r="Y360" s="106"/>
      <c r="Z360" s="106"/>
      <c r="AA360" s="106"/>
      <c r="AB360" s="108"/>
      <c r="AG360" s="106"/>
      <c r="AH360" s="106"/>
      <c r="AI360" s="106"/>
      <c r="AJ360" s="108"/>
      <c r="AP360" s="108"/>
    </row>
    <row r="361" spans="1:42" s="110" customFormat="1" x14ac:dyDescent="0.3">
      <c r="A361" s="105"/>
      <c r="B361" s="114"/>
      <c r="C361" s="114"/>
      <c r="D361" s="105"/>
      <c r="E361" s="105"/>
      <c r="K361" s="108"/>
      <c r="L361" s="108"/>
      <c r="M361" s="108"/>
      <c r="X361" s="106"/>
      <c r="Y361" s="106"/>
      <c r="Z361" s="106"/>
      <c r="AA361" s="106"/>
      <c r="AB361" s="108"/>
      <c r="AG361" s="106"/>
      <c r="AH361" s="106"/>
      <c r="AI361" s="106"/>
      <c r="AJ361" s="108"/>
      <c r="AP361" s="108"/>
    </row>
    <row r="362" spans="1:42" s="110" customFormat="1" x14ac:dyDescent="0.3">
      <c r="A362" s="105"/>
      <c r="B362" s="114"/>
      <c r="C362" s="114"/>
      <c r="D362" s="105"/>
      <c r="E362" s="105"/>
      <c r="K362" s="108"/>
      <c r="L362" s="108"/>
      <c r="M362" s="108"/>
      <c r="X362" s="106"/>
      <c r="Y362" s="106"/>
      <c r="Z362" s="106"/>
      <c r="AA362" s="106"/>
      <c r="AB362" s="108"/>
      <c r="AG362" s="106"/>
      <c r="AH362" s="106"/>
      <c r="AI362" s="106"/>
      <c r="AJ362" s="108"/>
      <c r="AP362" s="108"/>
    </row>
    <row r="363" spans="1:42" s="110" customFormat="1" x14ac:dyDescent="0.3">
      <c r="A363" s="105"/>
      <c r="B363" s="114"/>
      <c r="C363" s="114"/>
      <c r="D363" s="105"/>
      <c r="E363" s="105"/>
      <c r="K363" s="108"/>
      <c r="L363" s="108"/>
      <c r="M363" s="108"/>
      <c r="X363" s="106"/>
      <c r="Y363" s="106"/>
      <c r="Z363" s="106"/>
      <c r="AA363" s="106"/>
      <c r="AB363" s="108"/>
      <c r="AG363" s="106"/>
      <c r="AH363" s="106"/>
      <c r="AI363" s="106"/>
      <c r="AJ363" s="108"/>
      <c r="AP363" s="108"/>
    </row>
    <row r="364" spans="1:42" s="110" customFormat="1" x14ac:dyDescent="0.3">
      <c r="A364" s="105"/>
      <c r="B364" s="114"/>
      <c r="C364" s="114"/>
      <c r="D364" s="105"/>
      <c r="E364" s="105"/>
      <c r="K364" s="108"/>
      <c r="L364" s="108"/>
      <c r="M364" s="108"/>
      <c r="X364" s="106"/>
      <c r="Y364" s="106"/>
      <c r="Z364" s="106"/>
      <c r="AA364" s="106"/>
      <c r="AB364" s="108"/>
      <c r="AG364" s="106"/>
      <c r="AH364" s="106"/>
      <c r="AI364" s="106"/>
      <c r="AJ364" s="108"/>
      <c r="AP364" s="108"/>
    </row>
    <row r="365" spans="1:42" s="110" customFormat="1" x14ac:dyDescent="0.3">
      <c r="A365" s="105"/>
      <c r="B365" s="114"/>
      <c r="C365" s="114"/>
      <c r="D365" s="105"/>
      <c r="E365" s="105"/>
      <c r="K365" s="108"/>
      <c r="L365" s="108"/>
      <c r="M365" s="108"/>
      <c r="X365" s="106"/>
      <c r="Y365" s="106"/>
      <c r="Z365" s="106"/>
      <c r="AA365" s="106"/>
      <c r="AB365" s="108"/>
      <c r="AG365" s="106"/>
      <c r="AH365" s="106"/>
      <c r="AI365" s="106"/>
      <c r="AJ365" s="108"/>
      <c r="AP365" s="108"/>
    </row>
    <row r="366" spans="1:42" s="110" customFormat="1" x14ac:dyDescent="0.3">
      <c r="A366" s="105"/>
      <c r="B366" s="114"/>
      <c r="C366" s="114"/>
      <c r="D366" s="105"/>
      <c r="E366" s="105"/>
      <c r="K366" s="108"/>
      <c r="L366" s="108"/>
      <c r="M366" s="108"/>
      <c r="X366" s="106"/>
      <c r="Y366" s="106"/>
      <c r="Z366" s="106"/>
      <c r="AA366" s="106"/>
      <c r="AB366" s="108"/>
      <c r="AG366" s="106"/>
      <c r="AH366" s="106"/>
      <c r="AI366" s="106"/>
      <c r="AJ366" s="108"/>
      <c r="AP366" s="108"/>
    </row>
    <row r="367" spans="1:42" s="110" customFormat="1" x14ac:dyDescent="0.3">
      <c r="A367" s="105"/>
      <c r="B367" s="114"/>
      <c r="C367" s="114"/>
      <c r="D367" s="105"/>
      <c r="E367" s="105"/>
      <c r="K367" s="108"/>
      <c r="L367" s="108"/>
      <c r="M367" s="108"/>
      <c r="X367" s="106"/>
      <c r="Y367" s="106"/>
      <c r="Z367" s="106"/>
      <c r="AA367" s="106"/>
      <c r="AB367" s="108"/>
      <c r="AG367" s="106"/>
      <c r="AH367" s="106"/>
      <c r="AI367" s="106"/>
      <c r="AJ367" s="108"/>
      <c r="AP367" s="108"/>
    </row>
    <row r="368" spans="1:42" s="110" customFormat="1" x14ac:dyDescent="0.3">
      <c r="A368" s="105"/>
      <c r="B368" s="114"/>
      <c r="C368" s="114"/>
      <c r="D368" s="105"/>
      <c r="E368" s="105"/>
      <c r="K368" s="108"/>
      <c r="L368" s="108"/>
      <c r="M368" s="108"/>
      <c r="X368" s="106"/>
      <c r="Y368" s="106"/>
      <c r="Z368" s="106"/>
      <c r="AA368" s="106"/>
      <c r="AB368" s="108"/>
      <c r="AG368" s="106"/>
      <c r="AH368" s="106"/>
      <c r="AI368" s="106"/>
      <c r="AJ368" s="108"/>
      <c r="AP368" s="108"/>
    </row>
    <row r="369" spans="1:42" s="110" customFormat="1" x14ac:dyDescent="0.3">
      <c r="A369" s="105"/>
      <c r="B369" s="114"/>
      <c r="C369" s="114"/>
      <c r="D369" s="105"/>
      <c r="E369" s="105"/>
      <c r="K369" s="108"/>
      <c r="L369" s="108"/>
      <c r="M369" s="108"/>
      <c r="X369" s="106"/>
      <c r="Y369" s="106"/>
      <c r="Z369" s="106"/>
      <c r="AA369" s="106"/>
      <c r="AB369" s="108"/>
      <c r="AG369" s="106"/>
      <c r="AH369" s="106"/>
      <c r="AI369" s="106"/>
      <c r="AJ369" s="108"/>
      <c r="AP369" s="108"/>
    </row>
    <row r="370" spans="1:42" s="110" customFormat="1" x14ac:dyDescent="0.3">
      <c r="A370" s="105"/>
      <c r="B370" s="114"/>
      <c r="C370" s="114"/>
      <c r="D370" s="105"/>
      <c r="E370" s="105"/>
      <c r="K370" s="108"/>
      <c r="L370" s="108"/>
      <c r="M370" s="108"/>
      <c r="X370" s="106"/>
      <c r="Y370" s="106"/>
      <c r="Z370" s="106"/>
      <c r="AA370" s="106"/>
      <c r="AB370" s="108"/>
      <c r="AG370" s="106"/>
      <c r="AH370" s="106"/>
      <c r="AI370" s="106"/>
      <c r="AJ370" s="108"/>
      <c r="AP370" s="108"/>
    </row>
    <row r="371" spans="1:42" s="110" customFormat="1" x14ac:dyDescent="0.3">
      <c r="A371" s="105"/>
      <c r="B371" s="114"/>
      <c r="C371" s="114"/>
      <c r="D371" s="105"/>
      <c r="E371" s="105"/>
      <c r="K371" s="108"/>
      <c r="L371" s="108"/>
      <c r="M371" s="108"/>
      <c r="X371" s="106"/>
      <c r="Y371" s="106"/>
      <c r="Z371" s="106"/>
      <c r="AA371" s="106"/>
      <c r="AB371" s="108"/>
      <c r="AG371" s="106"/>
      <c r="AH371" s="106"/>
      <c r="AI371" s="106"/>
      <c r="AJ371" s="108"/>
      <c r="AP371" s="108"/>
    </row>
    <row r="372" spans="1:42" s="110" customFormat="1" x14ac:dyDescent="0.3">
      <c r="A372" s="105"/>
      <c r="B372" s="114"/>
      <c r="C372" s="114"/>
      <c r="D372" s="105"/>
      <c r="E372" s="105"/>
      <c r="K372" s="108"/>
      <c r="L372" s="108"/>
      <c r="M372" s="108"/>
      <c r="X372" s="106"/>
      <c r="Y372" s="106"/>
      <c r="Z372" s="106"/>
      <c r="AA372" s="106"/>
      <c r="AB372" s="108"/>
      <c r="AG372" s="106"/>
      <c r="AH372" s="106"/>
      <c r="AI372" s="106"/>
      <c r="AJ372" s="108"/>
      <c r="AP372" s="108"/>
    </row>
    <row r="373" spans="1:42" s="110" customFormat="1" x14ac:dyDescent="0.3">
      <c r="A373" s="105"/>
      <c r="B373" s="114"/>
      <c r="C373" s="114"/>
      <c r="D373" s="105"/>
      <c r="E373" s="105"/>
      <c r="K373" s="108"/>
      <c r="L373" s="108"/>
      <c r="M373" s="108"/>
      <c r="X373" s="106"/>
      <c r="Y373" s="106"/>
      <c r="Z373" s="106"/>
      <c r="AA373" s="106"/>
      <c r="AB373" s="108"/>
      <c r="AG373" s="106"/>
      <c r="AH373" s="106"/>
      <c r="AI373" s="106"/>
      <c r="AJ373" s="108"/>
      <c r="AP373" s="108"/>
    </row>
    <row r="374" spans="1:42" s="110" customFormat="1" x14ac:dyDescent="0.3">
      <c r="A374" s="105"/>
      <c r="B374" s="114"/>
      <c r="C374" s="114"/>
      <c r="D374" s="105"/>
      <c r="E374" s="105"/>
      <c r="K374" s="108"/>
      <c r="L374" s="108"/>
      <c r="M374" s="108"/>
      <c r="X374" s="106"/>
      <c r="Y374" s="106"/>
      <c r="Z374" s="106"/>
      <c r="AA374" s="106"/>
      <c r="AB374" s="108"/>
      <c r="AG374" s="106"/>
      <c r="AH374" s="106"/>
      <c r="AI374" s="106"/>
      <c r="AJ374" s="108"/>
      <c r="AP374" s="108"/>
    </row>
    <row r="375" spans="1:42" s="110" customFormat="1" x14ac:dyDescent="0.3">
      <c r="A375" s="105"/>
      <c r="B375" s="114"/>
      <c r="C375" s="114"/>
      <c r="D375" s="105"/>
      <c r="E375" s="105"/>
      <c r="K375" s="108"/>
      <c r="L375" s="108"/>
      <c r="M375" s="108"/>
      <c r="X375" s="106"/>
      <c r="Y375" s="106"/>
      <c r="Z375" s="106"/>
      <c r="AA375" s="106"/>
      <c r="AB375" s="108"/>
      <c r="AG375" s="106"/>
      <c r="AH375" s="106"/>
      <c r="AI375" s="106"/>
      <c r="AJ375" s="108"/>
      <c r="AP375" s="108"/>
    </row>
    <row r="376" spans="1:42" s="110" customFormat="1" x14ac:dyDescent="0.3">
      <c r="A376" s="105"/>
      <c r="B376" s="114"/>
      <c r="C376" s="114"/>
      <c r="D376" s="105"/>
      <c r="E376" s="105"/>
      <c r="K376" s="108"/>
      <c r="L376" s="108"/>
      <c r="M376" s="108"/>
      <c r="X376" s="106"/>
      <c r="Y376" s="106"/>
      <c r="Z376" s="106"/>
      <c r="AA376" s="106"/>
      <c r="AB376" s="108"/>
      <c r="AG376" s="106"/>
      <c r="AH376" s="106"/>
      <c r="AI376" s="106"/>
      <c r="AJ376" s="108"/>
      <c r="AP376" s="108"/>
    </row>
    <row r="377" spans="1:42" s="110" customFormat="1" x14ac:dyDescent="0.3">
      <c r="A377" s="105"/>
      <c r="B377" s="114"/>
      <c r="C377" s="114"/>
      <c r="D377" s="105"/>
      <c r="E377" s="105"/>
      <c r="K377" s="108"/>
      <c r="L377" s="108"/>
      <c r="M377" s="108"/>
      <c r="X377" s="106"/>
      <c r="Y377" s="106"/>
      <c r="Z377" s="106"/>
      <c r="AA377" s="106"/>
      <c r="AB377" s="108"/>
      <c r="AG377" s="106"/>
      <c r="AH377" s="106"/>
      <c r="AI377" s="106"/>
      <c r="AJ377" s="108"/>
      <c r="AP377" s="108"/>
    </row>
    <row r="378" spans="1:42" s="110" customFormat="1" x14ac:dyDescent="0.3">
      <c r="A378" s="105"/>
      <c r="B378" s="114"/>
      <c r="C378" s="114"/>
      <c r="D378" s="105"/>
      <c r="E378" s="105"/>
      <c r="K378" s="108"/>
      <c r="L378" s="108"/>
      <c r="M378" s="108"/>
      <c r="X378" s="106"/>
      <c r="Y378" s="106"/>
      <c r="Z378" s="106"/>
      <c r="AA378" s="106"/>
      <c r="AB378" s="108"/>
      <c r="AG378" s="106"/>
      <c r="AH378" s="106"/>
      <c r="AI378" s="106"/>
      <c r="AJ378" s="108"/>
      <c r="AP378" s="108"/>
    </row>
    <row r="379" spans="1:42" s="110" customFormat="1" x14ac:dyDescent="0.3">
      <c r="A379" s="105"/>
      <c r="B379" s="114"/>
      <c r="C379" s="114"/>
      <c r="D379" s="105"/>
      <c r="E379" s="105"/>
      <c r="K379" s="108"/>
      <c r="L379" s="108"/>
      <c r="M379" s="108"/>
      <c r="X379" s="106"/>
      <c r="Y379" s="106"/>
      <c r="Z379" s="106"/>
      <c r="AA379" s="106"/>
      <c r="AB379" s="108"/>
      <c r="AG379" s="106"/>
      <c r="AH379" s="106"/>
      <c r="AI379" s="106"/>
      <c r="AJ379" s="108"/>
      <c r="AP379" s="108"/>
    </row>
    <row r="380" spans="1:42" s="110" customFormat="1" x14ac:dyDescent="0.3">
      <c r="A380" s="105"/>
      <c r="B380" s="114"/>
      <c r="C380" s="114"/>
      <c r="D380" s="105"/>
      <c r="E380" s="105"/>
      <c r="K380" s="108"/>
      <c r="L380" s="108"/>
      <c r="M380" s="108"/>
      <c r="X380" s="106"/>
      <c r="Y380" s="106"/>
      <c r="Z380" s="106"/>
      <c r="AA380" s="106"/>
      <c r="AB380" s="108"/>
      <c r="AG380" s="106"/>
      <c r="AH380" s="106"/>
      <c r="AI380" s="106"/>
      <c r="AJ380" s="108"/>
      <c r="AP380" s="108"/>
    </row>
    <row r="381" spans="1:42" s="110" customFormat="1" x14ac:dyDescent="0.3">
      <c r="A381" s="105"/>
      <c r="B381" s="114"/>
      <c r="C381" s="114"/>
      <c r="D381" s="105"/>
      <c r="E381" s="105"/>
      <c r="K381" s="108"/>
      <c r="L381" s="108"/>
      <c r="M381" s="108"/>
      <c r="X381" s="106"/>
      <c r="Y381" s="106"/>
      <c r="Z381" s="106"/>
      <c r="AA381" s="106"/>
      <c r="AB381" s="108"/>
      <c r="AG381" s="106"/>
      <c r="AH381" s="106"/>
      <c r="AI381" s="106"/>
      <c r="AJ381" s="108"/>
      <c r="AP381" s="108"/>
    </row>
    <row r="382" spans="1:42" s="110" customFormat="1" x14ac:dyDescent="0.3">
      <c r="A382" s="105"/>
      <c r="B382" s="114"/>
      <c r="C382" s="114"/>
      <c r="D382" s="105"/>
      <c r="E382" s="105"/>
      <c r="K382" s="108"/>
      <c r="L382" s="108"/>
      <c r="M382" s="108"/>
      <c r="X382" s="106"/>
      <c r="Y382" s="106"/>
      <c r="Z382" s="106"/>
      <c r="AA382" s="106"/>
      <c r="AB382" s="108"/>
      <c r="AG382" s="106"/>
      <c r="AH382" s="106"/>
      <c r="AI382" s="106"/>
      <c r="AJ382" s="108"/>
      <c r="AP382" s="108"/>
    </row>
    <row r="383" spans="1:42" s="110" customFormat="1" x14ac:dyDescent="0.3">
      <c r="A383" s="105"/>
      <c r="B383" s="114"/>
      <c r="C383" s="114"/>
      <c r="D383" s="105"/>
      <c r="E383" s="105"/>
      <c r="K383" s="108"/>
      <c r="L383" s="108"/>
      <c r="M383" s="108"/>
      <c r="X383" s="106"/>
      <c r="Y383" s="106"/>
      <c r="Z383" s="106"/>
      <c r="AA383" s="106"/>
      <c r="AB383" s="108"/>
      <c r="AG383" s="106"/>
      <c r="AH383" s="106"/>
      <c r="AI383" s="106"/>
      <c r="AJ383" s="108"/>
      <c r="AP383" s="108"/>
    </row>
    <row r="384" spans="1:42" s="110" customFormat="1" x14ac:dyDescent="0.3">
      <c r="A384" s="105"/>
      <c r="B384" s="114"/>
      <c r="C384" s="114"/>
      <c r="D384" s="105"/>
      <c r="E384" s="105"/>
      <c r="K384" s="108"/>
      <c r="L384" s="108"/>
      <c r="M384" s="108"/>
      <c r="X384" s="106"/>
      <c r="Y384" s="106"/>
      <c r="Z384" s="106"/>
      <c r="AA384" s="106"/>
      <c r="AB384" s="108"/>
      <c r="AG384" s="106"/>
      <c r="AH384" s="106"/>
      <c r="AI384" s="106"/>
      <c r="AJ384" s="108"/>
      <c r="AP384" s="108"/>
    </row>
    <row r="385" spans="1:42" s="110" customFormat="1" x14ac:dyDescent="0.3">
      <c r="A385" s="105"/>
      <c r="B385" s="114"/>
      <c r="C385" s="114"/>
      <c r="D385" s="105"/>
      <c r="E385" s="105"/>
      <c r="K385" s="108"/>
      <c r="L385" s="108"/>
      <c r="M385" s="108"/>
      <c r="X385" s="106"/>
      <c r="Y385" s="106"/>
      <c r="Z385" s="106"/>
      <c r="AA385" s="106"/>
      <c r="AB385" s="108"/>
      <c r="AG385" s="106"/>
      <c r="AH385" s="106"/>
      <c r="AI385" s="106"/>
      <c r="AJ385" s="108"/>
      <c r="AP385" s="108"/>
    </row>
    <row r="386" spans="1:42" s="110" customFormat="1" x14ac:dyDescent="0.3">
      <c r="A386" s="105"/>
      <c r="B386" s="114"/>
      <c r="C386" s="114"/>
      <c r="D386" s="105"/>
      <c r="E386" s="105"/>
      <c r="K386" s="108"/>
      <c r="L386" s="108"/>
      <c r="M386" s="108"/>
      <c r="X386" s="106"/>
      <c r="Y386" s="106"/>
      <c r="Z386" s="106"/>
      <c r="AA386" s="106"/>
      <c r="AB386" s="108"/>
      <c r="AG386" s="106"/>
      <c r="AH386" s="106"/>
      <c r="AI386" s="106"/>
      <c r="AJ386" s="108"/>
      <c r="AP386" s="108"/>
    </row>
    <row r="387" spans="1:42" s="110" customFormat="1" x14ac:dyDescent="0.3">
      <c r="A387" s="105"/>
      <c r="B387" s="114"/>
      <c r="C387" s="114"/>
      <c r="D387" s="105"/>
      <c r="E387" s="105"/>
      <c r="K387" s="108"/>
      <c r="L387" s="108"/>
      <c r="M387" s="108"/>
      <c r="X387" s="106"/>
      <c r="Y387" s="106"/>
      <c r="Z387" s="106"/>
      <c r="AA387" s="106"/>
      <c r="AB387" s="108"/>
      <c r="AG387" s="106"/>
      <c r="AH387" s="106"/>
      <c r="AI387" s="106"/>
      <c r="AJ387" s="108"/>
      <c r="AP387" s="108"/>
    </row>
    <row r="388" spans="1:42" s="110" customFormat="1" x14ac:dyDescent="0.3">
      <c r="A388" s="105"/>
      <c r="B388" s="114"/>
      <c r="C388" s="114"/>
      <c r="D388" s="105"/>
      <c r="E388" s="105"/>
      <c r="K388" s="108"/>
      <c r="L388" s="108"/>
      <c r="M388" s="108"/>
      <c r="X388" s="106"/>
      <c r="Y388" s="106"/>
      <c r="Z388" s="106"/>
      <c r="AA388" s="106"/>
      <c r="AB388" s="108"/>
      <c r="AG388" s="106"/>
      <c r="AH388" s="106"/>
      <c r="AI388" s="106"/>
      <c r="AJ388" s="108"/>
      <c r="AP388" s="108"/>
    </row>
    <row r="389" spans="1:42" s="110" customFormat="1" x14ac:dyDescent="0.3">
      <c r="A389" s="105"/>
      <c r="B389" s="114"/>
      <c r="C389" s="114"/>
      <c r="D389" s="105"/>
      <c r="E389" s="105"/>
      <c r="K389" s="108"/>
      <c r="L389" s="108"/>
      <c r="M389" s="108"/>
      <c r="X389" s="106"/>
      <c r="Y389" s="106"/>
      <c r="Z389" s="106"/>
      <c r="AA389" s="106"/>
      <c r="AB389" s="108"/>
      <c r="AG389" s="106"/>
      <c r="AH389" s="106"/>
      <c r="AI389" s="106"/>
      <c r="AJ389" s="108"/>
      <c r="AP389" s="108"/>
    </row>
    <row r="390" spans="1:42" s="110" customFormat="1" x14ac:dyDescent="0.3">
      <c r="A390" s="105"/>
      <c r="B390" s="114"/>
      <c r="C390" s="114"/>
      <c r="D390" s="105"/>
      <c r="E390" s="105"/>
      <c r="K390" s="108"/>
      <c r="L390" s="108"/>
      <c r="M390" s="108"/>
      <c r="X390" s="106"/>
      <c r="Y390" s="106"/>
      <c r="Z390" s="106"/>
      <c r="AA390" s="106"/>
      <c r="AB390" s="108"/>
      <c r="AG390" s="106"/>
      <c r="AH390" s="106"/>
      <c r="AI390" s="106"/>
      <c r="AJ390" s="108"/>
      <c r="AP390" s="108"/>
    </row>
    <row r="391" spans="1:42" s="110" customFormat="1" x14ac:dyDescent="0.3">
      <c r="A391" s="105"/>
      <c r="B391" s="114"/>
      <c r="C391" s="114"/>
      <c r="D391" s="105"/>
      <c r="E391" s="105"/>
      <c r="K391" s="108"/>
      <c r="L391" s="108"/>
      <c r="M391" s="108"/>
      <c r="X391" s="106"/>
      <c r="Y391" s="106"/>
      <c r="Z391" s="106"/>
      <c r="AA391" s="106"/>
      <c r="AB391" s="108"/>
      <c r="AG391" s="106"/>
      <c r="AH391" s="106"/>
      <c r="AI391" s="106"/>
      <c r="AJ391" s="108"/>
      <c r="AP391" s="108"/>
    </row>
    <row r="392" spans="1:42" s="110" customFormat="1" x14ac:dyDescent="0.3">
      <c r="A392" s="105"/>
      <c r="B392" s="114"/>
      <c r="C392" s="114"/>
      <c r="D392" s="105"/>
      <c r="E392" s="105"/>
      <c r="K392" s="108"/>
      <c r="L392" s="108"/>
      <c r="M392" s="108"/>
      <c r="X392" s="106"/>
      <c r="Y392" s="106"/>
      <c r="Z392" s="106"/>
      <c r="AA392" s="106"/>
      <c r="AB392" s="108"/>
      <c r="AG392" s="106"/>
      <c r="AH392" s="106"/>
      <c r="AI392" s="106"/>
      <c r="AJ392" s="108"/>
      <c r="AP392" s="108"/>
    </row>
    <row r="393" spans="1:42" s="110" customFormat="1" x14ac:dyDescent="0.3">
      <c r="A393" s="105"/>
      <c r="B393" s="114"/>
      <c r="C393" s="114"/>
      <c r="D393" s="105"/>
      <c r="E393" s="105"/>
      <c r="K393" s="108"/>
      <c r="L393" s="108"/>
      <c r="M393" s="108"/>
      <c r="X393" s="106"/>
      <c r="Y393" s="106"/>
      <c r="Z393" s="106"/>
      <c r="AA393" s="106"/>
      <c r="AB393" s="108"/>
      <c r="AG393" s="106"/>
      <c r="AH393" s="106"/>
      <c r="AI393" s="106"/>
      <c r="AJ393" s="108"/>
      <c r="AP393" s="108"/>
    </row>
    <row r="394" spans="1:42" s="110" customFormat="1" x14ac:dyDescent="0.3">
      <c r="A394" s="105"/>
      <c r="B394" s="114"/>
      <c r="C394" s="114"/>
      <c r="D394" s="105"/>
      <c r="E394" s="105"/>
      <c r="K394" s="108"/>
      <c r="L394" s="108"/>
      <c r="M394" s="108"/>
      <c r="X394" s="106"/>
      <c r="Y394" s="106"/>
      <c r="Z394" s="106"/>
      <c r="AA394" s="106"/>
      <c r="AB394" s="108"/>
      <c r="AG394" s="106"/>
      <c r="AH394" s="106"/>
      <c r="AI394" s="106"/>
      <c r="AJ394" s="108"/>
      <c r="AP394" s="108"/>
    </row>
    <row r="395" spans="1:42" s="110" customFormat="1" x14ac:dyDescent="0.3">
      <c r="A395" s="105"/>
      <c r="B395" s="114"/>
      <c r="C395" s="114"/>
      <c r="D395" s="105"/>
      <c r="E395" s="105"/>
      <c r="K395" s="108"/>
      <c r="L395" s="108"/>
      <c r="M395" s="108"/>
      <c r="X395" s="106"/>
      <c r="Y395" s="106"/>
      <c r="Z395" s="106"/>
      <c r="AA395" s="106"/>
      <c r="AB395" s="108"/>
      <c r="AG395" s="106"/>
      <c r="AH395" s="106"/>
      <c r="AI395" s="106"/>
      <c r="AJ395" s="108"/>
      <c r="AP395" s="108"/>
    </row>
    <row r="396" spans="1:42" s="110" customFormat="1" x14ac:dyDescent="0.3">
      <c r="A396" s="105"/>
      <c r="B396" s="114"/>
      <c r="C396" s="114"/>
      <c r="D396" s="105"/>
      <c r="E396" s="105"/>
      <c r="K396" s="108"/>
      <c r="L396" s="108"/>
      <c r="M396" s="108"/>
      <c r="X396" s="106"/>
      <c r="Y396" s="106"/>
      <c r="Z396" s="106"/>
      <c r="AA396" s="106"/>
      <c r="AB396" s="108"/>
      <c r="AG396" s="106"/>
      <c r="AH396" s="106"/>
      <c r="AI396" s="106"/>
      <c r="AJ396" s="108"/>
      <c r="AP396" s="108"/>
    </row>
    <row r="397" spans="1:42" s="110" customFormat="1" x14ac:dyDescent="0.3">
      <c r="A397" s="105"/>
      <c r="B397" s="114"/>
      <c r="C397" s="114"/>
      <c r="D397" s="105"/>
      <c r="E397" s="105"/>
      <c r="K397" s="108"/>
      <c r="L397" s="108"/>
      <c r="M397" s="108"/>
      <c r="X397" s="106"/>
      <c r="Y397" s="106"/>
      <c r="Z397" s="106"/>
      <c r="AA397" s="106"/>
      <c r="AB397" s="108"/>
      <c r="AG397" s="106"/>
      <c r="AH397" s="106"/>
      <c r="AI397" s="106"/>
      <c r="AJ397" s="108"/>
      <c r="AP397" s="108"/>
    </row>
    <row r="398" spans="1:42" s="110" customFormat="1" x14ac:dyDescent="0.3">
      <c r="A398" s="105"/>
      <c r="B398" s="114"/>
      <c r="C398" s="114"/>
      <c r="D398" s="105"/>
      <c r="E398" s="105"/>
      <c r="K398" s="108"/>
      <c r="L398" s="108"/>
      <c r="M398" s="108"/>
      <c r="X398" s="106"/>
      <c r="Y398" s="106"/>
      <c r="Z398" s="106"/>
      <c r="AA398" s="106"/>
      <c r="AB398" s="108"/>
      <c r="AG398" s="106"/>
      <c r="AH398" s="106"/>
      <c r="AI398" s="106"/>
      <c r="AJ398" s="108"/>
      <c r="AP398" s="108"/>
    </row>
    <row r="399" spans="1:42" s="110" customFormat="1" x14ac:dyDescent="0.3">
      <c r="A399" s="105"/>
      <c r="B399" s="114"/>
      <c r="C399" s="114"/>
      <c r="D399" s="105"/>
      <c r="E399" s="105"/>
      <c r="K399" s="108"/>
      <c r="L399" s="108"/>
      <c r="M399" s="108"/>
      <c r="X399" s="106"/>
      <c r="Y399" s="106"/>
      <c r="Z399" s="106"/>
      <c r="AA399" s="106"/>
      <c r="AB399" s="108"/>
      <c r="AG399" s="106"/>
      <c r="AH399" s="106"/>
      <c r="AI399" s="106"/>
      <c r="AJ399" s="108"/>
      <c r="AP399" s="108"/>
    </row>
    <row r="400" spans="1:42" s="110" customFormat="1" x14ac:dyDescent="0.3">
      <c r="A400" s="105"/>
      <c r="B400" s="114"/>
      <c r="C400" s="114"/>
      <c r="D400" s="105"/>
      <c r="E400" s="105"/>
      <c r="K400" s="108"/>
      <c r="L400" s="108"/>
      <c r="M400" s="108"/>
      <c r="X400" s="106"/>
      <c r="Y400" s="106"/>
      <c r="Z400" s="106"/>
      <c r="AA400" s="106"/>
      <c r="AB400" s="108"/>
      <c r="AG400" s="106"/>
      <c r="AH400" s="106"/>
      <c r="AI400" s="106"/>
      <c r="AJ400" s="108"/>
      <c r="AP400" s="108"/>
    </row>
    <row r="401" spans="1:42" s="110" customFormat="1" x14ac:dyDescent="0.3">
      <c r="A401" s="105"/>
      <c r="B401" s="114"/>
      <c r="C401" s="114"/>
      <c r="D401" s="105"/>
      <c r="E401" s="105"/>
      <c r="K401" s="108"/>
      <c r="L401" s="108"/>
      <c r="M401" s="108"/>
      <c r="X401" s="106"/>
      <c r="Y401" s="106"/>
      <c r="Z401" s="106"/>
      <c r="AA401" s="106"/>
      <c r="AB401" s="108"/>
      <c r="AG401" s="106"/>
      <c r="AH401" s="106"/>
      <c r="AI401" s="106"/>
      <c r="AJ401" s="108"/>
      <c r="AP401" s="108"/>
    </row>
    <row r="402" spans="1:42" s="110" customFormat="1" x14ac:dyDescent="0.3">
      <c r="A402" s="105"/>
      <c r="B402" s="114"/>
      <c r="C402" s="114"/>
      <c r="D402" s="105"/>
      <c r="E402" s="105"/>
      <c r="K402" s="108"/>
      <c r="L402" s="108"/>
      <c r="M402" s="108"/>
      <c r="X402" s="106"/>
      <c r="Y402" s="106"/>
      <c r="Z402" s="106"/>
      <c r="AA402" s="106"/>
      <c r="AB402" s="108"/>
      <c r="AG402" s="106"/>
      <c r="AH402" s="106"/>
      <c r="AI402" s="106"/>
      <c r="AJ402" s="108"/>
      <c r="AP402" s="108"/>
    </row>
    <row r="403" spans="1:42" s="110" customFormat="1" x14ac:dyDescent="0.3">
      <c r="A403" s="105"/>
      <c r="B403" s="114"/>
      <c r="C403" s="114"/>
      <c r="D403" s="105"/>
      <c r="E403" s="105"/>
      <c r="K403" s="108"/>
      <c r="L403" s="108"/>
      <c r="M403" s="108"/>
      <c r="X403" s="106"/>
      <c r="Y403" s="106"/>
      <c r="Z403" s="106"/>
      <c r="AA403" s="106"/>
      <c r="AB403" s="108"/>
      <c r="AG403" s="106"/>
      <c r="AH403" s="106"/>
      <c r="AI403" s="106"/>
      <c r="AJ403" s="108"/>
      <c r="AP403" s="108"/>
    </row>
    <row r="404" spans="1:42" s="110" customFormat="1" x14ac:dyDescent="0.3">
      <c r="A404" s="105"/>
      <c r="B404" s="114"/>
      <c r="C404" s="114"/>
      <c r="D404" s="105"/>
      <c r="E404" s="105"/>
      <c r="K404" s="108"/>
      <c r="L404" s="108"/>
      <c r="M404" s="108"/>
      <c r="X404" s="106"/>
      <c r="Y404" s="106"/>
      <c r="Z404" s="106"/>
      <c r="AA404" s="106"/>
      <c r="AB404" s="108"/>
      <c r="AG404" s="106"/>
      <c r="AH404" s="106"/>
      <c r="AI404" s="106"/>
      <c r="AJ404" s="108"/>
      <c r="AP404" s="108"/>
    </row>
    <row r="405" spans="1:42" s="110" customFormat="1" x14ac:dyDescent="0.3">
      <c r="A405" s="105"/>
      <c r="B405" s="114"/>
      <c r="C405" s="114"/>
      <c r="D405" s="105"/>
      <c r="E405" s="105"/>
      <c r="K405" s="108"/>
      <c r="L405" s="108"/>
      <c r="M405" s="108"/>
      <c r="X405" s="106"/>
      <c r="Y405" s="106"/>
      <c r="Z405" s="106"/>
      <c r="AA405" s="106"/>
      <c r="AB405" s="108"/>
      <c r="AG405" s="106"/>
      <c r="AH405" s="106"/>
      <c r="AI405" s="106"/>
      <c r="AJ405" s="108"/>
      <c r="AP405" s="108"/>
    </row>
    <row r="406" spans="1:42" s="110" customFormat="1" x14ac:dyDescent="0.3">
      <c r="A406" s="105"/>
      <c r="B406" s="114"/>
      <c r="C406" s="114"/>
      <c r="D406" s="105"/>
      <c r="E406" s="105"/>
      <c r="K406" s="108"/>
      <c r="L406" s="108"/>
      <c r="M406" s="108"/>
      <c r="X406" s="106"/>
      <c r="Y406" s="106"/>
      <c r="Z406" s="106"/>
      <c r="AA406" s="106"/>
      <c r="AB406" s="108"/>
      <c r="AG406" s="106"/>
      <c r="AH406" s="106"/>
      <c r="AI406" s="106"/>
      <c r="AJ406" s="108"/>
      <c r="AP406" s="108"/>
    </row>
    <row r="407" spans="1:42" s="110" customFormat="1" x14ac:dyDescent="0.3">
      <c r="A407" s="105"/>
      <c r="B407" s="114"/>
      <c r="C407" s="114"/>
      <c r="D407" s="105"/>
      <c r="E407" s="105"/>
      <c r="K407" s="108"/>
      <c r="L407" s="108"/>
      <c r="M407" s="108"/>
      <c r="X407" s="106"/>
      <c r="Y407" s="106"/>
      <c r="Z407" s="106"/>
      <c r="AA407" s="106"/>
      <c r="AB407" s="108"/>
      <c r="AG407" s="106"/>
      <c r="AH407" s="106"/>
      <c r="AI407" s="106"/>
      <c r="AJ407" s="108"/>
      <c r="AP407" s="108"/>
    </row>
    <row r="408" spans="1:42" s="110" customFormat="1" x14ac:dyDescent="0.3">
      <c r="A408" s="105"/>
      <c r="B408" s="114"/>
      <c r="C408" s="114"/>
      <c r="D408" s="105"/>
      <c r="E408" s="105"/>
      <c r="K408" s="108"/>
      <c r="L408" s="108"/>
      <c r="M408" s="108"/>
      <c r="X408" s="106"/>
      <c r="Y408" s="106"/>
      <c r="Z408" s="106"/>
      <c r="AA408" s="106"/>
      <c r="AB408" s="108"/>
      <c r="AG408" s="106"/>
      <c r="AH408" s="106"/>
      <c r="AI408" s="106"/>
      <c r="AJ408" s="108"/>
      <c r="AP408" s="108"/>
    </row>
    <row r="409" spans="1:42" s="110" customFormat="1" x14ac:dyDescent="0.3">
      <c r="A409" s="105"/>
      <c r="B409" s="114"/>
      <c r="C409" s="114"/>
      <c r="D409" s="105"/>
      <c r="E409" s="105"/>
      <c r="K409" s="108"/>
      <c r="L409" s="108"/>
      <c r="M409" s="108"/>
      <c r="X409" s="106"/>
      <c r="Y409" s="106"/>
      <c r="Z409" s="106"/>
      <c r="AA409" s="106"/>
      <c r="AB409" s="108"/>
      <c r="AG409" s="106"/>
      <c r="AH409" s="106"/>
      <c r="AI409" s="106"/>
      <c r="AJ409" s="108"/>
      <c r="AP409" s="108"/>
    </row>
    <row r="410" spans="1:42" s="110" customFormat="1" x14ac:dyDescent="0.3">
      <c r="A410" s="105"/>
      <c r="B410" s="114"/>
      <c r="C410" s="114"/>
      <c r="D410" s="105"/>
      <c r="E410" s="105"/>
      <c r="K410" s="108"/>
      <c r="L410" s="108"/>
      <c r="M410" s="108"/>
      <c r="X410" s="106"/>
      <c r="Y410" s="106"/>
      <c r="Z410" s="106"/>
      <c r="AA410" s="106"/>
      <c r="AB410" s="108"/>
      <c r="AG410" s="106"/>
      <c r="AH410" s="106"/>
      <c r="AI410" s="106"/>
      <c r="AJ410" s="108"/>
      <c r="AP410" s="108"/>
    </row>
    <row r="411" spans="1:42" s="110" customFormat="1" x14ac:dyDescent="0.3">
      <c r="A411" s="105"/>
      <c r="B411" s="114"/>
      <c r="C411" s="114"/>
      <c r="D411" s="105"/>
      <c r="E411" s="105"/>
      <c r="K411" s="108"/>
      <c r="L411" s="108"/>
      <c r="M411" s="108"/>
      <c r="X411" s="106"/>
      <c r="Y411" s="106"/>
      <c r="Z411" s="106"/>
      <c r="AA411" s="106"/>
      <c r="AB411" s="108"/>
      <c r="AG411" s="106"/>
      <c r="AH411" s="106"/>
      <c r="AI411" s="106"/>
      <c r="AJ411" s="108"/>
      <c r="AP411" s="108"/>
    </row>
    <row r="412" spans="1:42" s="110" customFormat="1" x14ac:dyDescent="0.3">
      <c r="A412" s="105"/>
      <c r="B412" s="114"/>
      <c r="C412" s="114"/>
      <c r="D412" s="105"/>
      <c r="E412" s="105"/>
      <c r="K412" s="108"/>
      <c r="L412" s="108"/>
      <c r="M412" s="108"/>
      <c r="X412" s="106"/>
      <c r="Y412" s="106"/>
      <c r="Z412" s="106"/>
      <c r="AA412" s="106"/>
      <c r="AB412" s="108"/>
      <c r="AG412" s="106"/>
      <c r="AH412" s="106"/>
      <c r="AI412" s="106"/>
      <c r="AJ412" s="108"/>
      <c r="AP412" s="108"/>
    </row>
    <row r="413" spans="1:42" s="110" customFormat="1" x14ac:dyDescent="0.3">
      <c r="A413" s="105"/>
      <c r="B413" s="114"/>
      <c r="C413" s="114"/>
      <c r="D413" s="105"/>
      <c r="E413" s="105"/>
      <c r="K413" s="108"/>
      <c r="L413" s="108"/>
      <c r="M413" s="108"/>
      <c r="X413" s="106"/>
      <c r="Y413" s="106"/>
      <c r="Z413" s="106"/>
      <c r="AA413" s="106"/>
      <c r="AB413" s="108"/>
      <c r="AG413" s="106"/>
      <c r="AH413" s="106"/>
      <c r="AI413" s="106"/>
      <c r="AJ413" s="108"/>
      <c r="AP413" s="108"/>
    </row>
    <row r="414" spans="1:42" s="110" customFormat="1" x14ac:dyDescent="0.3">
      <c r="A414" s="105"/>
      <c r="B414" s="114"/>
      <c r="C414" s="114"/>
      <c r="D414" s="105"/>
      <c r="E414" s="105"/>
      <c r="K414" s="108"/>
      <c r="L414" s="108"/>
      <c r="M414" s="108"/>
      <c r="X414" s="106"/>
      <c r="Y414" s="106"/>
      <c r="Z414" s="106"/>
      <c r="AA414" s="106"/>
      <c r="AB414" s="108"/>
      <c r="AG414" s="106"/>
      <c r="AH414" s="106"/>
      <c r="AI414" s="106"/>
      <c r="AJ414" s="108"/>
      <c r="AP414" s="108"/>
    </row>
    <row r="415" spans="1:42" s="110" customFormat="1" x14ac:dyDescent="0.3">
      <c r="A415" s="105"/>
      <c r="B415" s="114"/>
      <c r="C415" s="114"/>
      <c r="D415" s="105"/>
      <c r="E415" s="105"/>
      <c r="K415" s="108"/>
      <c r="L415" s="108"/>
      <c r="M415" s="108"/>
      <c r="X415" s="106"/>
      <c r="Y415" s="106"/>
      <c r="Z415" s="106"/>
      <c r="AA415" s="106"/>
      <c r="AB415" s="108"/>
      <c r="AG415" s="106"/>
      <c r="AH415" s="106"/>
      <c r="AI415" s="106"/>
      <c r="AJ415" s="108"/>
      <c r="AP415" s="108"/>
    </row>
    <row r="416" spans="1:42" s="110" customFormat="1" x14ac:dyDescent="0.3">
      <c r="A416" s="105"/>
      <c r="B416" s="114"/>
      <c r="C416" s="114"/>
      <c r="D416" s="105"/>
      <c r="E416" s="105"/>
      <c r="K416" s="108"/>
      <c r="L416" s="108"/>
      <c r="M416" s="108"/>
      <c r="X416" s="106"/>
      <c r="Y416" s="106"/>
      <c r="Z416" s="106"/>
      <c r="AA416" s="106"/>
      <c r="AB416" s="108"/>
      <c r="AG416" s="106"/>
      <c r="AH416" s="106"/>
      <c r="AI416" s="106"/>
      <c r="AJ416" s="108"/>
      <c r="AP416" s="108"/>
    </row>
    <row r="417" spans="1:42" s="110" customFormat="1" x14ac:dyDescent="0.3">
      <c r="A417" s="105"/>
      <c r="B417" s="114"/>
      <c r="C417" s="114"/>
      <c r="D417" s="105"/>
      <c r="E417" s="105"/>
      <c r="K417" s="108"/>
      <c r="L417" s="108"/>
      <c r="M417" s="108"/>
      <c r="X417" s="106"/>
      <c r="Y417" s="106"/>
      <c r="Z417" s="106"/>
      <c r="AA417" s="106"/>
      <c r="AB417" s="108"/>
      <c r="AG417" s="106"/>
      <c r="AH417" s="106"/>
      <c r="AI417" s="106"/>
      <c r="AJ417" s="108"/>
      <c r="AP417" s="108"/>
    </row>
    <row r="418" spans="1:42" s="110" customFormat="1" x14ac:dyDescent="0.3">
      <c r="A418" s="105"/>
      <c r="B418" s="114"/>
      <c r="C418" s="114"/>
      <c r="D418" s="105"/>
      <c r="E418" s="105"/>
      <c r="K418" s="108"/>
      <c r="L418" s="108"/>
      <c r="M418" s="108"/>
      <c r="X418" s="106"/>
      <c r="Y418" s="106"/>
      <c r="Z418" s="106"/>
      <c r="AA418" s="106"/>
      <c r="AB418" s="108"/>
      <c r="AG418" s="106"/>
      <c r="AH418" s="106"/>
      <c r="AI418" s="106"/>
      <c r="AJ418" s="108"/>
      <c r="AP418" s="108"/>
    </row>
    <row r="419" spans="1:42" s="110" customFormat="1" x14ac:dyDescent="0.3">
      <c r="A419" s="105"/>
      <c r="B419" s="114"/>
      <c r="C419" s="114"/>
      <c r="D419" s="105"/>
      <c r="E419" s="105"/>
      <c r="K419" s="108"/>
      <c r="L419" s="108"/>
      <c r="M419" s="108"/>
      <c r="X419" s="106"/>
      <c r="Y419" s="106"/>
      <c r="Z419" s="106"/>
      <c r="AA419" s="106"/>
      <c r="AB419" s="108"/>
      <c r="AG419" s="106"/>
      <c r="AH419" s="106"/>
      <c r="AI419" s="106"/>
      <c r="AJ419" s="108"/>
      <c r="AP419" s="108"/>
    </row>
    <row r="420" spans="1:42" s="110" customFormat="1" x14ac:dyDescent="0.3">
      <c r="A420" s="105"/>
      <c r="B420" s="114"/>
      <c r="C420" s="114"/>
      <c r="D420" s="105"/>
      <c r="E420" s="105"/>
      <c r="K420" s="108"/>
      <c r="L420" s="108"/>
      <c r="M420" s="108"/>
      <c r="X420" s="106"/>
      <c r="Y420" s="106"/>
      <c r="Z420" s="106"/>
      <c r="AA420" s="106"/>
      <c r="AB420" s="108"/>
      <c r="AG420" s="106"/>
      <c r="AH420" s="106"/>
      <c r="AI420" s="106"/>
      <c r="AJ420" s="108"/>
      <c r="AP420" s="108"/>
    </row>
    <row r="421" spans="1:42" s="110" customFormat="1" x14ac:dyDescent="0.3">
      <c r="A421" s="105"/>
      <c r="B421" s="114"/>
      <c r="C421" s="114"/>
      <c r="D421" s="105"/>
      <c r="E421" s="105"/>
      <c r="K421" s="108"/>
      <c r="L421" s="108"/>
      <c r="M421" s="108"/>
      <c r="X421" s="106"/>
      <c r="Y421" s="106"/>
      <c r="Z421" s="106"/>
      <c r="AA421" s="106"/>
      <c r="AB421" s="108"/>
      <c r="AG421" s="106"/>
      <c r="AH421" s="106"/>
      <c r="AI421" s="106"/>
      <c r="AJ421" s="108"/>
      <c r="AP421" s="108"/>
    </row>
    <row r="422" spans="1:42" s="110" customFormat="1" x14ac:dyDescent="0.3">
      <c r="A422" s="105"/>
      <c r="B422" s="114"/>
      <c r="C422" s="114"/>
      <c r="D422" s="105"/>
      <c r="E422" s="105"/>
      <c r="K422" s="108"/>
      <c r="L422" s="108"/>
      <c r="M422" s="108"/>
      <c r="X422" s="106"/>
      <c r="Y422" s="106"/>
      <c r="Z422" s="106"/>
      <c r="AA422" s="106"/>
      <c r="AB422" s="108"/>
      <c r="AG422" s="106"/>
      <c r="AH422" s="106"/>
      <c r="AI422" s="106"/>
      <c r="AJ422" s="108"/>
      <c r="AP422" s="108"/>
    </row>
    <row r="423" spans="1:42" s="110" customFormat="1" x14ac:dyDescent="0.3">
      <c r="A423" s="105"/>
      <c r="B423" s="114"/>
      <c r="C423" s="114"/>
      <c r="D423" s="105"/>
      <c r="E423" s="105"/>
      <c r="K423" s="108"/>
      <c r="L423" s="108"/>
      <c r="M423" s="108"/>
      <c r="X423" s="106"/>
      <c r="Y423" s="106"/>
      <c r="Z423" s="106"/>
      <c r="AA423" s="106"/>
      <c r="AB423" s="108"/>
      <c r="AG423" s="106"/>
      <c r="AH423" s="106"/>
      <c r="AI423" s="106"/>
      <c r="AJ423" s="108"/>
      <c r="AP423" s="108"/>
    </row>
    <row r="424" spans="1:42" s="110" customFormat="1" x14ac:dyDescent="0.3">
      <c r="A424" s="105"/>
      <c r="B424" s="114"/>
      <c r="C424" s="114"/>
      <c r="D424" s="105"/>
      <c r="E424" s="105"/>
      <c r="K424" s="108"/>
      <c r="L424" s="108"/>
      <c r="M424" s="108"/>
      <c r="X424" s="106"/>
      <c r="Y424" s="106"/>
      <c r="Z424" s="106"/>
      <c r="AA424" s="106"/>
      <c r="AB424" s="108"/>
      <c r="AG424" s="106"/>
      <c r="AH424" s="106"/>
      <c r="AI424" s="106"/>
      <c r="AJ424" s="108"/>
      <c r="AP424" s="108"/>
    </row>
    <row r="425" spans="1:42" s="110" customFormat="1" x14ac:dyDescent="0.3">
      <c r="A425" s="105"/>
      <c r="B425" s="114"/>
      <c r="C425" s="114"/>
      <c r="D425" s="105"/>
      <c r="E425" s="105"/>
      <c r="K425" s="108"/>
      <c r="L425" s="108"/>
      <c r="M425" s="108"/>
      <c r="X425" s="106"/>
      <c r="Y425" s="106"/>
      <c r="Z425" s="106"/>
      <c r="AA425" s="106"/>
      <c r="AB425" s="108"/>
      <c r="AG425" s="106"/>
      <c r="AH425" s="106"/>
      <c r="AI425" s="106"/>
      <c r="AJ425" s="108"/>
      <c r="AP425" s="108"/>
    </row>
    <row r="426" spans="1:42" s="110" customFormat="1" x14ac:dyDescent="0.3">
      <c r="A426" s="105"/>
      <c r="B426" s="114"/>
      <c r="C426" s="114"/>
      <c r="D426" s="105"/>
      <c r="E426" s="105"/>
      <c r="K426" s="108"/>
      <c r="L426" s="108"/>
      <c r="M426" s="108"/>
      <c r="X426" s="106"/>
      <c r="Y426" s="106"/>
      <c r="Z426" s="106"/>
      <c r="AA426" s="106"/>
      <c r="AB426" s="108"/>
      <c r="AG426" s="106"/>
      <c r="AH426" s="106"/>
      <c r="AI426" s="106"/>
      <c r="AJ426" s="108"/>
      <c r="AP426" s="108"/>
    </row>
    <row r="427" spans="1:42" s="110" customFormat="1" x14ac:dyDescent="0.3">
      <c r="A427" s="105"/>
      <c r="B427" s="114"/>
      <c r="C427" s="114"/>
      <c r="D427" s="105"/>
      <c r="E427" s="105"/>
      <c r="K427" s="108"/>
      <c r="L427" s="108"/>
      <c r="M427" s="108"/>
      <c r="X427" s="106"/>
      <c r="Y427" s="106"/>
      <c r="Z427" s="106"/>
      <c r="AA427" s="106"/>
      <c r="AB427" s="108"/>
      <c r="AG427" s="106"/>
      <c r="AH427" s="106"/>
      <c r="AI427" s="106"/>
      <c r="AJ427" s="108"/>
      <c r="AP427" s="108"/>
    </row>
    <row r="428" spans="1:42" s="110" customFormat="1" x14ac:dyDescent="0.3">
      <c r="A428" s="105"/>
      <c r="B428" s="114"/>
      <c r="C428" s="114"/>
      <c r="D428" s="105"/>
      <c r="E428" s="105"/>
      <c r="K428" s="108"/>
      <c r="L428" s="108"/>
      <c r="M428" s="108"/>
      <c r="X428" s="106"/>
      <c r="Y428" s="106"/>
      <c r="Z428" s="106"/>
      <c r="AA428" s="106"/>
      <c r="AB428" s="108"/>
      <c r="AG428" s="106"/>
      <c r="AH428" s="106"/>
      <c r="AI428" s="106"/>
      <c r="AJ428" s="108"/>
      <c r="AP428" s="108"/>
    </row>
    <row r="429" spans="1:42" s="110" customFormat="1" x14ac:dyDescent="0.3">
      <c r="A429" s="105"/>
      <c r="B429" s="114"/>
      <c r="C429" s="114"/>
      <c r="D429" s="105"/>
      <c r="E429" s="105"/>
      <c r="K429" s="108"/>
      <c r="L429" s="108"/>
      <c r="M429" s="108"/>
      <c r="X429" s="106"/>
      <c r="Y429" s="106"/>
      <c r="Z429" s="106"/>
      <c r="AA429" s="106"/>
      <c r="AB429" s="108"/>
      <c r="AG429" s="106"/>
      <c r="AH429" s="106"/>
      <c r="AI429" s="106"/>
      <c r="AJ429" s="108"/>
      <c r="AP429" s="108"/>
    </row>
    <row r="430" spans="1:42" s="110" customFormat="1" x14ac:dyDescent="0.3">
      <c r="A430" s="105"/>
      <c r="B430" s="114"/>
      <c r="C430" s="114"/>
      <c r="D430" s="105"/>
      <c r="E430" s="105"/>
      <c r="K430" s="108"/>
      <c r="L430" s="108"/>
      <c r="M430" s="108"/>
      <c r="X430" s="106"/>
      <c r="Y430" s="106"/>
      <c r="Z430" s="106"/>
      <c r="AA430" s="106"/>
      <c r="AB430" s="108"/>
      <c r="AG430" s="106"/>
      <c r="AH430" s="106"/>
      <c r="AI430" s="106"/>
      <c r="AJ430" s="108"/>
      <c r="AP430" s="108"/>
    </row>
    <row r="431" spans="1:42" s="110" customFormat="1" x14ac:dyDescent="0.3">
      <c r="A431" s="105"/>
      <c r="B431" s="114"/>
      <c r="C431" s="114"/>
      <c r="D431" s="105"/>
      <c r="E431" s="105"/>
      <c r="K431" s="108"/>
      <c r="L431" s="108"/>
      <c r="M431" s="108"/>
      <c r="X431" s="106"/>
      <c r="Y431" s="106"/>
      <c r="Z431" s="106"/>
      <c r="AA431" s="106"/>
      <c r="AB431" s="108"/>
      <c r="AG431" s="106"/>
      <c r="AH431" s="106"/>
      <c r="AI431" s="106"/>
      <c r="AJ431" s="108"/>
      <c r="AP431" s="108"/>
    </row>
    <row r="432" spans="1:42" s="110" customFormat="1" x14ac:dyDescent="0.3">
      <c r="A432" s="105"/>
      <c r="B432" s="114"/>
      <c r="C432" s="114"/>
      <c r="D432" s="105"/>
      <c r="E432" s="105"/>
      <c r="K432" s="108"/>
      <c r="L432" s="108"/>
      <c r="M432" s="108"/>
      <c r="X432" s="106"/>
      <c r="Y432" s="106"/>
      <c r="Z432" s="106"/>
      <c r="AA432" s="106"/>
      <c r="AB432" s="108"/>
      <c r="AG432" s="106"/>
      <c r="AH432" s="106"/>
      <c r="AI432" s="106"/>
      <c r="AJ432" s="108"/>
      <c r="AP432" s="108"/>
    </row>
    <row r="433" spans="1:42" s="110" customFormat="1" x14ac:dyDescent="0.3">
      <c r="A433" s="105"/>
      <c r="B433" s="114"/>
      <c r="C433" s="114"/>
      <c r="D433" s="105"/>
      <c r="E433" s="105"/>
      <c r="K433" s="108"/>
      <c r="L433" s="108"/>
      <c r="M433" s="108"/>
      <c r="X433" s="106"/>
      <c r="Y433" s="106"/>
      <c r="Z433" s="106"/>
      <c r="AA433" s="106"/>
      <c r="AB433" s="108"/>
      <c r="AG433" s="106"/>
      <c r="AH433" s="106"/>
      <c r="AI433" s="106"/>
      <c r="AJ433" s="108"/>
      <c r="AP433" s="108"/>
    </row>
    <row r="434" spans="1:42" s="110" customFormat="1" x14ac:dyDescent="0.3">
      <c r="A434" s="105"/>
      <c r="B434" s="114"/>
      <c r="C434" s="114"/>
      <c r="D434" s="105"/>
      <c r="E434" s="105"/>
      <c r="K434" s="108"/>
      <c r="L434" s="108"/>
      <c r="M434" s="108"/>
      <c r="X434" s="106"/>
      <c r="Y434" s="106"/>
      <c r="Z434" s="106"/>
      <c r="AA434" s="106"/>
      <c r="AB434" s="108"/>
      <c r="AG434" s="106"/>
      <c r="AH434" s="106"/>
      <c r="AI434" s="106"/>
      <c r="AJ434" s="108"/>
      <c r="AP434" s="108"/>
    </row>
    <row r="435" spans="1:42" s="110" customFormat="1" x14ac:dyDescent="0.3">
      <c r="A435" s="105"/>
      <c r="B435" s="114"/>
      <c r="C435" s="114"/>
      <c r="D435" s="105"/>
      <c r="E435" s="105"/>
      <c r="K435" s="108"/>
      <c r="L435" s="108"/>
      <c r="M435" s="108"/>
      <c r="X435" s="106"/>
      <c r="Y435" s="106"/>
      <c r="Z435" s="106"/>
      <c r="AA435" s="106"/>
      <c r="AB435" s="108"/>
      <c r="AG435" s="106"/>
      <c r="AH435" s="106"/>
      <c r="AI435" s="106"/>
      <c r="AJ435" s="108"/>
      <c r="AP435" s="108"/>
    </row>
    <row r="436" spans="1:42" s="110" customFormat="1" x14ac:dyDescent="0.3">
      <c r="A436" s="105"/>
      <c r="B436" s="114"/>
      <c r="C436" s="114"/>
      <c r="D436" s="105"/>
      <c r="E436" s="105"/>
      <c r="K436" s="108"/>
      <c r="L436" s="108"/>
      <c r="M436" s="108"/>
      <c r="X436" s="106"/>
      <c r="Y436" s="106"/>
      <c r="Z436" s="106"/>
      <c r="AA436" s="106"/>
      <c r="AB436" s="108"/>
      <c r="AG436" s="106"/>
      <c r="AH436" s="106"/>
      <c r="AI436" s="106"/>
      <c r="AJ436" s="108"/>
      <c r="AP436" s="108"/>
    </row>
    <row r="437" spans="1:42" s="110" customFormat="1" x14ac:dyDescent="0.3">
      <c r="A437" s="105"/>
      <c r="B437" s="114"/>
      <c r="C437" s="114"/>
      <c r="D437" s="105"/>
      <c r="E437" s="105"/>
      <c r="K437" s="108"/>
      <c r="L437" s="108"/>
      <c r="M437" s="108"/>
      <c r="X437" s="106"/>
      <c r="Y437" s="106"/>
      <c r="Z437" s="106"/>
      <c r="AA437" s="106"/>
      <c r="AB437" s="108"/>
      <c r="AG437" s="106"/>
      <c r="AH437" s="106"/>
      <c r="AI437" s="106"/>
      <c r="AJ437" s="108"/>
      <c r="AP437" s="108"/>
    </row>
    <row r="438" spans="1:42" s="110" customFormat="1" x14ac:dyDescent="0.3">
      <c r="A438" s="105"/>
      <c r="B438" s="114"/>
      <c r="C438" s="114"/>
      <c r="D438" s="105"/>
      <c r="E438" s="105"/>
      <c r="K438" s="108"/>
      <c r="L438" s="108"/>
      <c r="M438" s="108"/>
      <c r="X438" s="106"/>
      <c r="Y438" s="106"/>
      <c r="Z438" s="106"/>
      <c r="AA438" s="106"/>
      <c r="AB438" s="108"/>
      <c r="AG438" s="106"/>
      <c r="AH438" s="106"/>
      <c r="AI438" s="106"/>
      <c r="AJ438" s="108"/>
      <c r="AP438" s="108"/>
    </row>
    <row r="439" spans="1:42" s="110" customFormat="1" x14ac:dyDescent="0.3">
      <c r="A439" s="105"/>
      <c r="B439" s="114"/>
      <c r="C439" s="114"/>
      <c r="D439" s="105"/>
      <c r="E439" s="105"/>
      <c r="K439" s="108"/>
      <c r="L439" s="108"/>
      <c r="M439" s="108"/>
      <c r="X439" s="106"/>
      <c r="Y439" s="106"/>
      <c r="Z439" s="106"/>
      <c r="AA439" s="106"/>
      <c r="AB439" s="108"/>
      <c r="AG439" s="106"/>
      <c r="AH439" s="106"/>
      <c r="AI439" s="106"/>
      <c r="AJ439" s="108"/>
      <c r="AP439" s="108"/>
    </row>
    <row r="440" spans="1:42" s="110" customFormat="1" x14ac:dyDescent="0.3">
      <c r="A440" s="105"/>
      <c r="B440" s="114"/>
      <c r="C440" s="114"/>
      <c r="D440" s="105"/>
      <c r="E440" s="105"/>
      <c r="K440" s="108"/>
      <c r="L440" s="108"/>
      <c r="M440" s="108"/>
      <c r="X440" s="106"/>
      <c r="Y440" s="106"/>
      <c r="Z440" s="106"/>
      <c r="AA440" s="106"/>
      <c r="AB440" s="108"/>
      <c r="AG440" s="106"/>
      <c r="AH440" s="106"/>
      <c r="AI440" s="106"/>
      <c r="AJ440" s="108"/>
      <c r="AP440" s="108"/>
    </row>
    <row r="441" spans="1:42" s="110" customFormat="1" x14ac:dyDescent="0.3">
      <c r="A441" s="105"/>
      <c r="B441" s="114"/>
      <c r="C441" s="114"/>
      <c r="D441" s="105"/>
      <c r="E441" s="105"/>
      <c r="K441" s="108"/>
      <c r="L441" s="108"/>
      <c r="M441" s="108"/>
      <c r="X441" s="106"/>
      <c r="Y441" s="106"/>
      <c r="Z441" s="106"/>
      <c r="AA441" s="106"/>
      <c r="AB441" s="108"/>
      <c r="AG441" s="106"/>
      <c r="AH441" s="106"/>
      <c r="AI441" s="106"/>
      <c r="AJ441" s="108"/>
      <c r="AP441" s="108"/>
    </row>
    <row r="442" spans="1:42" s="110" customFormat="1" x14ac:dyDescent="0.3">
      <c r="A442" s="105"/>
      <c r="B442" s="114"/>
      <c r="C442" s="114"/>
      <c r="D442" s="105"/>
      <c r="E442" s="105"/>
      <c r="K442" s="108"/>
      <c r="L442" s="108"/>
      <c r="M442" s="108"/>
      <c r="X442" s="106"/>
      <c r="Y442" s="106"/>
      <c r="Z442" s="106"/>
      <c r="AA442" s="106"/>
      <c r="AB442" s="108"/>
      <c r="AG442" s="106"/>
      <c r="AH442" s="106"/>
      <c r="AI442" s="106"/>
      <c r="AJ442" s="108"/>
      <c r="AP442" s="108"/>
    </row>
    <row r="443" spans="1:42" s="110" customFormat="1" x14ac:dyDescent="0.3">
      <c r="A443" s="105"/>
      <c r="B443" s="114"/>
      <c r="C443" s="114"/>
      <c r="D443" s="105"/>
      <c r="E443" s="105"/>
      <c r="K443" s="108"/>
      <c r="L443" s="108"/>
      <c r="M443" s="108"/>
      <c r="X443" s="106"/>
      <c r="Y443" s="106"/>
      <c r="Z443" s="106"/>
      <c r="AA443" s="106"/>
      <c r="AB443" s="108"/>
      <c r="AG443" s="106"/>
      <c r="AH443" s="106"/>
      <c r="AI443" s="106"/>
      <c r="AJ443" s="108"/>
      <c r="AP443" s="108"/>
    </row>
    <row r="444" spans="1:42" s="110" customFormat="1" x14ac:dyDescent="0.3">
      <c r="A444" s="105"/>
      <c r="B444" s="114"/>
      <c r="C444" s="114"/>
      <c r="D444" s="105"/>
      <c r="E444" s="105"/>
      <c r="K444" s="108"/>
      <c r="L444" s="108"/>
      <c r="M444" s="108"/>
      <c r="X444" s="106"/>
      <c r="Y444" s="106"/>
      <c r="Z444" s="106"/>
      <c r="AA444" s="106"/>
      <c r="AB444" s="108"/>
      <c r="AG444" s="106"/>
      <c r="AH444" s="106"/>
      <c r="AI444" s="106"/>
      <c r="AJ444" s="108"/>
      <c r="AP444" s="108"/>
    </row>
    <row r="445" spans="1:42" s="110" customFormat="1" x14ac:dyDescent="0.3">
      <c r="A445" s="105"/>
      <c r="B445" s="114"/>
      <c r="C445" s="114"/>
      <c r="D445" s="105"/>
      <c r="E445" s="105"/>
      <c r="K445" s="108"/>
      <c r="L445" s="108"/>
      <c r="M445" s="108"/>
      <c r="X445" s="106"/>
      <c r="Y445" s="106"/>
      <c r="Z445" s="106"/>
      <c r="AA445" s="106"/>
      <c r="AB445" s="108"/>
      <c r="AG445" s="106"/>
      <c r="AH445" s="106"/>
      <c r="AI445" s="106"/>
      <c r="AJ445" s="108"/>
      <c r="AP445" s="108"/>
    </row>
    <row r="446" spans="1:42" s="110" customFormat="1" x14ac:dyDescent="0.3">
      <c r="A446" s="105"/>
      <c r="B446" s="114"/>
      <c r="C446" s="114"/>
      <c r="D446" s="105"/>
      <c r="E446" s="105"/>
      <c r="K446" s="108"/>
      <c r="L446" s="108"/>
      <c r="M446" s="108"/>
      <c r="X446" s="106"/>
      <c r="Y446" s="106"/>
      <c r="Z446" s="106"/>
      <c r="AA446" s="106"/>
      <c r="AB446" s="108"/>
      <c r="AG446" s="106"/>
      <c r="AH446" s="106"/>
      <c r="AI446" s="106"/>
      <c r="AJ446" s="108"/>
      <c r="AP446" s="108"/>
    </row>
    <row r="447" spans="1:42" s="110" customFormat="1" x14ac:dyDescent="0.3">
      <c r="A447" s="105"/>
      <c r="B447" s="114"/>
      <c r="C447" s="114"/>
      <c r="D447" s="105"/>
      <c r="E447" s="105"/>
      <c r="K447" s="108"/>
      <c r="L447" s="108"/>
      <c r="M447" s="108"/>
      <c r="X447" s="106"/>
      <c r="Y447" s="106"/>
      <c r="Z447" s="106"/>
      <c r="AA447" s="106"/>
      <c r="AB447" s="108"/>
      <c r="AG447" s="106"/>
      <c r="AH447" s="106"/>
      <c r="AI447" s="106"/>
      <c r="AJ447" s="108"/>
      <c r="AP447" s="108"/>
    </row>
    <row r="448" spans="1:42" s="110" customFormat="1" x14ac:dyDescent="0.3">
      <c r="A448" s="105"/>
      <c r="B448" s="114"/>
      <c r="C448" s="114"/>
      <c r="D448" s="105"/>
      <c r="E448" s="105"/>
      <c r="K448" s="108"/>
      <c r="L448" s="108"/>
      <c r="M448" s="108"/>
      <c r="X448" s="106"/>
      <c r="Y448" s="106"/>
      <c r="Z448" s="106"/>
      <c r="AA448" s="106"/>
      <c r="AB448" s="108"/>
      <c r="AG448" s="106"/>
      <c r="AH448" s="106"/>
      <c r="AI448" s="106"/>
      <c r="AJ448" s="108"/>
      <c r="AP448" s="108"/>
    </row>
    <row r="449" spans="1:42" s="110" customFormat="1" x14ac:dyDescent="0.3">
      <c r="A449" s="105"/>
      <c r="B449" s="114"/>
      <c r="C449" s="114"/>
      <c r="D449" s="105"/>
      <c r="E449" s="105"/>
      <c r="K449" s="108"/>
      <c r="L449" s="108"/>
      <c r="M449" s="108"/>
      <c r="X449" s="106"/>
      <c r="Y449" s="106"/>
      <c r="Z449" s="106"/>
      <c r="AA449" s="106"/>
      <c r="AB449" s="108"/>
      <c r="AG449" s="106"/>
      <c r="AH449" s="106"/>
      <c r="AI449" s="106"/>
      <c r="AJ449" s="108"/>
      <c r="AP449" s="108"/>
    </row>
    <row r="450" spans="1:42" s="110" customFormat="1" x14ac:dyDescent="0.3">
      <c r="A450" s="105"/>
      <c r="B450" s="114"/>
      <c r="C450" s="114"/>
      <c r="D450" s="105"/>
      <c r="E450" s="105"/>
      <c r="K450" s="108"/>
      <c r="L450" s="108"/>
      <c r="M450" s="108"/>
      <c r="X450" s="106"/>
      <c r="Y450" s="106"/>
      <c r="Z450" s="106"/>
      <c r="AA450" s="106"/>
      <c r="AB450" s="108"/>
      <c r="AG450" s="106"/>
      <c r="AH450" s="106"/>
      <c r="AI450" s="106"/>
      <c r="AJ450" s="108"/>
      <c r="AP450" s="108"/>
    </row>
    <row r="451" spans="1:42" s="110" customFormat="1" x14ac:dyDescent="0.3">
      <c r="A451" s="105"/>
      <c r="B451" s="114"/>
      <c r="C451" s="114"/>
      <c r="D451" s="105"/>
      <c r="E451" s="105"/>
      <c r="K451" s="108"/>
      <c r="L451" s="108"/>
      <c r="M451" s="108"/>
      <c r="X451" s="106"/>
      <c r="Y451" s="106"/>
      <c r="Z451" s="106"/>
      <c r="AA451" s="106"/>
      <c r="AB451" s="108"/>
      <c r="AG451" s="106"/>
      <c r="AH451" s="106"/>
      <c r="AI451" s="106"/>
      <c r="AJ451" s="108"/>
      <c r="AP451" s="108"/>
    </row>
    <row r="452" spans="1:42" s="110" customFormat="1" x14ac:dyDescent="0.3">
      <c r="A452" s="105"/>
      <c r="B452" s="114"/>
      <c r="C452" s="114"/>
      <c r="D452" s="105"/>
      <c r="E452" s="105"/>
      <c r="K452" s="108"/>
      <c r="L452" s="108"/>
      <c r="M452" s="108"/>
      <c r="X452" s="106"/>
      <c r="Y452" s="106"/>
      <c r="Z452" s="106"/>
      <c r="AA452" s="106"/>
      <c r="AB452" s="108"/>
      <c r="AG452" s="106"/>
      <c r="AH452" s="106"/>
      <c r="AI452" s="106"/>
      <c r="AJ452" s="108"/>
      <c r="AP452" s="108"/>
    </row>
    <row r="453" spans="1:42" s="110" customFormat="1" x14ac:dyDescent="0.3">
      <c r="A453" s="105"/>
      <c r="B453" s="114"/>
      <c r="C453" s="114"/>
      <c r="D453" s="105"/>
      <c r="E453" s="105"/>
      <c r="K453" s="108"/>
      <c r="L453" s="108"/>
      <c r="M453" s="108"/>
      <c r="X453" s="106"/>
      <c r="Y453" s="106"/>
      <c r="Z453" s="106"/>
      <c r="AA453" s="106"/>
      <c r="AB453" s="108"/>
      <c r="AG453" s="106"/>
      <c r="AH453" s="106"/>
      <c r="AI453" s="106"/>
      <c r="AJ453" s="108"/>
      <c r="AP453" s="108"/>
    </row>
    <row r="454" spans="1:42" s="110" customFormat="1" x14ac:dyDescent="0.3">
      <c r="A454" s="105"/>
      <c r="B454" s="114"/>
      <c r="C454" s="114"/>
      <c r="D454" s="105"/>
      <c r="E454" s="105"/>
      <c r="K454" s="108"/>
      <c r="L454" s="108"/>
      <c r="M454" s="108"/>
      <c r="X454" s="106"/>
      <c r="Y454" s="106"/>
      <c r="Z454" s="106"/>
      <c r="AA454" s="106"/>
      <c r="AB454" s="108"/>
      <c r="AG454" s="106"/>
      <c r="AH454" s="106"/>
      <c r="AI454" s="106"/>
      <c r="AJ454" s="108"/>
      <c r="AP454" s="108"/>
    </row>
    <row r="455" spans="1:42" s="110" customFormat="1" x14ac:dyDescent="0.3">
      <c r="A455" s="105"/>
      <c r="B455" s="114"/>
      <c r="C455" s="114"/>
      <c r="D455" s="105"/>
      <c r="E455" s="105"/>
      <c r="K455" s="108"/>
      <c r="L455" s="108"/>
      <c r="M455" s="108"/>
      <c r="X455" s="106"/>
      <c r="Y455" s="106"/>
      <c r="Z455" s="106"/>
      <c r="AA455" s="106"/>
      <c r="AB455" s="108"/>
      <c r="AG455" s="106"/>
      <c r="AH455" s="106"/>
      <c r="AI455" s="106"/>
      <c r="AJ455" s="108"/>
      <c r="AP455" s="108"/>
    </row>
    <row r="456" spans="1:42" s="110" customFormat="1" x14ac:dyDescent="0.3">
      <c r="A456" s="105"/>
      <c r="B456" s="114"/>
      <c r="C456" s="114"/>
      <c r="D456" s="105"/>
      <c r="E456" s="105"/>
      <c r="K456" s="108"/>
      <c r="L456" s="108"/>
      <c r="M456" s="108"/>
      <c r="X456" s="106"/>
      <c r="Y456" s="106"/>
      <c r="Z456" s="106"/>
      <c r="AA456" s="106"/>
      <c r="AB456" s="108"/>
      <c r="AG456" s="106"/>
      <c r="AH456" s="106"/>
      <c r="AI456" s="106"/>
      <c r="AJ456" s="108"/>
      <c r="AP456" s="108"/>
    </row>
    <row r="457" spans="1:42" s="110" customFormat="1" x14ac:dyDescent="0.3">
      <c r="A457" s="105"/>
      <c r="B457" s="114"/>
      <c r="C457" s="114"/>
      <c r="D457" s="105"/>
      <c r="E457" s="105"/>
      <c r="K457" s="108"/>
      <c r="L457" s="108"/>
      <c r="M457" s="108"/>
      <c r="X457" s="106"/>
      <c r="Y457" s="106"/>
      <c r="Z457" s="106"/>
      <c r="AA457" s="106"/>
      <c r="AB457" s="108"/>
      <c r="AG457" s="106"/>
      <c r="AH457" s="106"/>
      <c r="AI457" s="106"/>
      <c r="AJ457" s="108"/>
      <c r="AP457" s="108"/>
    </row>
    <row r="458" spans="1:42" s="110" customFormat="1" x14ac:dyDescent="0.3">
      <c r="A458" s="105"/>
      <c r="B458" s="114"/>
      <c r="C458" s="114"/>
      <c r="D458" s="105"/>
      <c r="E458" s="105"/>
      <c r="K458" s="108"/>
      <c r="L458" s="108"/>
      <c r="M458" s="108"/>
      <c r="X458" s="106"/>
      <c r="Y458" s="106"/>
      <c r="Z458" s="106"/>
      <c r="AA458" s="106"/>
      <c r="AB458" s="108"/>
      <c r="AG458" s="106"/>
      <c r="AH458" s="106"/>
      <c r="AI458" s="106"/>
      <c r="AJ458" s="108"/>
      <c r="AP458" s="108"/>
    </row>
    <row r="459" spans="1:42" s="110" customFormat="1" x14ac:dyDescent="0.3">
      <c r="A459" s="105"/>
      <c r="B459" s="114"/>
      <c r="C459" s="114"/>
      <c r="D459" s="105"/>
      <c r="E459" s="105"/>
      <c r="K459" s="108"/>
      <c r="L459" s="108"/>
      <c r="M459" s="108"/>
      <c r="X459" s="106"/>
      <c r="Y459" s="106"/>
      <c r="Z459" s="106"/>
      <c r="AA459" s="106"/>
      <c r="AB459" s="108"/>
      <c r="AG459" s="106"/>
      <c r="AH459" s="106"/>
      <c r="AI459" s="106"/>
      <c r="AJ459" s="108"/>
      <c r="AP459" s="108"/>
    </row>
    <row r="460" spans="1:42" s="110" customFormat="1" x14ac:dyDescent="0.3">
      <c r="A460" s="105"/>
      <c r="B460" s="114"/>
      <c r="C460" s="114"/>
      <c r="D460" s="105"/>
      <c r="E460" s="105"/>
      <c r="K460" s="108"/>
      <c r="L460" s="108"/>
      <c r="M460" s="108"/>
      <c r="X460" s="106"/>
      <c r="Y460" s="106"/>
      <c r="Z460" s="106"/>
      <c r="AA460" s="106"/>
      <c r="AB460" s="108"/>
      <c r="AG460" s="106"/>
      <c r="AH460" s="106"/>
      <c r="AI460" s="106"/>
      <c r="AJ460" s="108"/>
      <c r="AP460" s="108"/>
    </row>
    <row r="461" spans="1:42" s="110" customFormat="1" x14ac:dyDescent="0.3">
      <c r="A461" s="105"/>
      <c r="B461" s="114"/>
      <c r="C461" s="114"/>
      <c r="D461" s="105"/>
      <c r="E461" s="105"/>
      <c r="K461" s="108"/>
      <c r="L461" s="108"/>
      <c r="M461" s="108"/>
      <c r="X461" s="106"/>
      <c r="Y461" s="106"/>
      <c r="Z461" s="106"/>
      <c r="AA461" s="106"/>
      <c r="AB461" s="108"/>
      <c r="AG461" s="106"/>
      <c r="AH461" s="106"/>
      <c r="AI461" s="106"/>
      <c r="AJ461" s="108"/>
      <c r="AP461" s="108"/>
    </row>
    <row r="462" spans="1:42" s="110" customFormat="1" x14ac:dyDescent="0.3">
      <c r="A462" s="105"/>
      <c r="B462" s="114"/>
      <c r="C462" s="114"/>
      <c r="D462" s="105"/>
      <c r="E462" s="105"/>
      <c r="K462" s="108"/>
      <c r="L462" s="108"/>
      <c r="M462" s="108"/>
      <c r="X462" s="106"/>
      <c r="Y462" s="106"/>
      <c r="Z462" s="106"/>
      <c r="AA462" s="106"/>
      <c r="AB462" s="108"/>
      <c r="AG462" s="106"/>
      <c r="AH462" s="106"/>
      <c r="AI462" s="106"/>
      <c r="AJ462" s="108"/>
      <c r="AP462" s="108"/>
    </row>
    <row r="463" spans="1:42" s="110" customFormat="1" x14ac:dyDescent="0.3">
      <c r="A463" s="105"/>
      <c r="B463" s="114"/>
      <c r="C463" s="114"/>
      <c r="D463" s="105"/>
      <c r="E463" s="105"/>
      <c r="K463" s="108"/>
      <c r="L463" s="108"/>
      <c r="M463" s="108"/>
      <c r="X463" s="106"/>
      <c r="Y463" s="106"/>
      <c r="Z463" s="106"/>
      <c r="AA463" s="106"/>
      <c r="AB463" s="108"/>
      <c r="AG463" s="106"/>
      <c r="AH463" s="106"/>
      <c r="AI463" s="106"/>
      <c r="AJ463" s="108"/>
      <c r="AP463" s="108"/>
    </row>
    <row r="464" spans="1:42" s="110" customFormat="1" x14ac:dyDescent="0.3">
      <c r="A464" s="105"/>
      <c r="B464" s="114"/>
      <c r="C464" s="114"/>
      <c r="D464" s="105"/>
      <c r="E464" s="105"/>
      <c r="K464" s="108"/>
      <c r="L464" s="108"/>
      <c r="M464" s="108"/>
      <c r="X464" s="106"/>
      <c r="Y464" s="106"/>
      <c r="Z464" s="106"/>
      <c r="AA464" s="106"/>
      <c r="AB464" s="108"/>
      <c r="AG464" s="106"/>
      <c r="AH464" s="106"/>
      <c r="AI464" s="106"/>
      <c r="AJ464" s="108"/>
      <c r="AP464" s="108"/>
    </row>
    <row r="465" spans="1:42" s="110" customFormat="1" x14ac:dyDescent="0.3">
      <c r="A465" s="105"/>
      <c r="B465" s="114"/>
      <c r="C465" s="114"/>
      <c r="D465" s="105"/>
      <c r="E465" s="105"/>
      <c r="K465" s="108"/>
      <c r="L465" s="108"/>
      <c r="M465" s="108"/>
      <c r="X465" s="106"/>
      <c r="Y465" s="106"/>
      <c r="Z465" s="106"/>
      <c r="AA465" s="106"/>
      <c r="AB465" s="108"/>
      <c r="AG465" s="106"/>
      <c r="AH465" s="106"/>
      <c r="AI465" s="106"/>
      <c r="AJ465" s="108"/>
      <c r="AP465" s="108"/>
    </row>
    <row r="466" spans="1:42" s="110" customFormat="1" x14ac:dyDescent="0.3">
      <c r="A466" s="105"/>
      <c r="B466" s="114"/>
      <c r="C466" s="114"/>
      <c r="D466" s="105"/>
      <c r="E466" s="105"/>
      <c r="K466" s="108"/>
      <c r="L466" s="108"/>
      <c r="M466" s="108"/>
      <c r="X466" s="106"/>
      <c r="Y466" s="106"/>
      <c r="Z466" s="106"/>
      <c r="AA466" s="106"/>
      <c r="AB466" s="108"/>
      <c r="AG466" s="106"/>
      <c r="AH466" s="106"/>
      <c r="AI466" s="106"/>
      <c r="AJ466" s="108"/>
      <c r="AP466" s="108"/>
    </row>
    <row r="467" spans="1:42" s="110" customFormat="1" x14ac:dyDescent="0.3">
      <c r="A467" s="105"/>
      <c r="B467" s="114"/>
      <c r="C467" s="114"/>
      <c r="D467" s="105"/>
      <c r="E467" s="105"/>
      <c r="K467" s="108"/>
      <c r="L467" s="108"/>
      <c r="M467" s="108"/>
      <c r="X467" s="106"/>
      <c r="Y467" s="106"/>
      <c r="Z467" s="106"/>
      <c r="AA467" s="106"/>
      <c r="AB467" s="108"/>
      <c r="AG467" s="106"/>
      <c r="AH467" s="106"/>
      <c r="AI467" s="106"/>
      <c r="AJ467" s="108"/>
      <c r="AP467" s="108"/>
    </row>
    <row r="468" spans="1:42" s="110" customFormat="1" x14ac:dyDescent="0.3">
      <c r="A468" s="105"/>
      <c r="B468" s="114"/>
      <c r="C468" s="114"/>
      <c r="D468" s="105"/>
      <c r="E468" s="105"/>
      <c r="K468" s="108"/>
      <c r="L468" s="108"/>
      <c r="M468" s="108"/>
      <c r="X468" s="106"/>
      <c r="Y468" s="106"/>
      <c r="Z468" s="106"/>
      <c r="AA468" s="106"/>
      <c r="AB468" s="108"/>
      <c r="AG468" s="106"/>
      <c r="AH468" s="106"/>
      <c r="AI468" s="106"/>
      <c r="AJ468" s="108"/>
      <c r="AP468" s="108"/>
    </row>
    <row r="469" spans="1:42" s="110" customFormat="1" x14ac:dyDescent="0.3">
      <c r="A469" s="105"/>
      <c r="B469" s="114"/>
      <c r="C469" s="114"/>
      <c r="D469" s="105"/>
      <c r="E469" s="105"/>
      <c r="K469" s="108"/>
      <c r="L469" s="108"/>
      <c r="M469" s="108"/>
      <c r="X469" s="106"/>
      <c r="Y469" s="106"/>
      <c r="Z469" s="106"/>
      <c r="AA469" s="106"/>
      <c r="AB469" s="108"/>
      <c r="AG469" s="106"/>
      <c r="AH469" s="106"/>
      <c r="AI469" s="106"/>
      <c r="AJ469" s="108"/>
      <c r="AP469" s="108"/>
    </row>
    <row r="470" spans="1:42" s="110" customFormat="1" x14ac:dyDescent="0.3">
      <c r="A470" s="105"/>
      <c r="B470" s="114"/>
      <c r="C470" s="114"/>
      <c r="D470" s="105"/>
      <c r="E470" s="105"/>
      <c r="K470" s="108"/>
      <c r="L470" s="108"/>
      <c r="M470" s="108"/>
      <c r="X470" s="106"/>
      <c r="Y470" s="106"/>
      <c r="Z470" s="106"/>
      <c r="AA470" s="106"/>
      <c r="AB470" s="108"/>
      <c r="AG470" s="106"/>
      <c r="AH470" s="106"/>
      <c r="AI470" s="106"/>
      <c r="AJ470" s="108"/>
      <c r="AP470" s="108"/>
    </row>
    <row r="471" spans="1:42" s="110" customFormat="1" x14ac:dyDescent="0.3">
      <c r="A471" s="105"/>
      <c r="B471" s="114"/>
      <c r="C471" s="114"/>
      <c r="D471" s="105"/>
      <c r="E471" s="105"/>
      <c r="K471" s="108"/>
      <c r="L471" s="108"/>
      <c r="M471" s="108"/>
      <c r="X471" s="106"/>
      <c r="Y471" s="106"/>
      <c r="Z471" s="106"/>
      <c r="AA471" s="106"/>
      <c r="AB471" s="108"/>
      <c r="AG471" s="106"/>
      <c r="AH471" s="106"/>
      <c r="AI471" s="106"/>
      <c r="AJ471" s="108"/>
      <c r="AP471" s="108"/>
    </row>
    <row r="472" spans="1:42" s="110" customFormat="1" x14ac:dyDescent="0.3">
      <c r="A472" s="105"/>
      <c r="B472" s="114"/>
      <c r="C472" s="114"/>
      <c r="D472" s="105"/>
      <c r="E472" s="105"/>
      <c r="K472" s="108"/>
      <c r="L472" s="108"/>
      <c r="M472" s="108"/>
      <c r="X472" s="106"/>
      <c r="Y472" s="106"/>
      <c r="Z472" s="106"/>
      <c r="AA472" s="106"/>
      <c r="AB472" s="108"/>
      <c r="AG472" s="106"/>
      <c r="AH472" s="106"/>
      <c r="AI472" s="106"/>
      <c r="AJ472" s="108"/>
      <c r="AP472" s="108"/>
    </row>
    <row r="473" spans="1:42" s="110" customFormat="1" x14ac:dyDescent="0.3">
      <c r="A473" s="105"/>
      <c r="B473" s="114"/>
      <c r="C473" s="114"/>
      <c r="D473" s="105"/>
      <c r="E473" s="105"/>
      <c r="K473" s="108"/>
      <c r="L473" s="108"/>
      <c r="M473" s="108"/>
      <c r="X473" s="106"/>
      <c r="Y473" s="106"/>
      <c r="Z473" s="106"/>
      <c r="AA473" s="106"/>
      <c r="AB473" s="108"/>
      <c r="AG473" s="106"/>
      <c r="AH473" s="106"/>
      <c r="AI473" s="106"/>
      <c r="AJ473" s="108"/>
      <c r="AP473" s="108"/>
    </row>
    <row r="474" spans="1:42" s="110" customFormat="1" x14ac:dyDescent="0.3">
      <c r="A474" s="105"/>
      <c r="B474" s="114"/>
      <c r="C474" s="114"/>
      <c r="D474" s="105"/>
      <c r="E474" s="105"/>
      <c r="K474" s="108"/>
      <c r="L474" s="108"/>
      <c r="M474" s="108"/>
      <c r="X474" s="106"/>
      <c r="Y474" s="106"/>
      <c r="Z474" s="106"/>
      <c r="AA474" s="106"/>
      <c r="AB474" s="108"/>
      <c r="AG474" s="106"/>
      <c r="AH474" s="106"/>
      <c r="AI474" s="106"/>
      <c r="AJ474" s="108"/>
      <c r="AP474" s="108"/>
    </row>
    <row r="475" spans="1:42" s="110" customFormat="1" x14ac:dyDescent="0.3">
      <c r="A475" s="105"/>
      <c r="B475" s="114"/>
      <c r="C475" s="114"/>
      <c r="D475" s="105"/>
      <c r="E475" s="105"/>
      <c r="K475" s="108"/>
      <c r="L475" s="108"/>
      <c r="M475" s="108"/>
      <c r="X475" s="106"/>
      <c r="Y475" s="106"/>
      <c r="Z475" s="106"/>
      <c r="AA475" s="106"/>
      <c r="AB475" s="108"/>
      <c r="AG475" s="106"/>
      <c r="AH475" s="106"/>
      <c r="AI475" s="106"/>
      <c r="AJ475" s="108"/>
      <c r="AP475" s="108"/>
    </row>
    <row r="476" spans="1:42" s="110" customFormat="1" x14ac:dyDescent="0.3">
      <c r="A476" s="105"/>
      <c r="B476" s="114"/>
      <c r="C476" s="114"/>
      <c r="D476" s="105"/>
      <c r="E476" s="105"/>
      <c r="K476" s="108"/>
      <c r="L476" s="108"/>
      <c r="M476" s="108"/>
      <c r="X476" s="106"/>
      <c r="Y476" s="106"/>
      <c r="Z476" s="106"/>
      <c r="AA476" s="106"/>
      <c r="AB476" s="108"/>
      <c r="AG476" s="106"/>
      <c r="AH476" s="106"/>
      <c r="AI476" s="106"/>
      <c r="AJ476" s="108"/>
      <c r="AP476" s="108"/>
    </row>
    <row r="477" spans="1:42" s="110" customFormat="1" x14ac:dyDescent="0.3">
      <c r="A477" s="105"/>
      <c r="B477" s="114"/>
      <c r="C477" s="114"/>
      <c r="D477" s="105"/>
      <c r="E477" s="105"/>
      <c r="K477" s="108"/>
      <c r="L477" s="108"/>
      <c r="M477" s="108"/>
      <c r="X477" s="106"/>
      <c r="Y477" s="106"/>
      <c r="Z477" s="106"/>
      <c r="AA477" s="106"/>
      <c r="AB477" s="108"/>
      <c r="AG477" s="106"/>
      <c r="AH477" s="106"/>
      <c r="AI477" s="106"/>
      <c r="AJ477" s="108"/>
      <c r="AP477" s="108"/>
    </row>
    <row r="478" spans="1:42" s="110" customFormat="1" x14ac:dyDescent="0.3">
      <c r="A478" s="105"/>
      <c r="B478" s="114"/>
      <c r="C478" s="114"/>
      <c r="D478" s="105"/>
      <c r="E478" s="105"/>
      <c r="K478" s="108"/>
      <c r="L478" s="108"/>
      <c r="M478" s="108"/>
      <c r="X478" s="106"/>
      <c r="Y478" s="106"/>
      <c r="Z478" s="106"/>
      <c r="AA478" s="106"/>
      <c r="AB478" s="108"/>
      <c r="AG478" s="106"/>
      <c r="AH478" s="106"/>
      <c r="AI478" s="106"/>
      <c r="AJ478" s="108"/>
      <c r="AP478" s="108"/>
    </row>
    <row r="479" spans="1:42" s="110" customFormat="1" x14ac:dyDescent="0.3">
      <c r="A479" s="105"/>
      <c r="B479" s="114"/>
      <c r="C479" s="114"/>
      <c r="D479" s="105"/>
      <c r="E479" s="105"/>
      <c r="K479" s="108"/>
      <c r="L479" s="108"/>
      <c r="M479" s="108"/>
      <c r="X479" s="106"/>
      <c r="Y479" s="106"/>
      <c r="Z479" s="106"/>
      <c r="AA479" s="106"/>
      <c r="AB479" s="108"/>
      <c r="AG479" s="106"/>
      <c r="AH479" s="106"/>
      <c r="AI479" s="106"/>
      <c r="AJ479" s="108"/>
      <c r="AP479" s="108"/>
    </row>
    <row r="480" spans="1:42" s="110" customFormat="1" x14ac:dyDescent="0.3">
      <c r="A480" s="105"/>
      <c r="B480" s="114"/>
      <c r="C480" s="114"/>
      <c r="D480" s="105"/>
      <c r="E480" s="105"/>
      <c r="K480" s="108"/>
      <c r="L480" s="108"/>
      <c r="M480" s="108"/>
      <c r="X480" s="106"/>
      <c r="Y480" s="106"/>
      <c r="Z480" s="106"/>
      <c r="AA480" s="106"/>
      <c r="AB480" s="108"/>
      <c r="AG480" s="106"/>
      <c r="AH480" s="106"/>
      <c r="AI480" s="106"/>
      <c r="AJ480" s="108"/>
      <c r="AP480" s="108"/>
    </row>
    <row r="481" spans="1:42" s="110" customFormat="1" x14ac:dyDescent="0.3">
      <c r="A481" s="105"/>
      <c r="B481" s="114"/>
      <c r="C481" s="114"/>
      <c r="D481" s="105"/>
      <c r="E481" s="105"/>
      <c r="K481" s="108"/>
      <c r="L481" s="108"/>
      <c r="M481" s="108"/>
      <c r="X481" s="106"/>
      <c r="Y481" s="106"/>
      <c r="Z481" s="106"/>
      <c r="AA481" s="106"/>
      <c r="AB481" s="108"/>
      <c r="AG481" s="106"/>
      <c r="AH481" s="106"/>
      <c r="AI481" s="106"/>
      <c r="AJ481" s="108"/>
      <c r="AP481" s="108"/>
    </row>
    <row r="482" spans="1:42" s="110" customFormat="1" x14ac:dyDescent="0.3">
      <c r="A482" s="105"/>
      <c r="B482" s="114"/>
      <c r="C482" s="114"/>
      <c r="D482" s="105"/>
      <c r="E482" s="105"/>
      <c r="K482" s="108"/>
      <c r="L482" s="108"/>
      <c r="M482" s="108"/>
      <c r="X482" s="106"/>
      <c r="Y482" s="106"/>
      <c r="Z482" s="106"/>
      <c r="AA482" s="106"/>
      <c r="AB482" s="108"/>
      <c r="AG482" s="106"/>
      <c r="AH482" s="106"/>
      <c r="AI482" s="106"/>
      <c r="AJ482" s="108"/>
      <c r="AP482" s="108"/>
    </row>
    <row r="483" spans="1:42" s="110" customFormat="1" x14ac:dyDescent="0.3">
      <c r="A483" s="105"/>
      <c r="B483" s="114"/>
      <c r="C483" s="114"/>
      <c r="D483" s="105"/>
      <c r="E483" s="105"/>
      <c r="K483" s="108"/>
      <c r="L483" s="108"/>
      <c r="M483" s="108"/>
      <c r="X483" s="106"/>
      <c r="Y483" s="106"/>
      <c r="Z483" s="106"/>
      <c r="AA483" s="106"/>
      <c r="AB483" s="108"/>
      <c r="AG483" s="106"/>
      <c r="AH483" s="106"/>
      <c r="AI483" s="106"/>
      <c r="AJ483" s="108"/>
      <c r="AP483" s="108"/>
    </row>
    <row r="484" spans="1:42" s="110" customFormat="1" x14ac:dyDescent="0.3">
      <c r="A484" s="105"/>
      <c r="B484" s="114"/>
      <c r="C484" s="114"/>
      <c r="D484" s="105"/>
      <c r="E484" s="105"/>
      <c r="K484" s="108"/>
      <c r="L484" s="108"/>
      <c r="M484" s="108"/>
      <c r="X484" s="106"/>
      <c r="Y484" s="106"/>
      <c r="Z484" s="106"/>
      <c r="AA484" s="106"/>
      <c r="AB484" s="108"/>
      <c r="AG484" s="106"/>
      <c r="AH484" s="106"/>
      <c r="AI484" s="106"/>
      <c r="AJ484" s="108"/>
      <c r="AP484" s="108"/>
    </row>
    <row r="485" spans="1:42" s="110" customFormat="1" x14ac:dyDescent="0.3">
      <c r="A485" s="105"/>
      <c r="B485" s="114"/>
      <c r="C485" s="114"/>
      <c r="D485" s="105"/>
      <c r="E485" s="105"/>
      <c r="K485" s="108"/>
      <c r="L485" s="108"/>
      <c r="M485" s="108"/>
      <c r="X485" s="106"/>
      <c r="Y485" s="106"/>
      <c r="Z485" s="106"/>
      <c r="AA485" s="106"/>
      <c r="AB485" s="108"/>
      <c r="AG485" s="106"/>
      <c r="AH485" s="106"/>
      <c r="AI485" s="106"/>
      <c r="AJ485" s="108"/>
      <c r="AP485" s="108"/>
    </row>
    <row r="486" spans="1:42" s="110" customFormat="1" x14ac:dyDescent="0.3">
      <c r="A486" s="105"/>
      <c r="B486" s="114"/>
      <c r="C486" s="114"/>
      <c r="D486" s="105"/>
      <c r="E486" s="105"/>
      <c r="K486" s="108"/>
      <c r="L486" s="108"/>
      <c r="M486" s="108"/>
      <c r="X486" s="106"/>
      <c r="Y486" s="106"/>
      <c r="Z486" s="106"/>
      <c r="AA486" s="106"/>
      <c r="AB486" s="108"/>
      <c r="AG486" s="106"/>
      <c r="AH486" s="106"/>
      <c r="AI486" s="106"/>
      <c r="AJ486" s="108"/>
      <c r="AP486" s="108"/>
    </row>
    <row r="487" spans="1:42" s="110" customFormat="1" x14ac:dyDescent="0.3">
      <c r="A487" s="105"/>
      <c r="B487" s="114"/>
      <c r="C487" s="114"/>
      <c r="D487" s="105"/>
      <c r="E487" s="105"/>
      <c r="K487" s="108"/>
      <c r="L487" s="108"/>
      <c r="M487" s="108"/>
      <c r="X487" s="106"/>
      <c r="Y487" s="106"/>
      <c r="Z487" s="106"/>
      <c r="AA487" s="106"/>
      <c r="AB487" s="108"/>
      <c r="AG487" s="106"/>
      <c r="AH487" s="106"/>
      <c r="AI487" s="106"/>
      <c r="AJ487" s="108"/>
      <c r="AP487" s="108"/>
    </row>
    <row r="488" spans="1:42" s="110" customFormat="1" x14ac:dyDescent="0.3">
      <c r="A488" s="105"/>
      <c r="B488" s="114"/>
      <c r="C488" s="114"/>
      <c r="D488" s="105"/>
      <c r="E488" s="105"/>
      <c r="K488" s="108"/>
      <c r="L488" s="108"/>
      <c r="M488" s="108"/>
      <c r="X488" s="106"/>
      <c r="Y488" s="106"/>
      <c r="Z488" s="106"/>
      <c r="AA488" s="106"/>
      <c r="AB488" s="108"/>
      <c r="AG488" s="106"/>
      <c r="AH488" s="106"/>
      <c r="AI488" s="106"/>
      <c r="AJ488" s="108"/>
      <c r="AP488" s="108"/>
    </row>
    <row r="489" spans="1:42" s="110" customFormat="1" x14ac:dyDescent="0.3">
      <c r="A489" s="105"/>
      <c r="B489" s="114"/>
      <c r="C489" s="114"/>
      <c r="D489" s="105"/>
      <c r="E489" s="105"/>
      <c r="K489" s="108"/>
      <c r="L489" s="108"/>
      <c r="M489" s="108"/>
      <c r="X489" s="106"/>
      <c r="Y489" s="106"/>
      <c r="Z489" s="106"/>
      <c r="AA489" s="106"/>
      <c r="AB489" s="108"/>
      <c r="AG489" s="106"/>
      <c r="AH489" s="106"/>
      <c r="AI489" s="106"/>
      <c r="AJ489" s="108"/>
      <c r="AP489" s="108"/>
    </row>
    <row r="490" spans="1:42" s="110" customFormat="1" x14ac:dyDescent="0.3">
      <c r="A490" s="105"/>
      <c r="B490" s="114"/>
      <c r="C490" s="114"/>
      <c r="D490" s="105"/>
      <c r="E490" s="105"/>
      <c r="K490" s="108"/>
      <c r="L490" s="108"/>
      <c r="M490" s="108"/>
      <c r="X490" s="106"/>
      <c r="Y490" s="106"/>
      <c r="Z490" s="106"/>
      <c r="AA490" s="106"/>
      <c r="AB490" s="108"/>
      <c r="AG490" s="106"/>
      <c r="AH490" s="106"/>
      <c r="AI490" s="106"/>
      <c r="AJ490" s="108"/>
      <c r="AP490" s="108"/>
    </row>
    <row r="491" spans="1:42" s="110" customFormat="1" x14ac:dyDescent="0.3">
      <c r="A491" s="105"/>
      <c r="B491" s="114"/>
      <c r="C491" s="114"/>
      <c r="D491" s="105"/>
      <c r="E491" s="105"/>
      <c r="K491" s="108"/>
      <c r="L491" s="108"/>
      <c r="M491" s="108"/>
      <c r="X491" s="106"/>
      <c r="Y491" s="106"/>
      <c r="Z491" s="106"/>
      <c r="AA491" s="106"/>
      <c r="AB491" s="108"/>
      <c r="AG491" s="106"/>
      <c r="AH491" s="106"/>
      <c r="AI491" s="106"/>
      <c r="AJ491" s="108"/>
      <c r="AP491" s="108"/>
    </row>
    <row r="492" spans="1:42" s="110" customFormat="1" x14ac:dyDescent="0.3">
      <c r="A492" s="105"/>
      <c r="B492" s="114"/>
      <c r="C492" s="114"/>
      <c r="D492" s="105"/>
      <c r="E492" s="105"/>
      <c r="K492" s="108"/>
      <c r="L492" s="108"/>
      <c r="M492" s="108"/>
      <c r="X492" s="106"/>
      <c r="Y492" s="106"/>
      <c r="Z492" s="106"/>
      <c r="AA492" s="106"/>
      <c r="AB492" s="108"/>
      <c r="AG492" s="106"/>
      <c r="AH492" s="106"/>
      <c r="AI492" s="106"/>
      <c r="AJ492" s="108"/>
      <c r="AP492" s="108"/>
    </row>
    <row r="493" spans="1:42" s="110" customFormat="1" x14ac:dyDescent="0.3">
      <c r="A493" s="105"/>
      <c r="B493" s="114"/>
      <c r="C493" s="114"/>
      <c r="D493" s="105"/>
      <c r="E493" s="105"/>
      <c r="K493" s="108"/>
      <c r="L493" s="108"/>
      <c r="M493" s="108"/>
      <c r="X493" s="106"/>
      <c r="Y493" s="106"/>
      <c r="Z493" s="106"/>
      <c r="AA493" s="106"/>
      <c r="AB493" s="108"/>
      <c r="AG493" s="106"/>
      <c r="AH493" s="106"/>
      <c r="AI493" s="106"/>
      <c r="AJ493" s="108"/>
      <c r="AP493" s="108"/>
    </row>
    <row r="494" spans="1:42" s="110" customFormat="1" x14ac:dyDescent="0.3">
      <c r="A494" s="105"/>
      <c r="B494" s="114"/>
      <c r="C494" s="114"/>
      <c r="D494" s="105"/>
      <c r="E494" s="105"/>
      <c r="K494" s="108"/>
      <c r="L494" s="108"/>
      <c r="M494" s="108"/>
      <c r="X494" s="106"/>
      <c r="Y494" s="106"/>
      <c r="Z494" s="106"/>
      <c r="AA494" s="106"/>
      <c r="AB494" s="108"/>
      <c r="AG494" s="106"/>
      <c r="AH494" s="106"/>
      <c r="AI494" s="106"/>
      <c r="AJ494" s="108"/>
      <c r="AP494" s="108"/>
    </row>
    <row r="495" spans="1:42" s="110" customFormat="1" x14ac:dyDescent="0.3">
      <c r="A495" s="105"/>
      <c r="B495" s="114"/>
      <c r="C495" s="114"/>
      <c r="D495" s="105"/>
      <c r="E495" s="105"/>
      <c r="K495" s="108"/>
      <c r="L495" s="108"/>
      <c r="M495" s="108"/>
      <c r="X495" s="106"/>
      <c r="Y495" s="106"/>
      <c r="Z495" s="106"/>
      <c r="AA495" s="106"/>
      <c r="AB495" s="108"/>
      <c r="AG495" s="106"/>
      <c r="AH495" s="106"/>
      <c r="AI495" s="106"/>
      <c r="AJ495" s="108"/>
      <c r="AP495" s="108"/>
    </row>
    <row r="496" spans="1:42" s="110" customFormat="1" x14ac:dyDescent="0.3">
      <c r="A496" s="105"/>
      <c r="B496" s="114"/>
      <c r="C496" s="114"/>
      <c r="D496" s="105"/>
      <c r="E496" s="105"/>
      <c r="K496" s="108"/>
      <c r="L496" s="108"/>
      <c r="M496" s="108"/>
      <c r="X496" s="106"/>
      <c r="Y496" s="106"/>
      <c r="Z496" s="106"/>
      <c r="AA496" s="106"/>
      <c r="AB496" s="108"/>
      <c r="AG496" s="106"/>
      <c r="AH496" s="106"/>
      <c r="AI496" s="106"/>
      <c r="AJ496" s="108"/>
      <c r="AP496" s="108"/>
    </row>
    <row r="497" spans="1:42" s="110" customFormat="1" x14ac:dyDescent="0.3">
      <c r="A497" s="105"/>
      <c r="B497" s="114"/>
      <c r="C497" s="114"/>
      <c r="D497" s="105"/>
      <c r="E497" s="105"/>
      <c r="K497" s="108"/>
      <c r="L497" s="108"/>
      <c r="M497" s="108"/>
      <c r="X497" s="106"/>
      <c r="Y497" s="106"/>
      <c r="Z497" s="106"/>
      <c r="AA497" s="106"/>
      <c r="AB497" s="108"/>
      <c r="AG497" s="106"/>
      <c r="AH497" s="106"/>
      <c r="AI497" s="106"/>
      <c r="AJ497" s="108"/>
      <c r="AP497" s="108"/>
    </row>
    <row r="498" spans="1:42" s="110" customFormat="1" x14ac:dyDescent="0.3">
      <c r="A498" s="105"/>
      <c r="B498" s="114"/>
      <c r="C498" s="114"/>
      <c r="D498" s="105"/>
      <c r="E498" s="105"/>
      <c r="K498" s="108"/>
      <c r="L498" s="108"/>
      <c r="M498" s="108"/>
      <c r="X498" s="106"/>
      <c r="Y498" s="106"/>
      <c r="Z498" s="106"/>
      <c r="AA498" s="106"/>
      <c r="AB498" s="108"/>
      <c r="AG498" s="106"/>
      <c r="AH498" s="106"/>
      <c r="AI498" s="106"/>
      <c r="AJ498" s="108"/>
      <c r="AP498" s="108"/>
    </row>
    <row r="499" spans="1:42" s="110" customFormat="1" x14ac:dyDescent="0.3">
      <c r="A499" s="105"/>
      <c r="B499" s="114"/>
      <c r="C499" s="114"/>
      <c r="D499" s="105"/>
      <c r="E499" s="105"/>
      <c r="K499" s="108"/>
      <c r="L499" s="108"/>
      <c r="M499" s="108"/>
      <c r="X499" s="106"/>
      <c r="Y499" s="106"/>
      <c r="Z499" s="106"/>
      <c r="AA499" s="106"/>
      <c r="AB499" s="108"/>
      <c r="AG499" s="106"/>
      <c r="AH499" s="106"/>
      <c r="AI499" s="106"/>
      <c r="AJ499" s="108"/>
      <c r="AP499" s="108"/>
    </row>
    <row r="500" spans="1:42" s="110" customFormat="1" x14ac:dyDescent="0.3">
      <c r="A500" s="105"/>
      <c r="B500" s="114"/>
      <c r="C500" s="114"/>
      <c r="D500" s="105"/>
      <c r="E500" s="105"/>
      <c r="K500" s="108"/>
      <c r="L500" s="108"/>
      <c r="M500" s="108"/>
      <c r="X500" s="106"/>
      <c r="Y500" s="106"/>
      <c r="Z500" s="106"/>
      <c r="AA500" s="106"/>
      <c r="AB500" s="108"/>
      <c r="AG500" s="106"/>
      <c r="AH500" s="106"/>
      <c r="AI500" s="106"/>
      <c r="AJ500" s="108"/>
      <c r="AP500" s="108"/>
    </row>
    <row r="501" spans="1:42" s="110" customFormat="1" x14ac:dyDescent="0.3">
      <c r="A501" s="105"/>
      <c r="B501" s="114"/>
      <c r="C501" s="114"/>
      <c r="D501" s="105"/>
      <c r="E501" s="105"/>
      <c r="K501" s="108"/>
      <c r="L501" s="108"/>
      <c r="M501" s="108"/>
      <c r="X501" s="106"/>
      <c r="Y501" s="106"/>
      <c r="Z501" s="106"/>
      <c r="AA501" s="106"/>
      <c r="AB501" s="108"/>
      <c r="AG501" s="106"/>
      <c r="AH501" s="106"/>
      <c r="AI501" s="106"/>
      <c r="AJ501" s="108"/>
      <c r="AP501" s="108"/>
    </row>
    <row r="502" spans="1:42" s="110" customFormat="1" x14ac:dyDescent="0.3">
      <c r="A502" s="105"/>
      <c r="B502" s="114"/>
      <c r="C502" s="114"/>
      <c r="D502" s="105"/>
      <c r="E502" s="105"/>
      <c r="K502" s="108"/>
      <c r="L502" s="108"/>
      <c r="M502" s="108"/>
      <c r="X502" s="106"/>
      <c r="Y502" s="106"/>
      <c r="Z502" s="106"/>
      <c r="AA502" s="106"/>
      <c r="AB502" s="108"/>
      <c r="AG502" s="106"/>
      <c r="AH502" s="106"/>
      <c r="AI502" s="106"/>
      <c r="AJ502" s="108"/>
      <c r="AP502" s="108"/>
    </row>
    <row r="503" spans="1:42" s="110" customFormat="1" x14ac:dyDescent="0.3">
      <c r="A503" s="105"/>
      <c r="B503" s="114"/>
      <c r="C503" s="114"/>
      <c r="D503" s="105"/>
      <c r="E503" s="105"/>
      <c r="K503" s="108"/>
      <c r="L503" s="108"/>
      <c r="M503" s="108"/>
      <c r="X503" s="106"/>
      <c r="Y503" s="106"/>
      <c r="Z503" s="106"/>
      <c r="AA503" s="106"/>
      <c r="AB503" s="108"/>
      <c r="AG503" s="106"/>
      <c r="AH503" s="106"/>
      <c r="AI503" s="106"/>
      <c r="AJ503" s="108"/>
      <c r="AP503" s="108"/>
    </row>
    <row r="504" spans="1:42" s="110" customFormat="1" x14ac:dyDescent="0.3">
      <c r="A504" s="105"/>
      <c r="B504" s="114"/>
      <c r="C504" s="114"/>
      <c r="D504" s="105"/>
      <c r="E504" s="105"/>
      <c r="K504" s="108"/>
      <c r="L504" s="108"/>
      <c r="M504" s="108"/>
      <c r="X504" s="106"/>
      <c r="Y504" s="106"/>
      <c r="Z504" s="106"/>
      <c r="AA504" s="106"/>
      <c r="AB504" s="108"/>
      <c r="AG504" s="106"/>
      <c r="AH504" s="106"/>
      <c r="AI504" s="106"/>
      <c r="AJ504" s="108"/>
      <c r="AP504" s="108"/>
    </row>
    <row r="505" spans="1:42" s="110" customFormat="1" x14ac:dyDescent="0.3">
      <c r="A505" s="105"/>
      <c r="B505" s="114"/>
      <c r="C505" s="114"/>
      <c r="D505" s="105"/>
      <c r="E505" s="105"/>
      <c r="K505" s="108"/>
      <c r="L505" s="108"/>
      <c r="M505" s="108"/>
      <c r="X505" s="106"/>
      <c r="Y505" s="106"/>
      <c r="Z505" s="106"/>
      <c r="AA505" s="106"/>
      <c r="AB505" s="108"/>
      <c r="AG505" s="106"/>
      <c r="AH505" s="106"/>
      <c r="AI505" s="106"/>
      <c r="AJ505" s="108"/>
      <c r="AP505" s="108"/>
    </row>
    <row r="506" spans="1:42" s="110" customFormat="1" x14ac:dyDescent="0.3">
      <c r="A506" s="105"/>
      <c r="B506" s="114"/>
      <c r="C506" s="114"/>
      <c r="D506" s="105"/>
      <c r="E506" s="105"/>
      <c r="K506" s="108"/>
      <c r="L506" s="108"/>
      <c r="M506" s="108"/>
      <c r="X506" s="106"/>
      <c r="Y506" s="106"/>
      <c r="Z506" s="106"/>
      <c r="AA506" s="106"/>
      <c r="AB506" s="108"/>
      <c r="AG506" s="106"/>
      <c r="AH506" s="106"/>
      <c r="AI506" s="106"/>
      <c r="AJ506" s="108"/>
      <c r="AP506" s="108"/>
    </row>
    <row r="507" spans="1:42" s="110" customFormat="1" x14ac:dyDescent="0.3">
      <c r="A507" s="105"/>
      <c r="B507" s="114"/>
      <c r="C507" s="114"/>
      <c r="D507" s="105"/>
      <c r="E507" s="105"/>
      <c r="K507" s="108"/>
      <c r="L507" s="108"/>
      <c r="M507" s="108"/>
      <c r="X507" s="106"/>
      <c r="Y507" s="106"/>
      <c r="Z507" s="106"/>
      <c r="AA507" s="106"/>
      <c r="AB507" s="108"/>
      <c r="AG507" s="106"/>
      <c r="AH507" s="106"/>
      <c r="AI507" s="106"/>
      <c r="AJ507" s="108"/>
      <c r="AP507" s="108"/>
    </row>
    <row r="508" spans="1:42" s="110" customFormat="1" x14ac:dyDescent="0.3">
      <c r="A508" s="105"/>
      <c r="B508" s="114"/>
      <c r="C508" s="114"/>
      <c r="D508" s="105"/>
      <c r="E508" s="105"/>
      <c r="K508" s="108"/>
      <c r="L508" s="108"/>
      <c r="M508" s="108"/>
      <c r="X508" s="106"/>
      <c r="Y508" s="106"/>
      <c r="Z508" s="106"/>
      <c r="AA508" s="106"/>
      <c r="AB508" s="108"/>
      <c r="AG508" s="106"/>
      <c r="AH508" s="106"/>
      <c r="AI508" s="106"/>
      <c r="AJ508" s="108"/>
      <c r="AP508" s="108"/>
    </row>
    <row r="509" spans="1:42" s="110" customFormat="1" x14ac:dyDescent="0.3">
      <c r="A509" s="105"/>
      <c r="B509" s="114"/>
      <c r="C509" s="114"/>
      <c r="D509" s="105"/>
      <c r="E509" s="105"/>
      <c r="K509" s="108"/>
      <c r="L509" s="108"/>
      <c r="M509" s="108"/>
      <c r="X509" s="106"/>
      <c r="Y509" s="106"/>
      <c r="Z509" s="106"/>
      <c r="AA509" s="106"/>
      <c r="AB509" s="108"/>
      <c r="AG509" s="106"/>
      <c r="AH509" s="106"/>
      <c r="AI509" s="106"/>
      <c r="AJ509" s="108"/>
      <c r="AP509" s="108"/>
    </row>
    <row r="510" spans="1:42" s="110" customFormat="1" x14ac:dyDescent="0.3">
      <c r="A510" s="105"/>
      <c r="B510" s="114"/>
      <c r="C510" s="114"/>
      <c r="D510" s="105"/>
      <c r="E510" s="105"/>
      <c r="K510" s="108"/>
      <c r="L510" s="108"/>
      <c r="M510" s="108"/>
      <c r="X510" s="106"/>
      <c r="Y510" s="106"/>
      <c r="Z510" s="106"/>
      <c r="AA510" s="106"/>
      <c r="AB510" s="108"/>
      <c r="AG510" s="106"/>
      <c r="AH510" s="106"/>
      <c r="AI510" s="106"/>
      <c r="AJ510" s="108"/>
      <c r="AP510" s="108"/>
    </row>
    <row r="511" spans="1:42" s="110" customFormat="1" x14ac:dyDescent="0.3">
      <c r="A511" s="105"/>
      <c r="B511" s="114"/>
      <c r="C511" s="114"/>
      <c r="D511" s="105"/>
      <c r="E511" s="105"/>
      <c r="K511" s="108"/>
      <c r="L511" s="108"/>
      <c r="M511" s="108"/>
      <c r="X511" s="106"/>
      <c r="Y511" s="106"/>
      <c r="Z511" s="106"/>
      <c r="AA511" s="106"/>
      <c r="AB511" s="108"/>
      <c r="AG511" s="106"/>
      <c r="AH511" s="106"/>
      <c r="AI511" s="106"/>
      <c r="AJ511" s="108"/>
      <c r="AP511" s="108"/>
    </row>
    <row r="512" spans="1:42" s="110" customFormat="1" x14ac:dyDescent="0.3">
      <c r="A512" s="105"/>
      <c r="B512" s="114"/>
      <c r="C512" s="114"/>
      <c r="D512" s="105"/>
      <c r="E512" s="105"/>
      <c r="K512" s="108"/>
      <c r="L512" s="108"/>
      <c r="M512" s="108"/>
      <c r="X512" s="106"/>
      <c r="Y512" s="106"/>
      <c r="Z512" s="106"/>
      <c r="AA512" s="106"/>
      <c r="AB512" s="108"/>
      <c r="AG512" s="106"/>
      <c r="AH512" s="106"/>
      <c r="AI512" s="106"/>
      <c r="AJ512" s="108"/>
      <c r="AP512" s="108"/>
    </row>
    <row r="513" spans="1:42" s="110" customFormat="1" x14ac:dyDescent="0.3">
      <c r="A513" s="105"/>
      <c r="B513" s="114"/>
      <c r="C513" s="114"/>
      <c r="D513" s="105"/>
      <c r="E513" s="105"/>
      <c r="K513" s="108"/>
      <c r="L513" s="108"/>
      <c r="M513" s="108"/>
      <c r="X513" s="106"/>
      <c r="Y513" s="106"/>
      <c r="Z513" s="106"/>
      <c r="AA513" s="106"/>
      <c r="AB513" s="108"/>
      <c r="AG513" s="106"/>
      <c r="AH513" s="106"/>
      <c r="AI513" s="106"/>
      <c r="AJ513" s="108"/>
      <c r="AP513" s="108"/>
    </row>
    <row r="514" spans="1:42" s="110" customFormat="1" x14ac:dyDescent="0.3">
      <c r="A514" s="105"/>
      <c r="B514" s="114"/>
      <c r="C514" s="114"/>
      <c r="D514" s="105"/>
      <c r="E514" s="105"/>
      <c r="K514" s="108"/>
      <c r="L514" s="108"/>
      <c r="M514" s="108"/>
      <c r="X514" s="106"/>
      <c r="Y514" s="106"/>
      <c r="Z514" s="106"/>
      <c r="AA514" s="106"/>
      <c r="AB514" s="108"/>
      <c r="AG514" s="106"/>
      <c r="AH514" s="106"/>
      <c r="AI514" s="106"/>
      <c r="AJ514" s="108"/>
      <c r="AP514" s="108"/>
    </row>
    <row r="515" spans="1:42" s="110" customFormat="1" x14ac:dyDescent="0.3">
      <c r="A515" s="105"/>
      <c r="B515" s="114"/>
      <c r="C515" s="114"/>
      <c r="D515" s="105"/>
      <c r="E515" s="105"/>
      <c r="K515" s="108"/>
      <c r="L515" s="108"/>
      <c r="M515" s="108"/>
      <c r="X515" s="106"/>
      <c r="Y515" s="106"/>
      <c r="Z515" s="106"/>
      <c r="AA515" s="106"/>
      <c r="AB515" s="108"/>
      <c r="AG515" s="106"/>
      <c r="AH515" s="106"/>
      <c r="AI515" s="106"/>
      <c r="AJ515" s="108"/>
      <c r="AP515" s="108"/>
    </row>
    <row r="516" spans="1:42" s="110" customFormat="1" x14ac:dyDescent="0.3">
      <c r="A516" s="105"/>
      <c r="B516" s="114"/>
      <c r="C516" s="114"/>
      <c r="D516" s="105"/>
      <c r="E516" s="105"/>
      <c r="K516" s="108"/>
      <c r="L516" s="108"/>
      <c r="M516" s="108"/>
      <c r="X516" s="106"/>
      <c r="Y516" s="106"/>
      <c r="Z516" s="106"/>
      <c r="AA516" s="106"/>
      <c r="AB516" s="108"/>
      <c r="AG516" s="106"/>
      <c r="AH516" s="106"/>
      <c r="AI516" s="106"/>
      <c r="AJ516" s="108"/>
      <c r="AP516" s="108"/>
    </row>
    <row r="517" spans="1:42" s="110" customFormat="1" x14ac:dyDescent="0.3">
      <c r="A517" s="105"/>
      <c r="B517" s="114"/>
      <c r="C517" s="114"/>
      <c r="D517" s="105"/>
      <c r="E517" s="105"/>
      <c r="K517" s="108"/>
      <c r="L517" s="108"/>
      <c r="M517" s="108"/>
      <c r="X517" s="106"/>
      <c r="Y517" s="106"/>
      <c r="Z517" s="106"/>
      <c r="AA517" s="106"/>
      <c r="AB517" s="108"/>
      <c r="AG517" s="106"/>
      <c r="AH517" s="106"/>
      <c r="AI517" s="106"/>
      <c r="AJ517" s="108"/>
      <c r="AP517" s="108"/>
    </row>
    <row r="775" spans="2:42" s="105" customFormat="1" x14ac:dyDescent="0.3">
      <c r="B775" s="114"/>
      <c r="C775" s="114"/>
      <c r="F775" s="110"/>
      <c r="G775" s="110"/>
      <c r="H775" s="110"/>
      <c r="I775" s="110"/>
      <c r="J775" s="110"/>
      <c r="K775" s="108"/>
      <c r="L775" s="108"/>
      <c r="M775" s="108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06"/>
      <c r="Y775" s="106"/>
      <c r="Z775" s="106"/>
      <c r="AA775" s="106"/>
      <c r="AB775" s="108"/>
      <c r="AC775" s="110"/>
      <c r="AD775" s="110"/>
      <c r="AE775" s="110"/>
      <c r="AF775" s="110"/>
      <c r="AG775" s="106"/>
      <c r="AH775" s="106"/>
      <c r="AI775" s="106"/>
      <c r="AJ775" s="108"/>
      <c r="AP775" s="108"/>
    </row>
    <row r="776" spans="2:42" s="105" customFormat="1" x14ac:dyDescent="0.3">
      <c r="B776" s="114"/>
      <c r="C776" s="114"/>
      <c r="F776" s="110"/>
      <c r="G776" s="110"/>
      <c r="H776" s="110"/>
      <c r="I776" s="110"/>
      <c r="J776" s="110"/>
      <c r="K776" s="108"/>
      <c r="L776" s="108"/>
      <c r="M776" s="108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06"/>
      <c r="Y776" s="106"/>
      <c r="Z776" s="106"/>
      <c r="AA776" s="106"/>
      <c r="AB776" s="108"/>
      <c r="AC776" s="110"/>
      <c r="AD776" s="110"/>
      <c r="AE776" s="110"/>
      <c r="AF776" s="110"/>
      <c r="AG776" s="106"/>
      <c r="AH776" s="106"/>
      <c r="AI776" s="106"/>
      <c r="AJ776" s="108"/>
      <c r="AP776" s="108"/>
    </row>
    <row r="777" spans="2:42" s="105" customFormat="1" x14ac:dyDescent="0.3">
      <c r="B777" s="114"/>
      <c r="C777" s="114"/>
      <c r="F777" s="110"/>
      <c r="G777" s="110"/>
      <c r="H777" s="110"/>
      <c r="I777" s="110"/>
      <c r="J777" s="110"/>
      <c r="K777" s="108"/>
      <c r="L777" s="108"/>
      <c r="M777" s="108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06"/>
      <c r="Y777" s="106"/>
      <c r="Z777" s="106"/>
      <c r="AA777" s="106"/>
      <c r="AB777" s="108"/>
      <c r="AC777" s="110"/>
      <c r="AD777" s="110"/>
      <c r="AE777" s="110"/>
      <c r="AF777" s="110"/>
      <c r="AG777" s="106"/>
      <c r="AH777" s="106"/>
      <c r="AI777" s="106"/>
      <c r="AJ777" s="108"/>
      <c r="AP777" s="108"/>
    </row>
    <row r="778" spans="2:42" s="105" customFormat="1" x14ac:dyDescent="0.3">
      <c r="B778" s="114"/>
      <c r="C778" s="114"/>
      <c r="F778" s="110"/>
      <c r="G778" s="110"/>
      <c r="H778" s="110"/>
      <c r="I778" s="110"/>
      <c r="J778" s="110"/>
      <c r="K778" s="108"/>
      <c r="L778" s="108"/>
      <c r="M778" s="108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06"/>
      <c r="Y778" s="106"/>
      <c r="Z778" s="106"/>
      <c r="AA778" s="106"/>
      <c r="AB778" s="108"/>
      <c r="AC778" s="110"/>
      <c r="AD778" s="110"/>
      <c r="AE778" s="110"/>
      <c r="AF778" s="110"/>
      <c r="AG778" s="106"/>
      <c r="AH778" s="106"/>
      <c r="AI778" s="106"/>
      <c r="AJ778" s="108"/>
      <c r="AP778" s="108"/>
    </row>
    <row r="779" spans="2:42" s="105" customFormat="1" x14ac:dyDescent="0.3">
      <c r="B779" s="114"/>
      <c r="C779" s="114"/>
      <c r="F779" s="110"/>
      <c r="G779" s="110"/>
      <c r="H779" s="110"/>
      <c r="I779" s="110"/>
      <c r="J779" s="110"/>
      <c r="K779" s="108"/>
      <c r="L779" s="108"/>
      <c r="M779" s="108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06"/>
      <c r="Y779" s="106"/>
      <c r="Z779" s="106"/>
      <c r="AA779" s="106"/>
      <c r="AB779" s="108"/>
      <c r="AC779" s="110"/>
      <c r="AD779" s="110"/>
      <c r="AE779" s="110"/>
      <c r="AF779" s="110"/>
      <c r="AG779" s="106"/>
      <c r="AH779" s="106"/>
      <c r="AI779" s="106"/>
      <c r="AJ779" s="108"/>
      <c r="AP779" s="108"/>
    </row>
    <row r="780" spans="2:42" s="105" customFormat="1" x14ac:dyDescent="0.3">
      <c r="B780" s="114"/>
      <c r="C780" s="114"/>
      <c r="F780" s="110"/>
      <c r="G780" s="110"/>
      <c r="H780" s="110"/>
      <c r="I780" s="110"/>
      <c r="J780" s="110"/>
      <c r="K780" s="108"/>
      <c r="L780" s="108"/>
      <c r="M780" s="108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06"/>
      <c r="Y780" s="106"/>
      <c r="Z780" s="106"/>
      <c r="AA780" s="106"/>
      <c r="AB780" s="108"/>
      <c r="AC780" s="110"/>
      <c r="AD780" s="110"/>
      <c r="AE780" s="110"/>
      <c r="AF780" s="110"/>
      <c r="AG780" s="106"/>
      <c r="AH780" s="106"/>
      <c r="AI780" s="106"/>
      <c r="AJ780" s="108"/>
      <c r="AP780" s="108"/>
    </row>
    <row r="781" spans="2:42" s="105" customFormat="1" x14ac:dyDescent="0.3">
      <c r="B781" s="114"/>
      <c r="C781" s="114"/>
      <c r="F781" s="110"/>
      <c r="G781" s="110"/>
      <c r="H781" s="110"/>
      <c r="I781" s="110"/>
      <c r="J781" s="110"/>
      <c r="K781" s="108"/>
      <c r="L781" s="108"/>
      <c r="M781" s="108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06"/>
      <c r="Y781" s="106"/>
      <c r="Z781" s="106"/>
      <c r="AA781" s="106"/>
      <c r="AB781" s="108"/>
      <c r="AC781" s="110"/>
      <c r="AD781" s="110"/>
      <c r="AE781" s="110"/>
      <c r="AF781" s="110"/>
      <c r="AG781" s="106"/>
      <c r="AH781" s="106"/>
      <c r="AI781" s="106"/>
      <c r="AJ781" s="108"/>
      <c r="AP781" s="108"/>
    </row>
    <row r="782" spans="2:42" s="105" customFormat="1" x14ac:dyDescent="0.3">
      <c r="B782" s="114"/>
      <c r="C782" s="114"/>
      <c r="F782" s="110"/>
      <c r="G782" s="110"/>
      <c r="H782" s="110"/>
      <c r="I782" s="110"/>
      <c r="J782" s="110"/>
      <c r="K782" s="108"/>
      <c r="L782" s="108"/>
      <c r="M782" s="108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06"/>
      <c r="Y782" s="106"/>
      <c r="Z782" s="106"/>
      <c r="AA782" s="106"/>
      <c r="AB782" s="108"/>
      <c r="AC782" s="110"/>
      <c r="AD782" s="110"/>
      <c r="AE782" s="110"/>
      <c r="AF782" s="110"/>
      <c r="AG782" s="106"/>
      <c r="AH782" s="106"/>
      <c r="AI782" s="106"/>
      <c r="AJ782" s="108"/>
      <c r="AP782" s="108"/>
    </row>
    <row r="783" spans="2:42" s="105" customFormat="1" x14ac:dyDescent="0.3">
      <c r="B783" s="114"/>
      <c r="C783" s="114"/>
      <c r="F783" s="110"/>
      <c r="G783" s="110"/>
      <c r="H783" s="110"/>
      <c r="I783" s="110"/>
      <c r="J783" s="110"/>
      <c r="K783" s="108"/>
      <c r="L783" s="108"/>
      <c r="M783" s="108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06"/>
      <c r="Y783" s="106"/>
      <c r="Z783" s="106"/>
      <c r="AA783" s="106"/>
      <c r="AB783" s="108"/>
      <c r="AC783" s="110"/>
      <c r="AD783" s="110"/>
      <c r="AE783" s="110"/>
      <c r="AF783" s="110"/>
      <c r="AG783" s="106"/>
      <c r="AH783" s="106"/>
      <c r="AI783" s="106"/>
      <c r="AJ783" s="108"/>
      <c r="AP783" s="108"/>
    </row>
    <row r="784" spans="2:42" s="105" customFormat="1" x14ac:dyDescent="0.3">
      <c r="B784" s="114"/>
      <c r="C784" s="114"/>
      <c r="F784" s="110"/>
      <c r="G784" s="110"/>
      <c r="H784" s="110"/>
      <c r="I784" s="110"/>
      <c r="J784" s="110"/>
      <c r="K784" s="108"/>
      <c r="L784" s="108"/>
      <c r="M784" s="108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06"/>
      <c r="Y784" s="106"/>
      <c r="Z784" s="106"/>
      <c r="AA784" s="106"/>
      <c r="AB784" s="108"/>
      <c r="AC784" s="110"/>
      <c r="AD784" s="110"/>
      <c r="AE784" s="110"/>
      <c r="AF784" s="110"/>
      <c r="AG784" s="106"/>
      <c r="AH784" s="106"/>
      <c r="AI784" s="106"/>
      <c r="AJ784" s="108"/>
      <c r="AP784" s="108"/>
    </row>
    <row r="785" spans="2:42" s="105" customFormat="1" x14ac:dyDescent="0.3">
      <c r="B785" s="114"/>
      <c r="C785" s="114"/>
      <c r="F785" s="110"/>
      <c r="G785" s="110"/>
      <c r="H785" s="110"/>
      <c r="I785" s="110"/>
      <c r="J785" s="110"/>
      <c r="K785" s="108"/>
      <c r="L785" s="108"/>
      <c r="M785" s="108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06"/>
      <c r="Y785" s="106"/>
      <c r="Z785" s="106"/>
      <c r="AA785" s="106"/>
      <c r="AB785" s="108"/>
      <c r="AC785" s="110"/>
      <c r="AD785" s="110"/>
      <c r="AE785" s="110"/>
      <c r="AF785" s="110"/>
      <c r="AG785" s="106"/>
      <c r="AH785" s="106"/>
      <c r="AI785" s="106"/>
      <c r="AJ785" s="108"/>
      <c r="AP785" s="108"/>
    </row>
    <row r="786" spans="2:42" s="105" customFormat="1" x14ac:dyDescent="0.3">
      <c r="B786" s="114"/>
      <c r="C786" s="114"/>
      <c r="F786" s="110"/>
      <c r="G786" s="110"/>
      <c r="H786" s="110"/>
      <c r="I786" s="110"/>
      <c r="J786" s="110"/>
      <c r="K786" s="108"/>
      <c r="L786" s="108"/>
      <c r="M786" s="108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06"/>
      <c r="Y786" s="106"/>
      <c r="Z786" s="106"/>
      <c r="AA786" s="106"/>
      <c r="AB786" s="108"/>
      <c r="AC786" s="110"/>
      <c r="AD786" s="110"/>
      <c r="AE786" s="110"/>
      <c r="AF786" s="110"/>
      <c r="AG786" s="106"/>
      <c r="AH786" s="106"/>
      <c r="AI786" s="106"/>
      <c r="AJ786" s="108"/>
      <c r="AP786" s="108"/>
    </row>
    <row r="787" spans="2:42" s="105" customFormat="1" x14ac:dyDescent="0.3">
      <c r="B787" s="114"/>
      <c r="C787" s="114"/>
      <c r="F787" s="110"/>
      <c r="G787" s="110"/>
      <c r="H787" s="110"/>
      <c r="I787" s="110"/>
      <c r="J787" s="110"/>
      <c r="K787" s="108"/>
      <c r="L787" s="108"/>
      <c r="M787" s="108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06"/>
      <c r="Y787" s="106"/>
      <c r="Z787" s="106"/>
      <c r="AA787" s="106"/>
      <c r="AB787" s="108"/>
      <c r="AC787" s="110"/>
      <c r="AD787" s="110"/>
      <c r="AE787" s="110"/>
      <c r="AF787" s="110"/>
      <c r="AG787" s="106"/>
      <c r="AH787" s="106"/>
      <c r="AI787" s="106"/>
      <c r="AJ787" s="108"/>
      <c r="AP787" s="108"/>
    </row>
    <row r="788" spans="2:42" s="105" customFormat="1" x14ac:dyDescent="0.3">
      <c r="B788" s="114"/>
      <c r="C788" s="114"/>
      <c r="F788" s="110"/>
      <c r="G788" s="110"/>
      <c r="H788" s="110"/>
      <c r="I788" s="110"/>
      <c r="J788" s="110"/>
      <c r="K788" s="108"/>
      <c r="L788" s="108"/>
      <c r="M788" s="108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06"/>
      <c r="Y788" s="106"/>
      <c r="Z788" s="106"/>
      <c r="AA788" s="106"/>
      <c r="AB788" s="108"/>
      <c r="AC788" s="110"/>
      <c r="AD788" s="110"/>
      <c r="AE788" s="110"/>
      <c r="AF788" s="110"/>
      <c r="AG788" s="106"/>
      <c r="AH788" s="106"/>
      <c r="AI788" s="106"/>
      <c r="AJ788" s="108"/>
      <c r="AP788" s="108"/>
    </row>
    <row r="789" spans="2:42" s="105" customFormat="1" x14ac:dyDescent="0.3">
      <c r="B789" s="114"/>
      <c r="C789" s="114"/>
      <c r="F789" s="110"/>
      <c r="G789" s="110"/>
      <c r="H789" s="110"/>
      <c r="I789" s="110"/>
      <c r="J789" s="110"/>
      <c r="K789" s="108"/>
      <c r="L789" s="108"/>
      <c r="M789" s="108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06"/>
      <c r="Y789" s="106"/>
      <c r="Z789" s="106"/>
      <c r="AA789" s="106"/>
      <c r="AB789" s="108"/>
      <c r="AC789" s="110"/>
      <c r="AD789" s="110"/>
      <c r="AE789" s="110"/>
      <c r="AF789" s="110"/>
      <c r="AG789" s="106"/>
      <c r="AH789" s="106"/>
      <c r="AI789" s="106"/>
      <c r="AJ789" s="108"/>
      <c r="AP789" s="108"/>
    </row>
    <row r="790" spans="2:42" s="105" customFormat="1" x14ac:dyDescent="0.3">
      <c r="B790" s="114"/>
      <c r="C790" s="114"/>
      <c r="F790" s="110"/>
      <c r="G790" s="110"/>
      <c r="H790" s="110"/>
      <c r="I790" s="110"/>
      <c r="J790" s="110"/>
      <c r="K790" s="108"/>
      <c r="L790" s="108"/>
      <c r="M790" s="108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06"/>
      <c r="Y790" s="106"/>
      <c r="Z790" s="106"/>
      <c r="AA790" s="106"/>
      <c r="AB790" s="108"/>
      <c r="AC790" s="110"/>
      <c r="AD790" s="110"/>
      <c r="AE790" s="110"/>
      <c r="AF790" s="110"/>
      <c r="AG790" s="106"/>
      <c r="AH790" s="106"/>
      <c r="AI790" s="106"/>
      <c r="AJ790" s="108"/>
      <c r="AP790" s="108"/>
    </row>
  </sheetData>
  <mergeCells count="5">
    <mergeCell ref="AK9:AO9"/>
    <mergeCell ref="AC9:AI9"/>
    <mergeCell ref="T8:Z8"/>
    <mergeCell ref="F1:H1"/>
    <mergeCell ref="J1:K1"/>
  </mergeCells>
  <phoneticPr fontId="39" type="noConversion"/>
  <conditionalFormatting sqref="V69 V79 V86:V87 V93 V112 V120 V134 V144 V151 V156 V163 V179 V182:V183 V103 X103:Z103 X179:Z179 X163:Z163 X156:Z156 X151:AA151 X144:Z144 X134:Z134 X120:Z120 X112:Z112 X79:Z79 X69:Z69">
    <cfRule type="expression" dxfId="158" priority="117">
      <formula>AND(IF(ABS(V69)&gt;0.1*F69,1),IF(ABS(V69)&gt;0.0005*$G$230,1))</formula>
    </cfRule>
  </conditionalFormatting>
  <conditionalFormatting sqref="X182:X183 X86:X87 X93 X99">
    <cfRule type="expression" dxfId="157" priority="115">
      <formula>AND(IF(ABS(X86)&gt;0.1*H86,1),IF(ABS(X86)&gt;0.0005*$I$230,1))</formula>
    </cfRule>
  </conditionalFormatting>
  <conditionalFormatting sqref="V157 X157:Z157">
    <cfRule type="expression" dxfId="156" priority="146">
      <formula>AND(IF(ABS(V157)&gt;0.1*F157,1),IF(ABS(V157)&gt;0.0005*$F$230,1))</formula>
    </cfRule>
  </conditionalFormatting>
  <conditionalFormatting sqref="V99">
    <cfRule type="expression" dxfId="155" priority="1">
      <formula>AND(IF(ABS(V99)&gt;0.1*F99,1),IF(ABS(V99)&gt;0.0005*$H$230,1))</formula>
    </cfRule>
  </conditionalFormatting>
  <conditionalFormatting sqref="Y182:Z183 Y86:Z87 Y93:Z93 Y99:Z99">
    <cfRule type="expression" dxfId="154" priority="555">
      <formula>AND(IF(ABS(Y86)&gt;0.1*I86,1),IF(ABS(Y86)&gt;0.0005*J$230,1))</formula>
    </cfRule>
  </conditionalFormatting>
  <conditionalFormatting sqref="T61:U183">
    <cfRule type="expression" dxfId="153" priority="837">
      <formula>AND(IF(ABS(T61)&gt;0.1*#REF!,1),IF(ABS(T61)&gt;0.0005*$F$230,1))</formula>
    </cfRule>
  </conditionalFormatting>
  <conditionalFormatting sqref="V17:V19 V229 V34:V37 V40:V51 V54:V57 V70:V74 V77 V80:V85 V88:V91 V94:V97 V100:V101 V104:V110 V113:V118 V121:V132 V135:V142 V145:V149 V152:V154 V158:V161 V164:V177 V180:V181 V189 V223 V219:V220 V61:V67 V21:V24 V192:V215 V27:V31 X27:Z31 X192:Z215 X21:Z24 X61:Z67 X219:Z220 X223:Z223 X189:Z189 X180:Z181 X164:Z177 X158:Z161 X152:Z154 X145:Z149 X135:Z142 X121:Z132 X113:Z118 X104:Z110 X100:Z101 X94:Z97 X88:Z91 X80:Z85 X77:Z77 X70:Z74 X54:Z57 X40:Z51 X34:Z37 X229:Z229 X17:Z19">
    <cfRule type="expression" priority="839">
      <formula>$AK$17&lt;&gt;0</formula>
    </cfRule>
    <cfRule type="expression" dxfId="152" priority="840">
      <formula>AND(IF(ABS(V17)&gt;0.1*F17,1),IF(ABS(V17)&gt;0.0005*G$230,1))</formula>
    </cfRule>
  </conditionalFormatting>
  <pageMargins left="0.5" right="0.5" top="0.75" bottom="0.5" header="0.3" footer="0.3"/>
  <pageSetup scale="75" fitToHeight="0" orientation="portrait" r:id="rId1"/>
  <headerFooter>
    <oddHeader xml:space="preserve">&amp;RDEF’s Response to OPC POD 1 (1-26)
Q7
Page &amp;P of &amp;N
</oddHeader>
    <oddFooter>&amp;R20240025-OPCPOD1-00004239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5BF8-BCD8-4B10-8CAC-A21257550CAA}">
  <dimension ref="A1:Y482"/>
  <sheetViews>
    <sheetView tabSelected="1" topLeftCell="A7" workbookViewId="0">
      <pane xSplit="6" ySplit="9" topLeftCell="L16" activePane="bottomRight" state="frozen"/>
      <selection activeCell="AH133" sqref="AH133"/>
      <selection pane="topRight" activeCell="AH133" sqref="AH133"/>
      <selection pane="bottomLeft" activeCell="AH133" sqref="AH133"/>
      <selection pane="bottomRight" activeCell="AH133" sqref="AH133"/>
    </sheetView>
  </sheetViews>
  <sheetFormatPr defaultColWidth="9.33203125" defaultRowHeight="13.8" outlineLevelRow="1" outlineLevelCol="1" x14ac:dyDescent="0.3"/>
  <cols>
    <col min="1" max="1" width="4.6640625" style="249" customWidth="1"/>
    <col min="2" max="2" width="10.109375" style="286" hidden="1" customWidth="1" outlineLevel="1"/>
    <col min="3" max="3" width="7.6640625" style="286" bestFit="1" customWidth="1" collapsed="1"/>
    <col min="4" max="4" width="7" style="286" customWidth="1"/>
    <col min="5" max="5" width="1.6640625" style="249" customWidth="1"/>
    <col min="6" max="6" width="33.33203125" style="249" customWidth="1"/>
    <col min="7" max="14" width="12.109375" style="360" customWidth="1"/>
    <col min="15" max="15" width="16.109375" style="360" customWidth="1"/>
    <col min="16" max="16" width="12.109375" style="360" customWidth="1"/>
    <col min="17" max="17" width="12" style="360" customWidth="1"/>
    <col min="18" max="18" width="12.109375" style="347" customWidth="1"/>
    <col min="19" max="19" width="13.44140625" style="347" customWidth="1"/>
    <col min="20" max="20" width="12.44140625" style="249" bestFit="1" customWidth="1"/>
    <col min="21" max="21" width="11" style="249" bestFit="1" customWidth="1"/>
    <col min="22" max="24" width="10" style="249" bestFit="1" customWidth="1"/>
    <col min="25" max="16384" width="9.33203125" style="249"/>
  </cols>
  <sheetData>
    <row r="1" spans="1:21" s="419" customFormat="1" ht="12.75" customHeight="1" x14ac:dyDescent="0.3">
      <c r="A1" s="249" t="s">
        <v>202</v>
      </c>
      <c r="B1" s="285"/>
      <c r="C1" s="249"/>
      <c r="D1" s="285"/>
      <c r="E1" s="285"/>
      <c r="F1" s="285"/>
      <c r="H1" s="420" t="s">
        <v>512</v>
      </c>
      <c r="J1" s="421"/>
      <c r="K1" s="421"/>
      <c r="L1" s="421"/>
      <c r="M1" s="421"/>
      <c r="N1" s="421"/>
      <c r="O1" s="421"/>
      <c r="P1" s="421"/>
      <c r="Q1" s="404"/>
      <c r="R1" s="480"/>
      <c r="S1" s="480"/>
      <c r="T1" s="404"/>
    </row>
    <row r="2" spans="1:21" s="419" customFormat="1" x14ac:dyDescent="0.3">
      <c r="A2" s="422"/>
      <c r="B2" s="422"/>
      <c r="C2" s="423"/>
      <c r="D2" s="422"/>
      <c r="E2" s="422"/>
      <c r="F2" s="422"/>
      <c r="G2" s="424"/>
      <c r="H2" s="424"/>
      <c r="I2" s="424"/>
      <c r="J2" s="424"/>
      <c r="K2" s="425"/>
      <c r="L2" s="425"/>
      <c r="M2" s="425"/>
      <c r="N2" s="425"/>
      <c r="O2" s="425"/>
      <c r="P2" s="425"/>
      <c r="Q2" s="425"/>
      <c r="R2" s="425"/>
      <c r="S2" s="425"/>
      <c r="T2" s="425"/>
    </row>
    <row r="3" spans="1:21" s="419" customFormat="1" ht="12.75" customHeight="1" x14ac:dyDescent="0.3">
      <c r="A3" s="419" t="s">
        <v>112</v>
      </c>
      <c r="B3" s="426"/>
      <c r="C3" s="426"/>
      <c r="D3" s="426"/>
      <c r="E3" s="426"/>
      <c r="F3" s="426"/>
      <c r="G3" s="417" t="s">
        <v>113</v>
      </c>
      <c r="H3" s="483" t="s">
        <v>513</v>
      </c>
      <c r="I3" s="483"/>
      <c r="J3" s="483"/>
      <c r="K3" s="483"/>
      <c r="L3" s="483"/>
      <c r="M3" s="404"/>
      <c r="N3" s="404"/>
      <c r="O3" s="404"/>
      <c r="Q3" s="404"/>
      <c r="R3" s="420" t="s">
        <v>115</v>
      </c>
      <c r="S3" s="427"/>
      <c r="T3" s="427"/>
    </row>
    <row r="4" spans="1:21" s="419" customFormat="1" x14ac:dyDescent="0.3">
      <c r="B4" s="426"/>
      <c r="C4" s="426"/>
      <c r="D4" s="426"/>
      <c r="E4" s="426"/>
      <c r="F4" s="426"/>
      <c r="G4" s="428"/>
      <c r="H4" s="484"/>
      <c r="I4" s="484"/>
      <c r="J4" s="484"/>
      <c r="K4" s="484"/>
      <c r="L4" s="484"/>
      <c r="M4" s="404"/>
      <c r="N4" s="404"/>
      <c r="O4" s="404"/>
      <c r="Q4" s="429" t="s">
        <v>514</v>
      </c>
      <c r="R4" s="404" t="s">
        <v>9</v>
      </c>
      <c r="S4" s="420"/>
      <c r="T4" s="430">
        <v>46752</v>
      </c>
    </row>
    <row r="5" spans="1:21" s="419" customFormat="1" ht="12.75" customHeight="1" x14ac:dyDescent="0.3">
      <c r="A5" s="419" t="s">
        <v>117</v>
      </c>
      <c r="B5" s="431"/>
      <c r="C5" s="432"/>
      <c r="D5" s="431"/>
      <c r="E5" s="431"/>
      <c r="F5" s="431"/>
      <c r="G5" s="433"/>
      <c r="H5" s="484"/>
      <c r="I5" s="484"/>
      <c r="J5" s="484"/>
      <c r="K5" s="484"/>
      <c r="L5" s="484"/>
      <c r="M5" s="404"/>
      <c r="N5" s="404"/>
      <c r="O5" s="404"/>
      <c r="Q5" s="429" t="s">
        <v>514</v>
      </c>
      <c r="R5" s="404" t="s">
        <v>16</v>
      </c>
      <c r="S5" s="404"/>
      <c r="T5" s="430">
        <v>46387</v>
      </c>
    </row>
    <row r="6" spans="1:21" s="419" customFormat="1" x14ac:dyDescent="0.3">
      <c r="A6" s="21"/>
      <c r="G6" s="404"/>
      <c r="H6" s="484"/>
      <c r="I6" s="484"/>
      <c r="J6" s="484"/>
      <c r="K6" s="484"/>
      <c r="L6" s="484"/>
      <c r="M6" s="404"/>
      <c r="N6" s="404"/>
      <c r="O6" s="404"/>
      <c r="Q6" s="429" t="s">
        <v>514</v>
      </c>
      <c r="R6" s="404" t="s">
        <v>22</v>
      </c>
      <c r="S6" s="404"/>
      <c r="T6" s="430">
        <v>46022</v>
      </c>
    </row>
    <row r="7" spans="1:21" s="419" customFormat="1" ht="12.75" customHeight="1" x14ac:dyDescent="0.3">
      <c r="A7" s="434" t="s">
        <v>515</v>
      </c>
      <c r="G7" s="404"/>
      <c r="H7" s="404"/>
      <c r="I7" s="404"/>
      <c r="J7" s="404"/>
      <c r="K7" s="435"/>
      <c r="L7" s="404"/>
      <c r="M7" s="404"/>
      <c r="N7" s="404"/>
      <c r="O7" s="404"/>
      <c r="Q7" s="429" t="s">
        <v>514</v>
      </c>
      <c r="R7" s="404" t="s">
        <v>27</v>
      </c>
      <c r="S7" s="404"/>
      <c r="T7" s="430">
        <v>45657</v>
      </c>
    </row>
    <row r="8" spans="1:21" s="419" customFormat="1" ht="12.75" customHeight="1" x14ac:dyDescent="0.3">
      <c r="G8" s="404"/>
      <c r="H8" s="404"/>
      <c r="I8" s="404"/>
      <c r="J8" s="404"/>
      <c r="K8" s="435" t="s">
        <v>119</v>
      </c>
      <c r="L8" s="435"/>
      <c r="M8" s="404"/>
      <c r="N8" s="404"/>
      <c r="O8" s="404"/>
      <c r="Q8" s="429" t="s">
        <v>514</v>
      </c>
      <c r="R8" s="404" t="s">
        <v>33</v>
      </c>
      <c r="S8" s="404"/>
      <c r="T8" s="430">
        <v>45291</v>
      </c>
    </row>
    <row r="9" spans="1:21" s="419" customFormat="1" ht="41.4" customHeight="1" x14ac:dyDescent="0.3">
      <c r="G9" s="360"/>
      <c r="H9" s="360"/>
      <c r="I9" s="360"/>
      <c r="J9" s="360"/>
      <c r="K9" s="360"/>
      <c r="L9" s="360"/>
      <c r="M9" s="360"/>
      <c r="N9" s="360"/>
      <c r="O9" s="404"/>
      <c r="Q9" s="429"/>
      <c r="R9" s="481" t="s">
        <v>516</v>
      </c>
      <c r="S9" s="481"/>
      <c r="T9" s="481"/>
    </row>
    <row r="10" spans="1:21" s="441" customFormat="1" x14ac:dyDescent="0.3">
      <c r="A10" s="436"/>
      <c r="B10" s="436"/>
      <c r="C10" s="436"/>
      <c r="D10" s="436"/>
      <c r="E10" s="436"/>
      <c r="F10" s="436"/>
      <c r="G10" s="437"/>
      <c r="H10" s="437"/>
      <c r="I10" s="437"/>
      <c r="J10" s="437"/>
      <c r="K10" s="437"/>
      <c r="L10" s="437"/>
      <c r="M10" s="437"/>
      <c r="N10" s="437"/>
      <c r="O10" s="437"/>
      <c r="P10" s="438"/>
      <c r="Q10" s="347">
        <v>0</v>
      </c>
      <c r="R10" s="347"/>
      <c r="S10" s="439"/>
      <c r="T10" s="440"/>
    </row>
    <row r="11" spans="1:21" s="441" customFormat="1" x14ac:dyDescent="0.25">
      <c r="A11" s="93"/>
      <c r="B11" s="93"/>
      <c r="C11" s="93"/>
      <c r="D11" s="93"/>
      <c r="E11" s="93"/>
      <c r="F11" s="93"/>
      <c r="G11" s="442"/>
      <c r="H11" s="442"/>
      <c r="I11" s="442"/>
      <c r="J11" s="442"/>
      <c r="K11" s="442"/>
      <c r="L11" s="442"/>
      <c r="M11" s="442"/>
      <c r="N11" s="442"/>
      <c r="O11" s="442"/>
      <c r="P11" s="443"/>
      <c r="Q11" s="443"/>
      <c r="R11" s="443"/>
      <c r="S11" s="443"/>
      <c r="T11" s="443"/>
    </row>
    <row r="12" spans="1:21" s="445" customFormat="1" x14ac:dyDescent="0.25">
      <c r="A12" s="444"/>
      <c r="C12" s="446">
        <v>-1</v>
      </c>
      <c r="D12" s="446"/>
      <c r="E12" s="446"/>
      <c r="F12" s="446">
        <f>+C12-1</f>
        <v>-2</v>
      </c>
      <c r="G12" s="447">
        <f>+F12-1</f>
        <v>-3</v>
      </c>
      <c r="H12" s="447">
        <f t="shared" ref="H12:T12" si="0">+G12-1</f>
        <v>-4</v>
      </c>
      <c r="I12" s="447">
        <f t="shared" si="0"/>
        <v>-5</v>
      </c>
      <c r="J12" s="447">
        <f t="shared" si="0"/>
        <v>-6</v>
      </c>
      <c r="K12" s="447">
        <f t="shared" si="0"/>
        <v>-7</v>
      </c>
      <c r="L12" s="447">
        <f t="shared" si="0"/>
        <v>-8</v>
      </c>
      <c r="M12" s="447">
        <f t="shared" si="0"/>
        <v>-9</v>
      </c>
      <c r="N12" s="447">
        <f t="shared" si="0"/>
        <v>-10</v>
      </c>
      <c r="O12" s="447">
        <f t="shared" si="0"/>
        <v>-11</v>
      </c>
      <c r="P12" s="447">
        <f t="shared" si="0"/>
        <v>-12</v>
      </c>
      <c r="Q12" s="447">
        <f t="shared" si="0"/>
        <v>-13</v>
      </c>
      <c r="R12" s="447">
        <f t="shared" si="0"/>
        <v>-14</v>
      </c>
      <c r="S12" s="447">
        <f t="shared" si="0"/>
        <v>-15</v>
      </c>
      <c r="T12" s="447">
        <f t="shared" si="0"/>
        <v>-16</v>
      </c>
    </row>
    <row r="13" spans="1:21" s="441" customFormat="1" ht="15" customHeight="1" x14ac:dyDescent="0.25">
      <c r="A13" s="97" t="s">
        <v>123</v>
      </c>
      <c r="B13" s="97"/>
      <c r="C13" s="97" t="s">
        <v>214</v>
      </c>
      <c r="D13" s="97"/>
      <c r="E13" s="97"/>
      <c r="F13" s="97"/>
      <c r="G13" s="485">
        <v>2019</v>
      </c>
      <c r="H13" s="485"/>
      <c r="I13" s="485">
        <v>2020</v>
      </c>
      <c r="J13" s="485"/>
      <c r="K13" s="485">
        <v>2021</v>
      </c>
      <c r="L13" s="485"/>
      <c r="M13" s="485">
        <v>2022</v>
      </c>
      <c r="N13" s="485"/>
      <c r="O13" s="482">
        <v>2023</v>
      </c>
      <c r="P13" s="482"/>
      <c r="Q13" s="448">
        <v>2024</v>
      </c>
      <c r="R13" s="448">
        <v>2025</v>
      </c>
      <c r="S13" s="448">
        <v>2026</v>
      </c>
      <c r="T13" s="448">
        <v>2027</v>
      </c>
    </row>
    <row r="14" spans="1:21" s="441" customFormat="1" x14ac:dyDescent="0.25">
      <c r="A14" s="102" t="s">
        <v>129</v>
      </c>
      <c r="B14" s="103" t="s">
        <v>129</v>
      </c>
      <c r="C14" s="103" t="s">
        <v>129</v>
      </c>
      <c r="D14" s="103"/>
      <c r="E14" s="103"/>
      <c r="F14" s="103" t="s">
        <v>130</v>
      </c>
      <c r="G14" s="394" t="s">
        <v>517</v>
      </c>
      <c r="H14" s="394" t="s">
        <v>210</v>
      </c>
      <c r="I14" s="394" t="s">
        <v>517</v>
      </c>
      <c r="J14" s="394" t="s">
        <v>210</v>
      </c>
      <c r="K14" s="394" t="s">
        <v>517</v>
      </c>
      <c r="L14" s="394" t="s">
        <v>210</v>
      </c>
      <c r="M14" s="394" t="s">
        <v>517</v>
      </c>
      <c r="N14" s="394" t="s">
        <v>210</v>
      </c>
      <c r="O14" s="394" t="s">
        <v>517</v>
      </c>
      <c r="P14" s="394" t="s">
        <v>210</v>
      </c>
      <c r="Q14" s="394" t="s">
        <v>210</v>
      </c>
      <c r="R14" s="394" t="s">
        <v>210</v>
      </c>
      <c r="S14" s="394" t="s">
        <v>210</v>
      </c>
      <c r="T14" s="394" t="s">
        <v>210</v>
      </c>
    </row>
    <row r="15" spans="1:21" s="451" customFormat="1" ht="17.7" hidden="1" customHeight="1" outlineLevel="1" x14ac:dyDescent="0.3">
      <c r="A15" s="449"/>
      <c r="B15" s="450"/>
      <c r="C15" s="450"/>
      <c r="D15" s="450"/>
      <c r="F15" s="452" t="s">
        <v>518</v>
      </c>
      <c r="G15" s="453" t="s">
        <v>519</v>
      </c>
      <c r="H15" s="453" t="s">
        <v>520</v>
      </c>
      <c r="I15" s="453" t="s">
        <v>521</v>
      </c>
      <c r="J15" s="453" t="s">
        <v>522</v>
      </c>
      <c r="K15" s="454" t="s">
        <v>523</v>
      </c>
      <c r="L15" s="454" t="s">
        <v>524</v>
      </c>
      <c r="M15" s="453" t="s">
        <v>525</v>
      </c>
      <c r="N15" s="453" t="s">
        <v>526</v>
      </c>
      <c r="O15" s="453" t="s">
        <v>527</v>
      </c>
      <c r="P15" s="455" t="s">
        <v>36</v>
      </c>
      <c r="Q15" s="453" t="s">
        <v>30</v>
      </c>
      <c r="R15" s="453" t="s">
        <v>25</v>
      </c>
      <c r="S15" s="345" t="s">
        <v>19</v>
      </c>
      <c r="T15" s="453" t="s">
        <v>12</v>
      </c>
    </row>
    <row r="16" spans="1:21" collapsed="1" x14ac:dyDescent="0.3">
      <c r="A16" s="249">
        <v>1</v>
      </c>
      <c r="B16" s="289" t="s">
        <v>528</v>
      </c>
      <c r="C16" s="289" t="s">
        <v>529</v>
      </c>
      <c r="D16" s="289"/>
      <c r="E16" s="127"/>
      <c r="F16" s="127" t="s">
        <v>530</v>
      </c>
      <c r="G16" s="347">
        <v>2830525.6230000001</v>
      </c>
      <c r="H16" s="347">
        <v>2724058.2605983401</v>
      </c>
      <c r="I16" s="347">
        <v>2895724.7880000002</v>
      </c>
      <c r="J16" s="347">
        <v>2798250.5986864902</v>
      </c>
      <c r="K16" s="347">
        <v>2901902.571</v>
      </c>
      <c r="L16" s="347">
        <v>2812986.7649964401</v>
      </c>
      <c r="M16" s="347">
        <v>3335208.5331199998</v>
      </c>
      <c r="N16" s="347">
        <v>3305617.2699845</v>
      </c>
      <c r="O16" s="347">
        <v>3923995.0417599902</v>
      </c>
      <c r="P16" s="347">
        <v>4114932.1507071899</v>
      </c>
      <c r="Q16" s="347">
        <v>3918679.1308253799</v>
      </c>
      <c r="R16" s="347">
        <v>3346514.2302227402</v>
      </c>
      <c r="S16" s="347">
        <v>3309648.0387957101</v>
      </c>
      <c r="T16" s="347">
        <v>3293577.2889619097</v>
      </c>
      <c r="U16" s="306"/>
    </row>
    <row r="17" spans="1:21" x14ac:dyDescent="0.3">
      <c r="A17" s="249">
        <v>2</v>
      </c>
      <c r="B17" s="289" t="s">
        <v>531</v>
      </c>
      <c r="C17" s="289" t="s">
        <v>532</v>
      </c>
      <c r="D17" s="289"/>
      <c r="E17" s="127"/>
      <c r="F17" s="127" t="s">
        <v>533</v>
      </c>
      <c r="G17" s="347">
        <v>1501312.821</v>
      </c>
      <c r="H17" s="347">
        <v>1585361.6180625791</v>
      </c>
      <c r="I17" s="347">
        <v>1381193.2760000001</v>
      </c>
      <c r="J17" s="347">
        <v>1531757.3861939739</v>
      </c>
      <c r="K17" s="347">
        <v>1440405.5669999998</v>
      </c>
      <c r="L17" s="347">
        <v>1383461.975782352</v>
      </c>
      <c r="M17" s="347">
        <v>1723172.2233000002</v>
      </c>
      <c r="N17" s="347">
        <v>1792237.9703321948</v>
      </c>
      <c r="O17" s="347">
        <v>2074211.8059399899</v>
      </c>
      <c r="P17" s="347">
        <v>2351274.1829515267</v>
      </c>
      <c r="Q17" s="347">
        <v>2168948.403417204</v>
      </c>
      <c r="R17" s="347">
        <v>1778879.8101437949</v>
      </c>
      <c r="S17" s="347">
        <v>1768294.7041303269</v>
      </c>
      <c r="T17" s="347">
        <v>1764239.7758984801</v>
      </c>
      <c r="U17" s="306"/>
    </row>
    <row r="18" spans="1:21" x14ac:dyDescent="0.3">
      <c r="A18" s="249">
        <v>3</v>
      </c>
      <c r="B18" s="290" t="s">
        <v>534</v>
      </c>
      <c r="C18" s="289" t="s">
        <v>535</v>
      </c>
      <c r="D18" s="289"/>
      <c r="E18" s="127"/>
      <c r="F18" s="127" t="s">
        <v>536</v>
      </c>
      <c r="G18" s="347">
        <v>1713.999</v>
      </c>
      <c r="H18" s="347">
        <v>2099.0201812191599</v>
      </c>
      <c r="I18" s="347">
        <v>1548.904</v>
      </c>
      <c r="J18" s="347">
        <v>1972.4810758932201</v>
      </c>
      <c r="K18" s="347">
        <v>2493.0439999999999</v>
      </c>
      <c r="L18" s="347">
        <v>1836.81949023999</v>
      </c>
      <c r="M18" s="347">
        <v>3251.79054</v>
      </c>
      <c r="N18" s="347">
        <v>2195.2467141832299</v>
      </c>
      <c r="O18" s="347">
        <v>3778.2124599999997</v>
      </c>
      <c r="P18" s="347">
        <v>4526.5932280958605</v>
      </c>
      <c r="Q18" s="347">
        <v>3996.6013941608498</v>
      </c>
      <c r="R18" s="347">
        <v>3206.0359551923602</v>
      </c>
      <c r="S18" s="347">
        <v>3167.98251281388</v>
      </c>
      <c r="T18" s="347">
        <v>3165.9453829384702</v>
      </c>
      <c r="U18" s="306"/>
    </row>
    <row r="19" spans="1:21" x14ac:dyDescent="0.3">
      <c r="A19" s="249">
        <v>4</v>
      </c>
      <c r="B19" s="290" t="s">
        <v>537</v>
      </c>
      <c r="C19" s="289" t="s">
        <v>538</v>
      </c>
      <c r="D19" s="289"/>
      <c r="E19" s="127"/>
      <c r="F19" s="127" t="s">
        <v>539</v>
      </c>
      <c r="G19" s="347">
        <v>317453.00400000002</v>
      </c>
      <c r="H19" s="347">
        <v>330750.95786018198</v>
      </c>
      <c r="I19" s="347">
        <v>285459.69199999998</v>
      </c>
      <c r="J19" s="347">
        <v>321778.74371343397</v>
      </c>
      <c r="K19" s="347">
        <v>301846.26899999997</v>
      </c>
      <c r="L19" s="347">
        <v>300668.334129753</v>
      </c>
      <c r="M19" s="347">
        <v>354124.76455000002</v>
      </c>
      <c r="N19" s="347">
        <v>378275.28562333295</v>
      </c>
      <c r="O19" s="347">
        <v>414094.22685999901</v>
      </c>
      <c r="P19" s="347">
        <v>492700.51168198499</v>
      </c>
      <c r="Q19" s="347">
        <v>450260.23782836698</v>
      </c>
      <c r="R19" s="347">
        <v>366986.85989165801</v>
      </c>
      <c r="S19" s="347">
        <v>361213.46817723202</v>
      </c>
      <c r="T19" s="347">
        <v>357738.19843104598</v>
      </c>
      <c r="U19" s="306"/>
    </row>
    <row r="20" spans="1:21" x14ac:dyDescent="0.3">
      <c r="A20" s="249">
        <v>5</v>
      </c>
      <c r="B20" s="456" t="s">
        <v>540</v>
      </c>
      <c r="C20" s="456" t="s">
        <v>540</v>
      </c>
      <c r="D20" s="289"/>
      <c r="E20" s="140"/>
      <c r="F20" s="127" t="s">
        <v>541</v>
      </c>
      <c r="G20" s="347"/>
      <c r="H20" s="347"/>
      <c r="I20" s="347"/>
      <c r="J20" s="347"/>
      <c r="K20" s="347"/>
      <c r="L20" s="347"/>
      <c r="M20" s="347">
        <v>3875.5466099999999</v>
      </c>
      <c r="N20" s="347"/>
      <c r="O20" s="347">
        <v>21642.739969999999</v>
      </c>
      <c r="P20" s="347">
        <v>-19638.101689415897</v>
      </c>
      <c r="Q20" s="347">
        <v>-72320.301446913596</v>
      </c>
      <c r="R20" s="347">
        <v>-76001.752771646396</v>
      </c>
      <c r="S20" s="347">
        <v>-76077.880453375212</v>
      </c>
      <c r="T20" s="347">
        <v>-76077.880453375212</v>
      </c>
      <c r="U20" s="306"/>
    </row>
    <row r="21" spans="1:21" x14ac:dyDescent="0.3">
      <c r="A21" s="249">
        <v>6</v>
      </c>
      <c r="B21" s="291"/>
      <c r="C21" s="291"/>
      <c r="D21" s="291"/>
      <c r="E21" s="292" t="s">
        <v>67</v>
      </c>
      <c r="F21" s="127"/>
      <c r="G21" s="348">
        <v>4651005.4469999997</v>
      </c>
      <c r="H21" s="348">
        <v>4642269.8567023203</v>
      </c>
      <c r="I21" s="348">
        <v>4563926.66</v>
      </c>
      <c r="J21" s="348">
        <v>4653759.2096697912</v>
      </c>
      <c r="K21" s="348">
        <v>4646647.4510000004</v>
      </c>
      <c r="L21" s="348">
        <v>4498953.8943987852</v>
      </c>
      <c r="M21" s="348">
        <v>5419632.85812</v>
      </c>
      <c r="N21" s="348">
        <v>5478325.7726542111</v>
      </c>
      <c r="O21" s="348">
        <v>6437722.0269899797</v>
      </c>
      <c r="P21" s="348">
        <v>6943795.3368793819</v>
      </c>
      <c r="Q21" s="348">
        <v>6469564.0720181977</v>
      </c>
      <c r="R21" s="348">
        <v>5419585.1834417386</v>
      </c>
      <c r="S21" s="348">
        <v>5366246.3131627077</v>
      </c>
      <c r="T21" s="348">
        <v>5342643.3282209989</v>
      </c>
      <c r="U21" s="306"/>
    </row>
    <row r="22" spans="1:21" x14ac:dyDescent="0.3">
      <c r="A22" s="249">
        <v>7</v>
      </c>
      <c r="B22" s="289" t="s">
        <v>542</v>
      </c>
      <c r="C22" s="289" t="s">
        <v>543</v>
      </c>
      <c r="D22" s="289"/>
      <c r="E22" s="127"/>
      <c r="F22" s="127" t="s">
        <v>544</v>
      </c>
      <c r="G22" s="347">
        <v>187127.492</v>
      </c>
      <c r="H22" s="347">
        <v>161839.90548314899</v>
      </c>
      <c r="I22" s="347">
        <v>193785.63699999999</v>
      </c>
      <c r="J22" s="347">
        <v>163538.69757467601</v>
      </c>
      <c r="K22" s="347">
        <v>221448.45199999999</v>
      </c>
      <c r="L22" s="347">
        <v>141870.67501063002</v>
      </c>
      <c r="M22" s="347">
        <v>438852.09523999994</v>
      </c>
      <c r="N22" s="347">
        <v>171907.83288785999</v>
      </c>
      <c r="O22" s="347">
        <v>148280.04808000004</v>
      </c>
      <c r="P22" s="347">
        <v>93611.583923755097</v>
      </c>
      <c r="Q22" s="347">
        <v>77651.248098560711</v>
      </c>
      <c r="R22" s="347">
        <v>19864.3038287157</v>
      </c>
      <c r="S22" s="347">
        <v>20148.262554526398</v>
      </c>
      <c r="T22" s="347">
        <v>19910.610278364496</v>
      </c>
      <c r="U22" s="306"/>
    </row>
    <row r="23" spans="1:21" x14ac:dyDescent="0.3">
      <c r="A23" s="249">
        <v>8</v>
      </c>
      <c r="B23" s="291"/>
      <c r="C23" s="291"/>
      <c r="D23" s="291"/>
      <c r="E23" s="133" t="s">
        <v>68</v>
      </c>
      <c r="F23" s="127"/>
      <c r="G23" s="348">
        <v>187127.492</v>
      </c>
      <c r="H23" s="348">
        <v>161839.90548314899</v>
      </c>
      <c r="I23" s="348">
        <v>193785.63699999999</v>
      </c>
      <c r="J23" s="348">
        <v>163538.69757467601</v>
      </c>
      <c r="K23" s="348">
        <v>221448.45199999999</v>
      </c>
      <c r="L23" s="348">
        <v>141870.67501063002</v>
      </c>
      <c r="M23" s="348">
        <v>438852.09523999994</v>
      </c>
      <c r="N23" s="348">
        <v>171907.83288785999</v>
      </c>
      <c r="O23" s="348">
        <v>148280.04808000004</v>
      </c>
      <c r="P23" s="348">
        <v>93611.583923755097</v>
      </c>
      <c r="Q23" s="348">
        <v>77651.248098560711</v>
      </c>
      <c r="R23" s="348">
        <v>19864.3038287157</v>
      </c>
      <c r="S23" s="348">
        <v>20148.262554526398</v>
      </c>
      <c r="T23" s="348">
        <v>19910.610278364496</v>
      </c>
      <c r="U23" s="306"/>
    </row>
    <row r="24" spans="1:21" x14ac:dyDescent="0.3">
      <c r="A24" s="249">
        <v>9</v>
      </c>
      <c r="B24" s="290" t="s">
        <v>545</v>
      </c>
      <c r="C24" s="289" t="s">
        <v>546</v>
      </c>
      <c r="D24" s="289"/>
      <c r="E24" s="127"/>
      <c r="F24" s="127" t="s">
        <v>547</v>
      </c>
      <c r="G24" s="347">
        <v>-2793.306</v>
      </c>
      <c r="H24" s="347">
        <v>0</v>
      </c>
      <c r="I24" s="347">
        <v>0</v>
      </c>
      <c r="J24" s="347">
        <v>0</v>
      </c>
      <c r="K24" s="347">
        <v>0.88900000000000001</v>
      </c>
      <c r="L24" s="347">
        <v>0</v>
      </c>
      <c r="M24" s="347">
        <v>-0.61039999999999994</v>
      </c>
      <c r="N24" s="347">
        <v>0</v>
      </c>
      <c r="O24" s="347">
        <v>-0.13671</v>
      </c>
      <c r="P24" s="347">
        <v>-0.13671</v>
      </c>
      <c r="Q24" s="347">
        <v>0</v>
      </c>
      <c r="R24" s="347">
        <v>0</v>
      </c>
      <c r="S24" s="347">
        <v>0</v>
      </c>
      <c r="T24" s="347">
        <v>0</v>
      </c>
      <c r="U24" s="306"/>
    </row>
    <row r="25" spans="1:21" x14ac:dyDescent="0.3">
      <c r="A25" s="249">
        <v>10</v>
      </c>
      <c r="B25" s="290"/>
      <c r="C25" s="290"/>
      <c r="D25" s="290"/>
      <c r="E25" s="133" t="s">
        <v>69</v>
      </c>
      <c r="F25" s="127"/>
      <c r="G25" s="350">
        <v>-2793.306</v>
      </c>
      <c r="H25" s="350">
        <v>0</v>
      </c>
      <c r="I25" s="350">
        <v>0</v>
      </c>
      <c r="J25" s="350">
        <v>0</v>
      </c>
      <c r="K25" s="350">
        <v>0.88900000000000001</v>
      </c>
      <c r="L25" s="350">
        <v>0</v>
      </c>
      <c r="M25" s="350">
        <v>-0.61039999999999994</v>
      </c>
      <c r="N25" s="350">
        <v>0</v>
      </c>
      <c r="O25" s="350">
        <v>-0.13671</v>
      </c>
      <c r="P25" s="350">
        <v>-0.13671</v>
      </c>
      <c r="Q25" s="350">
        <v>0</v>
      </c>
      <c r="R25" s="350">
        <v>0</v>
      </c>
      <c r="S25" s="350">
        <v>0</v>
      </c>
      <c r="T25" s="350">
        <v>0</v>
      </c>
      <c r="U25" s="306"/>
    </row>
    <row r="26" spans="1:21" ht="15.9" customHeight="1" x14ac:dyDescent="0.3">
      <c r="A26" s="249">
        <v>11</v>
      </c>
      <c r="B26" s="294"/>
      <c r="C26" s="294"/>
      <c r="D26" s="294"/>
      <c r="E26" s="133" t="s">
        <v>70</v>
      </c>
      <c r="F26" s="127"/>
      <c r="G26" s="351">
        <v>4835339.6329999994</v>
      </c>
      <c r="H26" s="351">
        <v>4804109.7621854693</v>
      </c>
      <c r="I26" s="351">
        <v>4757712.2970000003</v>
      </c>
      <c r="J26" s="351">
        <v>4817297.9072444672</v>
      </c>
      <c r="K26" s="351">
        <v>4868096.7920000004</v>
      </c>
      <c r="L26" s="351">
        <v>4640824.5694094151</v>
      </c>
      <c r="M26" s="351">
        <v>5858484.34296</v>
      </c>
      <c r="N26" s="351">
        <v>5650233.6055420712</v>
      </c>
      <c r="O26" s="351">
        <v>6586001.9383599795</v>
      </c>
      <c r="P26" s="351">
        <v>7037406.7840931369</v>
      </c>
      <c r="Q26" s="351">
        <v>6547215.3201167583</v>
      </c>
      <c r="R26" s="351">
        <v>5439449.4872704539</v>
      </c>
      <c r="S26" s="351">
        <v>5386394.5757172341</v>
      </c>
      <c r="T26" s="351">
        <v>5362553.9384993631</v>
      </c>
      <c r="U26" s="306"/>
    </row>
    <row r="27" spans="1:21" ht="15.9" customHeight="1" x14ac:dyDescent="0.3">
      <c r="A27" s="249">
        <v>12</v>
      </c>
      <c r="B27" s="290" t="s">
        <v>548</v>
      </c>
      <c r="C27" s="289" t="s">
        <v>549</v>
      </c>
      <c r="D27" s="289"/>
      <c r="E27" s="127"/>
      <c r="F27" s="127" t="s">
        <v>550</v>
      </c>
      <c r="G27" s="347">
        <v>22708.668000000001</v>
      </c>
      <c r="H27" s="347">
        <v>21200</v>
      </c>
      <c r="I27" s="347">
        <v>10564.029</v>
      </c>
      <c r="J27" s="347">
        <v>22100.000399999997</v>
      </c>
      <c r="K27" s="347">
        <v>16027.553</v>
      </c>
      <c r="L27" s="347">
        <v>22055.232</v>
      </c>
      <c r="M27" s="347">
        <v>12677.39482</v>
      </c>
      <c r="N27" s="347">
        <v>17055.240000000002</v>
      </c>
      <c r="O27" s="347">
        <v>15069.0619799999</v>
      </c>
      <c r="P27" s="347">
        <v>22100.000399999997</v>
      </c>
      <c r="Q27" s="347">
        <v>22100.000399999997</v>
      </c>
      <c r="R27" s="347">
        <v>22100.000399999997</v>
      </c>
      <c r="S27" s="347">
        <v>22100.000399999997</v>
      </c>
      <c r="T27" s="347">
        <v>22100.000399999997</v>
      </c>
      <c r="U27" s="306"/>
    </row>
    <row r="28" spans="1:21" x14ac:dyDescent="0.3">
      <c r="A28" s="249">
        <v>13</v>
      </c>
      <c r="B28" s="290" t="s">
        <v>551</v>
      </c>
      <c r="C28" s="289" t="s">
        <v>552</v>
      </c>
      <c r="D28" s="289"/>
      <c r="E28" s="127"/>
      <c r="F28" s="127" t="s">
        <v>553</v>
      </c>
      <c r="G28" s="347">
        <v>22014.712</v>
      </c>
      <c r="H28" s="347">
        <v>23000</v>
      </c>
      <c r="I28" s="347">
        <v>18446.04</v>
      </c>
      <c r="J28" s="347">
        <v>23000</v>
      </c>
      <c r="K28" s="347">
        <v>21775.852999999999</v>
      </c>
      <c r="L28" s="347">
        <v>22602.513959999902</v>
      </c>
      <c r="M28" s="347">
        <v>11173.058869999999</v>
      </c>
      <c r="N28" s="347">
        <v>11458.5539999999</v>
      </c>
      <c r="O28" s="347">
        <v>14020.198099999901</v>
      </c>
      <c r="P28" s="347">
        <v>10326.424000000001</v>
      </c>
      <c r="Q28" s="347">
        <v>11754.153</v>
      </c>
      <c r="R28" s="347">
        <v>11209.166999999999</v>
      </c>
      <c r="S28" s="347">
        <v>11209.166999999999</v>
      </c>
      <c r="T28" s="347">
        <v>11209.166999999999</v>
      </c>
      <c r="U28" s="306"/>
    </row>
    <row r="29" spans="1:21" x14ac:dyDescent="0.3">
      <c r="A29" s="249">
        <v>14</v>
      </c>
      <c r="B29" s="290" t="s">
        <v>554</v>
      </c>
      <c r="C29" s="289" t="s">
        <v>555</v>
      </c>
      <c r="D29" s="289"/>
      <c r="E29" s="127"/>
      <c r="F29" s="127" t="s">
        <v>556</v>
      </c>
      <c r="G29" s="347">
        <v>100287.702</v>
      </c>
      <c r="H29" s="347">
        <v>103214.72107999996</v>
      </c>
      <c r="I29" s="347">
        <v>108479.181</v>
      </c>
      <c r="J29" s="347">
        <v>107002.48775999996</v>
      </c>
      <c r="K29" s="347">
        <v>110334.253</v>
      </c>
      <c r="L29" s="347">
        <v>110899.23079999998</v>
      </c>
      <c r="M29" s="347">
        <v>98437.851919999986</v>
      </c>
      <c r="N29" s="347">
        <v>111465.94033899299</v>
      </c>
      <c r="O29" s="347">
        <v>112100.50732999996</v>
      </c>
      <c r="P29" s="347">
        <v>114886.89776869156</v>
      </c>
      <c r="Q29" s="347">
        <v>115882.0305671448</v>
      </c>
      <c r="R29" s="347">
        <v>117092.63616166799</v>
      </c>
      <c r="S29" s="347">
        <v>120085.92044832844</v>
      </c>
      <c r="T29" s="347">
        <v>123619.87156022052</v>
      </c>
      <c r="U29" s="306"/>
    </row>
    <row r="30" spans="1:21" x14ac:dyDescent="0.3">
      <c r="A30" s="249">
        <v>15</v>
      </c>
      <c r="B30" s="290" t="s">
        <v>557</v>
      </c>
      <c r="C30" s="289" t="s">
        <v>558</v>
      </c>
      <c r="D30" s="289"/>
      <c r="E30" s="127"/>
      <c r="F30" s="127" t="s">
        <v>559</v>
      </c>
      <c r="G30" s="347">
        <v>108382.57800000001</v>
      </c>
      <c r="H30" s="347">
        <v>107118.75789430618</v>
      </c>
      <c r="I30" s="347">
        <v>148210.56700000001</v>
      </c>
      <c r="J30" s="347">
        <v>120804.10107551499</v>
      </c>
      <c r="K30" s="347">
        <v>95613.03</v>
      </c>
      <c r="L30" s="347">
        <v>147958.18756579395</v>
      </c>
      <c r="M30" s="347">
        <v>223260.31221</v>
      </c>
      <c r="N30" s="347">
        <v>138987.05231106799</v>
      </c>
      <c r="O30" s="347">
        <v>172957.59749999995</v>
      </c>
      <c r="P30" s="347">
        <v>161444.97046846803</v>
      </c>
      <c r="Q30" s="347">
        <v>175527.67135052499</v>
      </c>
      <c r="R30" s="347">
        <v>192032.646336846</v>
      </c>
      <c r="S30" s="347">
        <v>212310.04812670403</v>
      </c>
      <c r="T30" s="347">
        <v>223454.88076140403</v>
      </c>
      <c r="U30" s="306"/>
    </row>
    <row r="31" spans="1:21" x14ac:dyDescent="0.3">
      <c r="A31" s="249">
        <v>16</v>
      </c>
      <c r="B31" s="291"/>
      <c r="C31" s="291"/>
      <c r="D31" s="291"/>
      <c r="E31" s="133" t="s">
        <v>71</v>
      </c>
      <c r="F31" s="127"/>
      <c r="G31" s="350">
        <v>253393.66</v>
      </c>
      <c r="H31" s="350">
        <v>254533.47897430614</v>
      </c>
      <c r="I31" s="350">
        <v>285699.81700000004</v>
      </c>
      <c r="J31" s="350">
        <v>272906.58923551493</v>
      </c>
      <c r="K31" s="350">
        <v>243750.68899999998</v>
      </c>
      <c r="L31" s="350">
        <v>303515.16432579386</v>
      </c>
      <c r="M31" s="350">
        <v>345548.61781999998</v>
      </c>
      <c r="N31" s="350">
        <v>278966.78665006091</v>
      </c>
      <c r="O31" s="350">
        <v>314147.36490999971</v>
      </c>
      <c r="P31" s="350">
        <v>308758.29263715958</v>
      </c>
      <c r="Q31" s="350">
        <v>325263.8553176698</v>
      </c>
      <c r="R31" s="350">
        <v>342434.44989851397</v>
      </c>
      <c r="S31" s="350">
        <v>365705.13597503246</v>
      </c>
      <c r="T31" s="350">
        <v>380383.91972162458</v>
      </c>
      <c r="U31" s="306"/>
    </row>
    <row r="32" spans="1:21" x14ac:dyDescent="0.3">
      <c r="A32" s="249">
        <v>17</v>
      </c>
      <c r="B32" s="295"/>
      <c r="C32" s="342"/>
      <c r="D32" s="295"/>
      <c r="E32" s="334" t="s">
        <v>72</v>
      </c>
      <c r="F32" s="335"/>
      <c r="G32" s="251">
        <v>5088733.2929999996</v>
      </c>
      <c r="H32" s="251">
        <v>5058643.2411597753</v>
      </c>
      <c r="I32" s="251">
        <v>5043412.1140000001</v>
      </c>
      <c r="J32" s="251">
        <v>5090204.4964799825</v>
      </c>
      <c r="K32" s="251">
        <v>5111847.4810000006</v>
      </c>
      <c r="L32" s="251">
        <v>4944339.7337352093</v>
      </c>
      <c r="M32" s="251">
        <v>6204032.9607800003</v>
      </c>
      <c r="N32" s="251">
        <v>5929200.3921921318</v>
      </c>
      <c r="O32" s="251">
        <v>6900149.3032699795</v>
      </c>
      <c r="P32" s="251">
        <v>7346165.076730296</v>
      </c>
      <c r="Q32" s="251">
        <v>6872479.1754344283</v>
      </c>
      <c r="R32" s="251">
        <v>5781883.9371689679</v>
      </c>
      <c r="S32" s="251">
        <v>5752099.7116922662</v>
      </c>
      <c r="T32" s="251">
        <v>5742937.858220988</v>
      </c>
      <c r="U32" s="306"/>
    </row>
    <row r="33" spans="1:21" x14ac:dyDescent="0.3">
      <c r="A33" s="249">
        <v>18</v>
      </c>
      <c r="B33" s="290" t="s">
        <v>216</v>
      </c>
      <c r="C33" s="289" t="s">
        <v>560</v>
      </c>
      <c r="D33" s="289"/>
      <c r="E33" s="127"/>
      <c r="F33" s="127" t="s">
        <v>217</v>
      </c>
      <c r="G33" s="347">
        <v>275224.41000000003</v>
      </c>
      <c r="H33" s="347">
        <v>308727.111719999</v>
      </c>
      <c r="I33" s="347">
        <v>234302.598</v>
      </c>
      <c r="J33" s="347">
        <v>148858.72390000001</v>
      </c>
      <c r="K33" s="347">
        <v>303892.55</v>
      </c>
      <c r="L33" s="347">
        <v>238652.962299999</v>
      </c>
      <c r="M33" s="347">
        <v>462696.32163000002</v>
      </c>
      <c r="N33" s="347">
        <v>223727.13305</v>
      </c>
      <c r="O33" s="347">
        <v>291711.39076999988</v>
      </c>
      <c r="P33" s="347">
        <v>181298.40747999999</v>
      </c>
      <c r="Q33" s="347">
        <v>162446.54598</v>
      </c>
      <c r="R33" s="347">
        <v>121011.56234999999</v>
      </c>
      <c r="S33" s="347">
        <v>146877.30141999997</v>
      </c>
      <c r="T33" s="347">
        <v>141282.80935</v>
      </c>
      <c r="U33" s="306"/>
    </row>
    <row r="34" spans="1:21" x14ac:dyDescent="0.3">
      <c r="A34" s="249">
        <v>19</v>
      </c>
      <c r="B34" s="290" t="s">
        <v>218</v>
      </c>
      <c r="C34" s="289" t="s">
        <v>561</v>
      </c>
      <c r="D34" s="289"/>
      <c r="E34" s="127"/>
      <c r="F34" s="127" t="s">
        <v>219</v>
      </c>
      <c r="G34" s="347">
        <v>961480.19900000002</v>
      </c>
      <c r="H34" s="347">
        <v>970042.45020600001</v>
      </c>
      <c r="I34" s="347">
        <v>859757.52299999993</v>
      </c>
      <c r="J34" s="347">
        <v>1028137.04139999</v>
      </c>
      <c r="K34" s="347">
        <v>1265794.716</v>
      </c>
      <c r="L34" s="347">
        <v>960748.08420000004</v>
      </c>
      <c r="M34" s="347">
        <v>2146108.8275499996</v>
      </c>
      <c r="N34" s="347">
        <v>1390907.93206</v>
      </c>
      <c r="O34" s="347">
        <v>1049543.05266</v>
      </c>
      <c r="P34" s="347">
        <v>1800579.97474</v>
      </c>
      <c r="Q34" s="347">
        <v>1563910.21125999</v>
      </c>
      <c r="R34" s="347">
        <v>1497851.1266900001</v>
      </c>
      <c r="S34" s="347">
        <v>1458045.64961</v>
      </c>
      <c r="T34" s="347">
        <v>1406795.1561199999</v>
      </c>
      <c r="U34" s="306"/>
    </row>
    <row r="35" spans="1:21" x14ac:dyDescent="0.3">
      <c r="A35" s="249">
        <v>20</v>
      </c>
      <c r="B35" s="291"/>
      <c r="C35" s="291"/>
      <c r="D35" s="291"/>
      <c r="E35" s="133" t="s">
        <v>73</v>
      </c>
      <c r="F35" s="127"/>
      <c r="G35" s="352">
        <v>1236704.6090000002</v>
      </c>
      <c r="H35" s="352">
        <v>1278769.5619259989</v>
      </c>
      <c r="I35" s="352">
        <v>1094060.1209999998</v>
      </c>
      <c r="J35" s="352">
        <v>1176995.7652999901</v>
      </c>
      <c r="K35" s="352">
        <v>1569687.2660000001</v>
      </c>
      <c r="L35" s="352">
        <v>1199401.046499999</v>
      </c>
      <c r="M35" s="352">
        <v>2608805.1491799997</v>
      </c>
      <c r="N35" s="352">
        <v>1614635.0651100001</v>
      </c>
      <c r="O35" s="352">
        <v>1341254.44343</v>
      </c>
      <c r="P35" s="352">
        <v>1981878.38222</v>
      </c>
      <c r="Q35" s="352">
        <v>1726356.7572399899</v>
      </c>
      <c r="R35" s="352">
        <v>1618862.6890400001</v>
      </c>
      <c r="S35" s="352">
        <v>1604922.9510299999</v>
      </c>
      <c r="T35" s="352">
        <v>1548077.9654699999</v>
      </c>
      <c r="U35" s="306"/>
    </row>
    <row r="36" spans="1:21" x14ac:dyDescent="0.3">
      <c r="A36" s="249">
        <v>21</v>
      </c>
      <c r="B36" s="290" t="s">
        <v>562</v>
      </c>
      <c r="C36" s="289" t="s">
        <v>563</v>
      </c>
      <c r="D36" s="289"/>
      <c r="E36" s="127"/>
      <c r="F36" s="127" t="s">
        <v>223</v>
      </c>
      <c r="G36" s="347">
        <v>619883.576</v>
      </c>
      <c r="H36" s="347">
        <v>598645.38890413404</v>
      </c>
      <c r="I36" s="347">
        <v>596039.86499999999</v>
      </c>
      <c r="J36" s="347">
        <v>602794.11749999993</v>
      </c>
      <c r="K36" s="347">
        <v>670909.30100000009</v>
      </c>
      <c r="L36" s="347">
        <v>544480.05999999994</v>
      </c>
      <c r="M36" s="347">
        <v>896932.20689999999</v>
      </c>
      <c r="N36" s="347">
        <v>590116.54489000002</v>
      </c>
      <c r="O36" s="347">
        <v>660448.14424999896</v>
      </c>
      <c r="P36" s="347">
        <v>699587.42203999904</v>
      </c>
      <c r="Q36" s="347">
        <v>488561.99161000003</v>
      </c>
      <c r="R36" s="347">
        <v>287444.28281</v>
      </c>
      <c r="S36" s="347">
        <v>168238.89089999898</v>
      </c>
      <c r="T36" s="347">
        <v>126793.37182</v>
      </c>
      <c r="U36" s="306"/>
    </row>
    <row r="37" spans="1:21" x14ac:dyDescent="0.3">
      <c r="A37" s="249">
        <v>22</v>
      </c>
      <c r="B37" s="291"/>
      <c r="C37" s="291"/>
      <c r="D37" s="291"/>
      <c r="E37" s="133" t="s">
        <v>74</v>
      </c>
      <c r="F37" s="127"/>
      <c r="G37" s="352">
        <v>619883.576</v>
      </c>
      <c r="H37" s="352">
        <v>598645.38890413404</v>
      </c>
      <c r="I37" s="352">
        <v>596039.86499999999</v>
      </c>
      <c r="J37" s="352">
        <v>602794.11749999993</v>
      </c>
      <c r="K37" s="352">
        <v>670909.30100000009</v>
      </c>
      <c r="L37" s="352">
        <v>544480.05999999994</v>
      </c>
      <c r="M37" s="352">
        <v>896932.20689999999</v>
      </c>
      <c r="N37" s="352">
        <v>590116.54489000002</v>
      </c>
      <c r="O37" s="352">
        <v>660448.14424999896</v>
      </c>
      <c r="P37" s="352">
        <v>699587.42203999904</v>
      </c>
      <c r="Q37" s="352">
        <v>488561.99161000003</v>
      </c>
      <c r="R37" s="352">
        <v>287444.28281</v>
      </c>
      <c r="S37" s="352">
        <v>168238.89089999898</v>
      </c>
      <c r="T37" s="352">
        <v>126793.37182</v>
      </c>
      <c r="U37" s="306"/>
    </row>
    <row r="38" spans="1:21" x14ac:dyDescent="0.3">
      <c r="A38" s="249">
        <v>23</v>
      </c>
      <c r="B38" s="290" t="s">
        <v>224</v>
      </c>
      <c r="C38" s="289" t="s">
        <v>564</v>
      </c>
      <c r="D38" s="289"/>
      <c r="E38" s="127"/>
      <c r="F38" s="127" t="s">
        <v>225</v>
      </c>
      <c r="G38" s="347">
        <v>155567.50899999999</v>
      </c>
      <c r="H38" s="347">
        <v>187597.290459999</v>
      </c>
      <c r="I38" s="347">
        <v>46569.849000000002</v>
      </c>
      <c r="J38" s="347">
        <v>34901.711699999913</v>
      </c>
      <c r="K38" s="347">
        <v>-434513.56900000002</v>
      </c>
      <c r="L38" s="347">
        <v>-32973.801777917135</v>
      </c>
      <c r="M38" s="347">
        <v>-919685.22586000001</v>
      </c>
      <c r="N38" s="347">
        <v>379706.86327945197</v>
      </c>
      <c r="O38" s="347">
        <v>821491.28097999911</v>
      </c>
      <c r="P38" s="347">
        <v>648464.63361552299</v>
      </c>
      <c r="Q38" s="347">
        <v>751427.06141760095</v>
      </c>
      <c r="R38" s="347">
        <v>15803.177692273333</v>
      </c>
      <c r="S38" s="347">
        <v>1.4896060152519956E-4</v>
      </c>
      <c r="T38" s="347">
        <v>-3.4471814423549203E-4</v>
      </c>
      <c r="U38" s="306"/>
    </row>
    <row r="39" spans="1:21" x14ac:dyDescent="0.3">
      <c r="A39" s="249">
        <v>24</v>
      </c>
      <c r="B39" s="296"/>
      <c r="C39" s="158"/>
      <c r="D39" s="296"/>
      <c r="E39" s="133" t="s">
        <v>75</v>
      </c>
      <c r="F39" s="127"/>
      <c r="G39" s="352">
        <v>155567.50899999999</v>
      </c>
      <c r="H39" s="352">
        <v>187597.290459999</v>
      </c>
      <c r="I39" s="352">
        <v>46569.849000000002</v>
      </c>
      <c r="J39" s="352">
        <v>34901.711699999913</v>
      </c>
      <c r="K39" s="352">
        <v>-434513.56900000002</v>
      </c>
      <c r="L39" s="352">
        <v>-32973.801777917135</v>
      </c>
      <c r="M39" s="352">
        <v>-919685.22586000001</v>
      </c>
      <c r="N39" s="352">
        <v>379706.86327945197</v>
      </c>
      <c r="O39" s="352">
        <v>821491.28097999911</v>
      </c>
      <c r="P39" s="352">
        <v>648464.63361552299</v>
      </c>
      <c r="Q39" s="352">
        <v>751427.06141760095</v>
      </c>
      <c r="R39" s="352">
        <v>15803.177692273333</v>
      </c>
      <c r="S39" s="352">
        <v>1.4896060152519956E-4</v>
      </c>
      <c r="T39" s="352">
        <v>-3.4471814423549203E-4</v>
      </c>
      <c r="U39" s="306"/>
    </row>
    <row r="40" spans="1:21" x14ac:dyDescent="0.3">
      <c r="A40" s="249">
        <v>25</v>
      </c>
      <c r="B40" s="296"/>
      <c r="C40" s="158"/>
      <c r="D40" s="296"/>
      <c r="E40" s="133" t="s">
        <v>76</v>
      </c>
      <c r="F40" s="143"/>
      <c r="G40" s="352">
        <v>2012155.6940000001</v>
      </c>
      <c r="H40" s="352">
        <v>2065012.241290132</v>
      </c>
      <c r="I40" s="352">
        <v>1736669.8349999997</v>
      </c>
      <c r="J40" s="352">
        <v>1814691.5944999899</v>
      </c>
      <c r="K40" s="352">
        <v>1806082.9980000001</v>
      </c>
      <c r="L40" s="352">
        <v>1710907.3047220816</v>
      </c>
      <c r="M40" s="352">
        <v>2586052.1302199997</v>
      </c>
      <c r="N40" s="352">
        <v>2584458.4732794524</v>
      </c>
      <c r="O40" s="352">
        <v>2823193.8686599983</v>
      </c>
      <c r="P40" s="352">
        <v>3329930.4378755223</v>
      </c>
      <c r="Q40" s="352">
        <v>2966345.8102675909</v>
      </c>
      <c r="R40" s="352">
        <v>1922110.1495422735</v>
      </c>
      <c r="S40" s="352">
        <v>1773161.8420789596</v>
      </c>
      <c r="T40" s="352">
        <v>1674871.3369452818</v>
      </c>
      <c r="U40" s="306"/>
    </row>
    <row r="41" spans="1:21" x14ac:dyDescent="0.3">
      <c r="A41" s="249">
        <v>26</v>
      </c>
      <c r="B41" s="391" t="s">
        <v>565</v>
      </c>
      <c r="C41" s="289" t="s">
        <v>566</v>
      </c>
      <c r="D41" s="289" t="s">
        <v>567</v>
      </c>
      <c r="F41" s="249" t="s">
        <v>568</v>
      </c>
      <c r="G41" s="404"/>
      <c r="H41" s="404"/>
      <c r="I41" s="404"/>
      <c r="J41" s="404"/>
      <c r="K41" s="347">
        <v>0</v>
      </c>
      <c r="L41" s="404"/>
      <c r="M41" s="347">
        <v>391.11634999999995</v>
      </c>
      <c r="N41" s="347">
        <v>0</v>
      </c>
      <c r="O41" s="347">
        <v>383.03201000000001</v>
      </c>
      <c r="P41" s="347">
        <v>0</v>
      </c>
      <c r="Q41" s="347">
        <v>0</v>
      </c>
      <c r="R41" s="347">
        <v>0</v>
      </c>
      <c r="S41" s="347">
        <v>0</v>
      </c>
      <c r="T41" s="353">
        <v>0</v>
      </c>
      <c r="U41" s="306"/>
    </row>
    <row r="42" spans="1:21" x14ac:dyDescent="0.3">
      <c r="A42" s="249">
        <v>27</v>
      </c>
      <c r="B42" s="391" t="s">
        <v>226</v>
      </c>
      <c r="C42" s="289" t="s">
        <v>569</v>
      </c>
      <c r="D42" s="289" t="s">
        <v>570</v>
      </c>
      <c r="F42" s="249" t="s">
        <v>227</v>
      </c>
      <c r="G42" s="404"/>
      <c r="H42" s="404"/>
      <c r="I42" s="404"/>
      <c r="J42" s="404"/>
      <c r="K42" s="347">
        <v>0</v>
      </c>
      <c r="L42" s="404"/>
      <c r="M42" s="347">
        <v>614.39144999999996</v>
      </c>
      <c r="N42" s="347">
        <v>0</v>
      </c>
      <c r="O42" s="347">
        <v>164.18439999999998</v>
      </c>
      <c r="P42" s="347">
        <v>0</v>
      </c>
      <c r="Q42" s="347">
        <v>0</v>
      </c>
      <c r="R42" s="347">
        <v>0</v>
      </c>
      <c r="S42" s="347">
        <v>0</v>
      </c>
      <c r="T42" s="353">
        <v>0</v>
      </c>
      <c r="U42" s="306"/>
    </row>
    <row r="43" spans="1:21" x14ac:dyDescent="0.3">
      <c r="A43" s="249">
        <v>28</v>
      </c>
      <c r="B43" s="391" t="s">
        <v>571</v>
      </c>
      <c r="C43" s="289" t="s">
        <v>572</v>
      </c>
      <c r="D43" s="289" t="s">
        <v>573</v>
      </c>
      <c r="E43" s="297"/>
      <c r="F43" s="249" t="s">
        <v>229</v>
      </c>
      <c r="G43" s="404"/>
      <c r="H43" s="404"/>
      <c r="I43" s="404"/>
      <c r="J43" s="404"/>
      <c r="K43" s="347">
        <v>0</v>
      </c>
      <c r="L43" s="347">
        <v>0</v>
      </c>
      <c r="M43" s="347">
        <v>0.30779000000000001</v>
      </c>
      <c r="N43" s="347">
        <v>0</v>
      </c>
      <c r="O43" s="347">
        <v>0</v>
      </c>
      <c r="P43" s="347">
        <v>3505.8159999999903</v>
      </c>
      <c r="Q43" s="347">
        <v>3425.982</v>
      </c>
      <c r="R43" s="347">
        <v>3450.348</v>
      </c>
      <c r="S43" s="347">
        <v>3438.4439999999904</v>
      </c>
      <c r="T43" s="353">
        <v>3438.4439999999904</v>
      </c>
      <c r="U43" s="306"/>
    </row>
    <row r="44" spans="1:21" x14ac:dyDescent="0.3">
      <c r="A44" s="249">
        <v>29</v>
      </c>
      <c r="B44" s="391" t="s">
        <v>228</v>
      </c>
      <c r="C44" s="289" t="s">
        <v>574</v>
      </c>
      <c r="D44" s="289" t="s">
        <v>575</v>
      </c>
      <c r="E44" s="297"/>
      <c r="F44" s="457" t="s">
        <v>576</v>
      </c>
      <c r="G44" s="404"/>
      <c r="H44" s="404"/>
      <c r="I44" s="404"/>
      <c r="J44" s="404"/>
      <c r="K44" s="347">
        <v>0</v>
      </c>
      <c r="L44" s="347">
        <v>0</v>
      </c>
      <c r="M44" s="347">
        <v>1219.2954299999999</v>
      </c>
      <c r="N44" s="347">
        <v>0</v>
      </c>
      <c r="O44" s="347">
        <v>1196.8869299999999</v>
      </c>
      <c r="P44" s="347">
        <v>0</v>
      </c>
      <c r="Q44" s="347">
        <v>0</v>
      </c>
      <c r="R44" s="347">
        <v>0</v>
      </c>
      <c r="S44" s="347">
        <v>0</v>
      </c>
      <c r="T44" s="353">
        <v>0</v>
      </c>
      <c r="U44" s="306"/>
    </row>
    <row r="45" spans="1:21" x14ac:dyDescent="0.3">
      <c r="A45" s="249">
        <v>30</v>
      </c>
      <c r="B45" s="391" t="s">
        <v>230</v>
      </c>
      <c r="C45" s="289" t="s">
        <v>577</v>
      </c>
      <c r="D45" s="289" t="s">
        <v>578</v>
      </c>
      <c r="E45" s="297"/>
      <c r="F45" s="127" t="s">
        <v>231</v>
      </c>
      <c r="G45" s="404"/>
      <c r="H45" s="404"/>
      <c r="I45" s="404"/>
      <c r="J45" s="404"/>
      <c r="K45" s="347"/>
      <c r="L45" s="347">
        <v>2243.88</v>
      </c>
      <c r="M45" s="347">
        <v>12333.25865</v>
      </c>
      <c r="N45" s="347">
        <v>15736.534999999991</v>
      </c>
      <c r="O45" s="347">
        <v>12270.940689999999</v>
      </c>
      <c r="P45" s="347">
        <v>11627.215</v>
      </c>
      <c r="Q45" s="347">
        <v>12892.419</v>
      </c>
      <c r="R45" s="347">
        <v>12218.268</v>
      </c>
      <c r="S45" s="347">
        <v>12250.799999999899</v>
      </c>
      <c r="T45" s="353">
        <v>11663.904</v>
      </c>
      <c r="U45" s="306"/>
    </row>
    <row r="46" spans="1:21" x14ac:dyDescent="0.3">
      <c r="A46" s="249">
        <v>31</v>
      </c>
      <c r="B46" s="391" t="s">
        <v>579</v>
      </c>
      <c r="C46" s="289" t="s">
        <v>580</v>
      </c>
      <c r="D46" s="289" t="s">
        <v>581</v>
      </c>
      <c r="E46" s="297"/>
      <c r="F46" s="127" t="s">
        <v>582</v>
      </c>
      <c r="G46" s="404"/>
      <c r="H46" s="404"/>
      <c r="I46" s="404"/>
      <c r="J46" s="404"/>
      <c r="K46" s="347"/>
      <c r="L46" s="347">
        <v>0</v>
      </c>
      <c r="M46" s="347">
        <v>3567.5269499999899</v>
      </c>
      <c r="N46" s="347">
        <v>0</v>
      </c>
      <c r="O46" s="347">
        <v>3996.03298</v>
      </c>
      <c r="P46" s="347">
        <v>0</v>
      </c>
      <c r="Q46" s="347">
        <v>0</v>
      </c>
      <c r="R46" s="347">
        <v>0</v>
      </c>
      <c r="S46" s="347">
        <v>0</v>
      </c>
      <c r="T46" s="353">
        <v>0</v>
      </c>
      <c r="U46" s="306"/>
    </row>
    <row r="47" spans="1:21" x14ac:dyDescent="0.3">
      <c r="A47" s="249">
        <v>32</v>
      </c>
      <c r="B47" s="391" t="s">
        <v>583</v>
      </c>
      <c r="C47" s="289" t="s">
        <v>584</v>
      </c>
      <c r="D47" s="289" t="s">
        <v>585</v>
      </c>
      <c r="E47" s="297"/>
      <c r="F47" s="127" t="s">
        <v>586</v>
      </c>
      <c r="G47" s="404"/>
      <c r="H47" s="404"/>
      <c r="I47" s="404"/>
      <c r="J47" s="404"/>
      <c r="K47" s="347"/>
      <c r="L47" s="347">
        <v>0</v>
      </c>
      <c r="M47" s="347">
        <v>0.91757999999999995</v>
      </c>
      <c r="N47" s="347">
        <v>0</v>
      </c>
      <c r="O47" s="347">
        <v>5.3200000000000105E-3</v>
      </c>
      <c r="P47" s="347">
        <v>0</v>
      </c>
      <c r="Q47" s="347">
        <v>0</v>
      </c>
      <c r="R47" s="347">
        <v>0</v>
      </c>
      <c r="S47" s="347">
        <v>0</v>
      </c>
      <c r="T47" s="353">
        <v>0</v>
      </c>
      <c r="U47" s="306"/>
    </row>
    <row r="48" spans="1:21" x14ac:dyDescent="0.3">
      <c r="A48" s="249">
        <v>33</v>
      </c>
      <c r="B48" s="391" t="s">
        <v>232</v>
      </c>
      <c r="C48" s="289" t="s">
        <v>587</v>
      </c>
      <c r="D48" s="289" t="s">
        <v>588</v>
      </c>
      <c r="E48" s="297"/>
      <c r="F48" s="458" t="s">
        <v>233</v>
      </c>
      <c r="G48" s="404"/>
      <c r="H48" s="404"/>
      <c r="I48" s="404"/>
      <c r="J48" s="404"/>
      <c r="K48" s="347"/>
      <c r="L48" s="347">
        <v>2383.5249996000002</v>
      </c>
      <c r="M48" s="347">
        <v>46178.764439999999</v>
      </c>
      <c r="N48" s="347">
        <v>51232.244999999901</v>
      </c>
      <c r="O48" s="347">
        <v>48018.4156</v>
      </c>
      <c r="P48" s="347">
        <v>58097.712999999894</v>
      </c>
      <c r="Q48" s="347">
        <v>61589.204999999893</v>
      </c>
      <c r="R48" s="347">
        <v>63287.051999999807</v>
      </c>
      <c r="S48" s="347">
        <v>60817.427999999905</v>
      </c>
      <c r="T48" s="353">
        <v>60817.427999999905</v>
      </c>
      <c r="U48" s="306"/>
    </row>
    <row r="49" spans="1:23" x14ac:dyDescent="0.3">
      <c r="A49" s="249">
        <v>34</v>
      </c>
      <c r="B49" s="391" t="s">
        <v>589</v>
      </c>
      <c r="C49" s="289" t="s">
        <v>590</v>
      </c>
      <c r="D49" s="289" t="s">
        <v>591</v>
      </c>
      <c r="E49" s="297"/>
      <c r="F49" s="127" t="s">
        <v>592</v>
      </c>
      <c r="G49" s="404"/>
      <c r="H49" s="404"/>
      <c r="I49" s="404"/>
      <c r="J49" s="404"/>
      <c r="K49" s="347"/>
      <c r="L49" s="347">
        <v>0</v>
      </c>
      <c r="M49" s="347">
        <v>0</v>
      </c>
      <c r="N49" s="347">
        <v>0</v>
      </c>
      <c r="O49" s="347">
        <v>6.2699999999999995E-3</v>
      </c>
      <c r="P49" s="347">
        <v>0</v>
      </c>
      <c r="Q49" s="347">
        <v>0</v>
      </c>
      <c r="R49" s="347">
        <v>0</v>
      </c>
      <c r="S49" s="347">
        <v>0</v>
      </c>
      <c r="T49" s="353">
        <v>0</v>
      </c>
      <c r="U49" s="306"/>
    </row>
    <row r="50" spans="1:23" x14ac:dyDescent="0.3">
      <c r="A50" s="249">
        <v>35</v>
      </c>
      <c r="B50" s="391" t="s">
        <v>593</v>
      </c>
      <c r="C50" s="289" t="s">
        <v>594</v>
      </c>
      <c r="D50" s="289" t="s">
        <v>595</v>
      </c>
      <c r="E50" s="297"/>
      <c r="F50" s="127" t="s">
        <v>235</v>
      </c>
      <c r="G50" s="404"/>
      <c r="H50" s="404"/>
      <c r="I50" s="404"/>
      <c r="J50" s="404"/>
      <c r="K50" s="347">
        <v>0</v>
      </c>
      <c r="L50" s="347">
        <v>0</v>
      </c>
      <c r="M50" s="347">
        <v>510.84819999999797</v>
      </c>
      <c r="N50" s="347">
        <v>0</v>
      </c>
      <c r="O50" s="347">
        <v>289.68400999999898</v>
      </c>
      <c r="P50" s="347">
        <v>0</v>
      </c>
      <c r="Q50" s="347">
        <v>0</v>
      </c>
      <c r="R50" s="347">
        <v>0</v>
      </c>
      <c r="S50" s="347">
        <v>0</v>
      </c>
      <c r="T50" s="353">
        <v>0</v>
      </c>
      <c r="U50" s="306"/>
    </row>
    <row r="51" spans="1:23" s="285" customFormat="1" x14ac:dyDescent="0.3">
      <c r="A51" s="249">
        <v>36</v>
      </c>
      <c r="B51" s="298"/>
      <c r="C51" s="291"/>
      <c r="D51" s="299"/>
      <c r="E51" s="133" t="s">
        <v>77</v>
      </c>
      <c r="F51" s="133"/>
      <c r="G51" s="352">
        <v>0</v>
      </c>
      <c r="H51" s="352">
        <v>0</v>
      </c>
      <c r="I51" s="352">
        <v>0</v>
      </c>
      <c r="J51" s="352">
        <v>0</v>
      </c>
      <c r="K51" s="352">
        <v>0</v>
      </c>
      <c r="L51" s="352">
        <v>4627.4049996000003</v>
      </c>
      <c r="M51" s="352">
        <v>64816.426839999993</v>
      </c>
      <c r="N51" s="352">
        <v>66968.779999999897</v>
      </c>
      <c r="O51" s="352">
        <v>66319.188209999993</v>
      </c>
      <c r="P51" s="352">
        <v>73230.74399999989</v>
      </c>
      <c r="Q51" s="352">
        <v>77907.605999999898</v>
      </c>
      <c r="R51" s="352">
        <v>78955.667999999801</v>
      </c>
      <c r="S51" s="352">
        <v>76506.671999999788</v>
      </c>
      <c r="T51" s="352">
        <v>75919.775999999896</v>
      </c>
      <c r="U51" s="306"/>
      <c r="V51" s="249"/>
      <c r="W51" s="249"/>
    </row>
    <row r="52" spans="1:23" x14ac:dyDescent="0.3">
      <c r="A52" s="249">
        <v>37</v>
      </c>
      <c r="B52" s="289"/>
      <c r="C52" s="291"/>
      <c r="D52" s="291"/>
      <c r="E52" s="133"/>
      <c r="F52" s="13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06"/>
    </row>
    <row r="53" spans="1:23" x14ac:dyDescent="0.3">
      <c r="A53" s="249">
        <v>38</v>
      </c>
      <c r="B53" s="300" t="s">
        <v>236</v>
      </c>
      <c r="C53" s="289" t="s">
        <v>596</v>
      </c>
      <c r="D53" s="289"/>
      <c r="F53" s="249" t="s">
        <v>237</v>
      </c>
      <c r="G53" s="347">
        <v>99083.244999999995</v>
      </c>
      <c r="H53" s="347">
        <v>89478.940801999895</v>
      </c>
      <c r="I53" s="347">
        <v>100971.673</v>
      </c>
      <c r="J53" s="347">
        <v>107789.803999999</v>
      </c>
      <c r="K53" s="347">
        <v>94695.801999999996</v>
      </c>
      <c r="L53" s="347">
        <v>105584.489919999</v>
      </c>
      <c r="M53" s="347">
        <v>103069.47801000001</v>
      </c>
      <c r="N53" s="347">
        <v>106766.07099999901</v>
      </c>
      <c r="O53" s="347">
        <v>102930.91782999999</v>
      </c>
      <c r="P53" s="347">
        <v>114443.126</v>
      </c>
      <c r="Q53" s="347">
        <v>113618.485999999</v>
      </c>
      <c r="R53" s="347">
        <v>114069.155999999</v>
      </c>
      <c r="S53" s="347">
        <v>115453.69199999901</v>
      </c>
      <c r="T53" s="347">
        <v>116633.219999999</v>
      </c>
      <c r="U53" s="306"/>
    </row>
    <row r="54" spans="1:23" x14ac:dyDescent="0.3">
      <c r="A54" s="249">
        <v>39</v>
      </c>
      <c r="B54" s="293" t="s">
        <v>238</v>
      </c>
      <c r="C54" s="289" t="s">
        <v>596</v>
      </c>
      <c r="D54" s="289"/>
      <c r="F54" s="249" t="s">
        <v>239</v>
      </c>
      <c r="G54" s="347">
        <v>-9428.8649999999998</v>
      </c>
      <c r="H54" s="347">
        <v>0</v>
      </c>
      <c r="I54" s="347">
        <v>6091.2380000000003</v>
      </c>
      <c r="J54" s="347">
        <v>0</v>
      </c>
      <c r="K54" s="347">
        <v>16894.626</v>
      </c>
      <c r="L54" s="347">
        <v>0</v>
      </c>
      <c r="M54" s="347">
        <v>-11683.84798</v>
      </c>
      <c r="N54" s="347">
        <v>0</v>
      </c>
      <c r="O54" s="347">
        <v>1095.6268700000001</v>
      </c>
      <c r="P54" s="347">
        <v>-8363.9173410919539</v>
      </c>
      <c r="Q54" s="347">
        <v>638.41947109193575</v>
      </c>
      <c r="R54" s="347">
        <v>1.7834622667578995E-12</v>
      </c>
      <c r="S54" s="347">
        <v>-6.9444898867001642E-2</v>
      </c>
      <c r="T54" s="347">
        <v>0.20673695650020779</v>
      </c>
      <c r="U54" s="306"/>
    </row>
    <row r="55" spans="1:23" x14ac:dyDescent="0.3">
      <c r="A55" s="249">
        <v>40</v>
      </c>
      <c r="B55" s="293" t="s">
        <v>240</v>
      </c>
      <c r="C55" s="289" t="s">
        <v>596</v>
      </c>
      <c r="D55" s="289"/>
      <c r="F55" s="249" t="s">
        <v>241</v>
      </c>
      <c r="G55" s="347">
        <v>7241.8850000000002</v>
      </c>
      <c r="H55" s="347">
        <v>7937.3760000000002</v>
      </c>
      <c r="I55" s="347">
        <v>8317.9879999999994</v>
      </c>
      <c r="J55" s="347">
        <v>7642.7269999999999</v>
      </c>
      <c r="K55" s="347">
        <v>6396.4459999999999</v>
      </c>
      <c r="L55" s="347">
        <v>5157.5259999999898</v>
      </c>
      <c r="M55" s="347">
        <v>5363.0079999999998</v>
      </c>
      <c r="N55" s="347">
        <v>7375.9649999999901</v>
      </c>
      <c r="O55" s="347">
        <v>4221.08</v>
      </c>
      <c r="P55" s="347">
        <v>4824.0440399999998</v>
      </c>
      <c r="Q55" s="347">
        <v>4398.4460399999998</v>
      </c>
      <c r="R55" s="347">
        <v>4375.1280399999996</v>
      </c>
      <c r="S55" s="347">
        <v>4846.6920399999999</v>
      </c>
      <c r="T55" s="347">
        <v>5308.92004</v>
      </c>
      <c r="U55" s="306"/>
    </row>
    <row r="56" spans="1:23" x14ac:dyDescent="0.3">
      <c r="A56" s="249">
        <v>41</v>
      </c>
      <c r="B56" s="293" t="s">
        <v>242</v>
      </c>
      <c r="C56" s="289" t="s">
        <v>597</v>
      </c>
      <c r="D56" s="289"/>
      <c r="F56" s="249" t="s">
        <v>243</v>
      </c>
      <c r="G56" s="347">
        <v>1923.3330000000001</v>
      </c>
      <c r="H56" s="347">
        <v>-0.42366000000006898</v>
      </c>
      <c r="I56" s="347">
        <v>985.43100000000004</v>
      </c>
      <c r="J56" s="347">
        <v>0</v>
      </c>
      <c r="K56" s="347">
        <v>270.86500000000001</v>
      </c>
      <c r="L56" s="347">
        <v>0</v>
      </c>
      <c r="M56" s="347">
        <v>701.15653999999995</v>
      </c>
      <c r="N56" s="347">
        <v>0</v>
      </c>
      <c r="O56" s="347">
        <v>588.92939999999999</v>
      </c>
      <c r="P56" s="347">
        <v>0</v>
      </c>
      <c r="Q56" s="347">
        <v>0</v>
      </c>
      <c r="R56" s="347">
        <v>0</v>
      </c>
      <c r="S56" s="347">
        <v>0</v>
      </c>
      <c r="T56" s="347">
        <v>0</v>
      </c>
      <c r="U56" s="306"/>
    </row>
    <row r="57" spans="1:23" s="285" customFormat="1" x14ac:dyDescent="0.3">
      <c r="A57" s="249">
        <v>42</v>
      </c>
      <c r="B57" s="301"/>
      <c r="C57" s="286"/>
      <c r="D57" s="301"/>
      <c r="E57" s="133" t="s">
        <v>78</v>
      </c>
      <c r="G57" s="348">
        <v>98819.597999999984</v>
      </c>
      <c r="H57" s="348">
        <v>97415.893141999899</v>
      </c>
      <c r="I57" s="348">
        <v>116366.32999999999</v>
      </c>
      <c r="J57" s="348">
        <v>115432.530999999</v>
      </c>
      <c r="K57" s="348">
        <v>118257.739</v>
      </c>
      <c r="L57" s="348">
        <v>110742.01591999899</v>
      </c>
      <c r="M57" s="348">
        <v>97449.794569999998</v>
      </c>
      <c r="N57" s="348">
        <v>114142.035999999</v>
      </c>
      <c r="O57" s="348">
        <v>108836.55409999999</v>
      </c>
      <c r="P57" s="348">
        <v>110903.25269890805</v>
      </c>
      <c r="Q57" s="348">
        <v>118655.35151109094</v>
      </c>
      <c r="R57" s="348">
        <v>118444.28403999899</v>
      </c>
      <c r="S57" s="348">
        <v>120300.31459510014</v>
      </c>
      <c r="T57" s="348">
        <v>121942.3467769555</v>
      </c>
      <c r="U57" s="306"/>
      <c r="V57" s="249"/>
      <c r="W57" s="249"/>
    </row>
    <row r="58" spans="1:23" ht="14.4" thickBot="1" x14ac:dyDescent="0.35">
      <c r="A58" s="249">
        <v>43</v>
      </c>
      <c r="B58" s="459"/>
      <c r="C58" s="460"/>
      <c r="D58" s="461"/>
      <c r="E58" s="462"/>
      <c r="F58" s="463"/>
      <c r="G58" s="464"/>
      <c r="H58" s="464"/>
      <c r="I58" s="464"/>
      <c r="J58" s="464"/>
      <c r="K58" s="464"/>
      <c r="L58" s="464"/>
      <c r="M58" s="464"/>
      <c r="N58" s="464"/>
      <c r="O58" s="464"/>
      <c r="P58" s="464"/>
      <c r="Q58" s="464"/>
      <c r="R58" s="464" t="s">
        <v>598</v>
      </c>
      <c r="S58" s="464"/>
      <c r="T58" s="464"/>
      <c r="U58" s="306"/>
    </row>
    <row r="59" spans="1:23" x14ac:dyDescent="0.3">
      <c r="A59" s="249">
        <v>44</v>
      </c>
      <c r="B59" s="293" t="s">
        <v>244</v>
      </c>
      <c r="C59" s="289" t="s">
        <v>599</v>
      </c>
      <c r="D59" s="289"/>
      <c r="E59" s="288"/>
      <c r="F59" s="302" t="s">
        <v>245</v>
      </c>
      <c r="G59" s="347">
        <v>1171.7570000000001</v>
      </c>
      <c r="H59" s="347">
        <v>30152.189131399999</v>
      </c>
      <c r="I59" s="347">
        <v>940.24599999999998</v>
      </c>
      <c r="J59" s="347">
        <v>3403.6817024500997</v>
      </c>
      <c r="K59" s="347">
        <v>994.67700000000002</v>
      </c>
      <c r="L59" s="347">
        <v>103.5955</v>
      </c>
      <c r="M59" s="347">
        <v>1.4159999999999999E-2</v>
      </c>
      <c r="N59" s="347">
        <v>70.423500000000004</v>
      </c>
      <c r="O59" s="347">
        <v>0</v>
      </c>
      <c r="P59" s="347">
        <v>0</v>
      </c>
      <c r="Q59" s="347">
        <v>0</v>
      </c>
      <c r="R59" s="347">
        <v>0</v>
      </c>
      <c r="S59" s="347">
        <v>0</v>
      </c>
      <c r="T59" s="347">
        <v>0</v>
      </c>
      <c r="U59" s="306"/>
    </row>
    <row r="60" spans="1:23" x14ac:dyDescent="0.3">
      <c r="A60" s="249">
        <v>45</v>
      </c>
      <c r="B60" s="293" t="s">
        <v>246</v>
      </c>
      <c r="C60" s="289" t="s">
        <v>600</v>
      </c>
      <c r="D60" s="289"/>
      <c r="E60" s="155"/>
      <c r="F60" s="249" t="s">
        <v>247</v>
      </c>
      <c r="G60" s="347">
        <v>8169.09</v>
      </c>
      <c r="H60" s="347">
        <v>0</v>
      </c>
      <c r="I60" s="347">
        <v>3598.0850000000005</v>
      </c>
      <c r="J60" s="347">
        <v>5855.7909600000012</v>
      </c>
      <c r="K60" s="347">
        <v>6664.8150000000014</v>
      </c>
      <c r="L60" s="347">
        <v>5757.0000000000009</v>
      </c>
      <c r="M60" s="347">
        <v>6989.3714</v>
      </c>
      <c r="N60" s="347">
        <v>7638.3518199999999</v>
      </c>
      <c r="O60" s="347">
        <v>6875.421289999992</v>
      </c>
      <c r="P60" s="347">
        <v>5210.2986873586706</v>
      </c>
      <c r="Q60" s="347">
        <v>4324.4261200000001</v>
      </c>
      <c r="R60" s="347">
        <v>5759.2801200000004</v>
      </c>
      <c r="S60" s="347">
        <v>5874.4681199999995</v>
      </c>
      <c r="T60" s="347">
        <v>5991.9601199999997</v>
      </c>
      <c r="U60" s="306"/>
    </row>
    <row r="61" spans="1:23" x14ac:dyDescent="0.3">
      <c r="A61" s="249">
        <v>46</v>
      </c>
      <c r="B61" s="293" t="s">
        <v>248</v>
      </c>
      <c r="C61" s="289" t="s">
        <v>601</v>
      </c>
      <c r="D61" s="289"/>
      <c r="E61" s="140"/>
      <c r="F61" s="127" t="s">
        <v>249</v>
      </c>
      <c r="G61" s="347">
        <v>3057.5569999999998</v>
      </c>
      <c r="H61" s="347">
        <v>488.40271599999903</v>
      </c>
      <c r="I61" s="347">
        <v>823.46600000000001</v>
      </c>
      <c r="J61" s="347">
        <v>360.11721999999997</v>
      </c>
      <c r="K61" s="347">
        <v>-13.519</v>
      </c>
      <c r="L61" s="347">
        <v>119.117339999999</v>
      </c>
      <c r="M61" s="347">
        <v>201.32819000000001</v>
      </c>
      <c r="N61" s="347">
        <v>17.008778</v>
      </c>
      <c r="O61" s="347">
        <v>349.00991999999997</v>
      </c>
      <c r="P61" s="347">
        <v>0</v>
      </c>
      <c r="Q61" s="347">
        <v>0</v>
      </c>
      <c r="R61" s="347">
        <v>0</v>
      </c>
      <c r="S61" s="347">
        <v>0</v>
      </c>
      <c r="T61" s="347">
        <v>0</v>
      </c>
      <c r="U61" s="306"/>
    </row>
    <row r="62" spans="1:23" x14ac:dyDescent="0.3">
      <c r="A62" s="249">
        <v>47</v>
      </c>
      <c r="B62" s="293" t="s">
        <v>250</v>
      </c>
      <c r="C62" s="289" t="s">
        <v>602</v>
      </c>
      <c r="D62" s="289"/>
      <c r="E62" s="155"/>
      <c r="F62" s="249" t="s">
        <v>251</v>
      </c>
      <c r="G62" s="347">
        <v>10.169</v>
      </c>
      <c r="H62" s="347">
        <v>0</v>
      </c>
      <c r="I62" s="347">
        <v>6.0110000000000001</v>
      </c>
      <c r="J62" s="347">
        <v>0</v>
      </c>
      <c r="K62" s="347">
        <v>8.6869999999999994</v>
      </c>
      <c r="L62" s="347">
        <v>0</v>
      </c>
      <c r="M62" s="347">
        <v>2.63</v>
      </c>
      <c r="N62" s="347">
        <v>0</v>
      </c>
      <c r="O62" s="347">
        <v>0</v>
      </c>
      <c r="P62" s="347">
        <v>0</v>
      </c>
      <c r="Q62" s="347">
        <v>0</v>
      </c>
      <c r="R62" s="347">
        <v>0</v>
      </c>
      <c r="S62" s="347">
        <v>0</v>
      </c>
      <c r="T62" s="347">
        <v>0</v>
      </c>
      <c r="U62" s="306"/>
    </row>
    <row r="63" spans="1:23" x14ac:dyDescent="0.3">
      <c r="A63" s="249">
        <v>48</v>
      </c>
      <c r="B63" s="293" t="s">
        <v>252</v>
      </c>
      <c r="C63" s="289" t="s">
        <v>603</v>
      </c>
      <c r="D63" s="289"/>
      <c r="E63" s="155"/>
      <c r="F63" s="249" t="s">
        <v>253</v>
      </c>
      <c r="G63" s="347">
        <v>1985.85</v>
      </c>
      <c r="H63" s="347">
        <v>606.78363039999999</v>
      </c>
      <c r="I63" s="347">
        <v>1270.2909999999999</v>
      </c>
      <c r="J63" s="347">
        <v>15113.399100999899</v>
      </c>
      <c r="K63" s="347">
        <v>1922.068</v>
      </c>
      <c r="L63" s="347">
        <v>16569.4395</v>
      </c>
      <c r="M63" s="347">
        <v>62.09575000000001</v>
      </c>
      <c r="N63" s="347">
        <v>449.89822794132903</v>
      </c>
      <c r="O63" s="347">
        <v>58.79233</v>
      </c>
      <c r="P63" s="347">
        <v>468.94150594132901</v>
      </c>
      <c r="Q63" s="347">
        <v>322.69950594133599</v>
      </c>
      <c r="R63" s="347">
        <v>322.70150594133599</v>
      </c>
      <c r="S63" s="347">
        <v>322.70150594133599</v>
      </c>
      <c r="T63" s="347">
        <v>308.56799999999998</v>
      </c>
      <c r="U63" s="306"/>
    </row>
    <row r="64" spans="1:23" x14ac:dyDescent="0.3">
      <c r="A64" s="249">
        <v>49</v>
      </c>
      <c r="B64" s="293" t="s">
        <v>254</v>
      </c>
      <c r="C64" s="289" t="s">
        <v>604</v>
      </c>
      <c r="D64" s="289"/>
      <c r="E64" s="155"/>
      <c r="F64" s="249" t="s">
        <v>255</v>
      </c>
      <c r="G64" s="347">
        <v>1083.931</v>
      </c>
      <c r="H64" s="347">
        <v>150</v>
      </c>
      <c r="I64" s="347">
        <v>3605.8310000000001</v>
      </c>
      <c r="J64" s="347">
        <v>0</v>
      </c>
      <c r="K64" s="347">
        <v>3082.1819999999998</v>
      </c>
      <c r="L64" s="347">
        <v>0</v>
      </c>
      <c r="M64" s="347">
        <v>0.32718000000000003</v>
      </c>
      <c r="N64" s="347">
        <v>0</v>
      </c>
      <c r="O64" s="347">
        <v>1.0300000000000001E-3</v>
      </c>
      <c r="P64" s="347">
        <v>0</v>
      </c>
      <c r="Q64" s="347">
        <v>0</v>
      </c>
      <c r="R64" s="347">
        <v>0</v>
      </c>
      <c r="S64" s="347">
        <v>0</v>
      </c>
      <c r="T64" s="347">
        <v>0</v>
      </c>
      <c r="U64" s="306"/>
    </row>
    <row r="65" spans="1:21" x14ac:dyDescent="0.3">
      <c r="A65" s="249">
        <v>50</v>
      </c>
      <c r="B65" s="293" t="s">
        <v>256</v>
      </c>
      <c r="C65" s="289" t="s">
        <v>605</v>
      </c>
      <c r="D65" s="289"/>
      <c r="E65" s="155"/>
      <c r="F65" s="249" t="s">
        <v>257</v>
      </c>
      <c r="G65" s="347">
        <v>7575.7150000000001</v>
      </c>
      <c r="H65" s="347">
        <v>3664.0160900000001</v>
      </c>
      <c r="I65" s="347">
        <v>4210.7910000000002</v>
      </c>
      <c r="J65" s="347">
        <v>0</v>
      </c>
      <c r="K65" s="347">
        <v>4185.7169999999996</v>
      </c>
      <c r="L65" s="347">
        <v>0</v>
      </c>
      <c r="M65" s="347">
        <v>-46.685790000000004</v>
      </c>
      <c r="N65" s="347">
        <v>0</v>
      </c>
      <c r="O65" s="347">
        <v>66.678250000000006</v>
      </c>
      <c r="P65" s="347">
        <v>0</v>
      </c>
      <c r="Q65" s="347">
        <v>0</v>
      </c>
      <c r="R65" s="347">
        <v>0</v>
      </c>
      <c r="S65" s="347">
        <v>0</v>
      </c>
      <c r="T65" s="347">
        <v>0</v>
      </c>
      <c r="U65" s="306"/>
    </row>
    <row r="66" spans="1:21" x14ac:dyDescent="0.3">
      <c r="A66" s="249">
        <v>51</v>
      </c>
      <c r="B66" s="293" t="s">
        <v>258</v>
      </c>
      <c r="C66" s="289" t="s">
        <v>606</v>
      </c>
      <c r="D66" s="289"/>
      <c r="E66" s="155"/>
      <c r="F66" s="249" t="s">
        <v>259</v>
      </c>
      <c r="G66" s="347">
        <v>55.576000000000001</v>
      </c>
      <c r="H66" s="347">
        <v>0</v>
      </c>
      <c r="I66" s="347">
        <v>243.363</v>
      </c>
      <c r="J66" s="347">
        <v>0</v>
      </c>
      <c r="K66" s="347">
        <v>66.849999999999994</v>
      </c>
      <c r="L66" s="347">
        <v>0</v>
      </c>
      <c r="M66" s="347">
        <v>-5.7799999999999995E-3</v>
      </c>
      <c r="N66" s="347">
        <v>0</v>
      </c>
      <c r="O66" s="347">
        <v>3.0259999999999898E-2</v>
      </c>
      <c r="P66" s="347">
        <v>0</v>
      </c>
      <c r="Q66" s="347">
        <v>0</v>
      </c>
      <c r="R66" s="347">
        <v>0</v>
      </c>
      <c r="S66" s="347">
        <v>0</v>
      </c>
      <c r="T66" s="347">
        <v>0</v>
      </c>
      <c r="U66" s="306"/>
    </row>
    <row r="67" spans="1:21" x14ac:dyDescent="0.3">
      <c r="A67" s="249">
        <v>52</v>
      </c>
      <c r="B67" s="293" t="s">
        <v>260</v>
      </c>
      <c r="C67" s="289" t="s">
        <v>607</v>
      </c>
      <c r="D67" s="289"/>
      <c r="E67" s="156"/>
      <c r="F67" s="249" t="s">
        <v>261</v>
      </c>
      <c r="G67" s="347">
        <v>2695.0659999999998</v>
      </c>
      <c r="H67" s="347">
        <v>0</v>
      </c>
      <c r="I67" s="347">
        <v>1544.4860000000001</v>
      </c>
      <c r="J67" s="347">
        <v>0</v>
      </c>
      <c r="K67" s="347">
        <v>1327.5350000000001</v>
      </c>
      <c r="L67" s="347">
        <v>0</v>
      </c>
      <c r="M67" s="347">
        <v>10.266360000000001</v>
      </c>
      <c r="N67" s="347">
        <v>0</v>
      </c>
      <c r="O67" s="347">
        <v>3.5757099999999902</v>
      </c>
      <c r="P67" s="347">
        <v>0</v>
      </c>
      <c r="Q67" s="347">
        <v>0</v>
      </c>
      <c r="R67" s="347">
        <v>0</v>
      </c>
      <c r="S67" s="347">
        <v>0</v>
      </c>
      <c r="T67" s="347">
        <v>0</v>
      </c>
      <c r="U67" s="306"/>
    </row>
    <row r="68" spans="1:21" x14ac:dyDescent="0.3">
      <c r="A68" s="249">
        <v>53</v>
      </c>
      <c r="B68" s="293" t="s">
        <v>608</v>
      </c>
      <c r="C68" s="289" t="s">
        <v>609</v>
      </c>
      <c r="D68" s="289"/>
      <c r="E68" s="156"/>
      <c r="F68" s="249" t="s">
        <v>610</v>
      </c>
      <c r="G68" s="347"/>
      <c r="H68" s="347"/>
      <c r="I68" s="347"/>
      <c r="J68" s="347"/>
      <c r="K68" s="347"/>
      <c r="L68" s="347"/>
      <c r="M68" s="347"/>
      <c r="N68" s="347"/>
      <c r="O68" s="347">
        <v>2.0773600000000001</v>
      </c>
      <c r="P68" s="347">
        <v>0</v>
      </c>
      <c r="Q68" s="347">
        <v>0</v>
      </c>
      <c r="R68" s="347">
        <v>0</v>
      </c>
      <c r="S68" s="347">
        <v>0</v>
      </c>
      <c r="T68" s="347">
        <v>0</v>
      </c>
      <c r="U68" s="306"/>
    </row>
    <row r="69" spans="1:21" x14ac:dyDescent="0.3">
      <c r="A69" s="249">
        <v>54</v>
      </c>
      <c r="B69" s="293" t="s">
        <v>262</v>
      </c>
      <c r="C69" s="289" t="s">
        <v>611</v>
      </c>
      <c r="D69" s="289"/>
      <c r="E69" s="155"/>
      <c r="F69" s="249" t="s">
        <v>263</v>
      </c>
      <c r="G69" s="347">
        <v>0</v>
      </c>
      <c r="H69" s="347">
        <v>0</v>
      </c>
      <c r="I69" s="347">
        <v>0</v>
      </c>
      <c r="J69" s="347">
        <v>0</v>
      </c>
      <c r="K69" s="347">
        <v>0</v>
      </c>
      <c r="L69" s="347">
        <v>0</v>
      </c>
      <c r="M69" s="347">
        <v>42.573269999999994</v>
      </c>
      <c r="N69" s="347">
        <v>0</v>
      </c>
      <c r="O69" s="347">
        <v>0</v>
      </c>
      <c r="P69" s="347">
        <v>0</v>
      </c>
      <c r="Q69" s="347">
        <v>0</v>
      </c>
      <c r="R69" s="347">
        <v>0</v>
      </c>
      <c r="S69" s="347">
        <v>0</v>
      </c>
      <c r="T69" s="347">
        <v>0</v>
      </c>
      <c r="U69" s="306"/>
    </row>
    <row r="70" spans="1:21" x14ac:dyDescent="0.3">
      <c r="A70" s="249">
        <v>55</v>
      </c>
      <c r="B70" s="293" t="s">
        <v>264</v>
      </c>
      <c r="C70" s="289" t="s">
        <v>612</v>
      </c>
      <c r="D70" s="289"/>
      <c r="E70" s="157"/>
      <c r="F70" s="249" t="s">
        <v>265</v>
      </c>
      <c r="G70" s="347">
        <v>594.572</v>
      </c>
      <c r="H70" s="347">
        <v>523.36000799999999</v>
      </c>
      <c r="I70" s="347">
        <v>29.099</v>
      </c>
      <c r="J70" s="347">
        <v>0</v>
      </c>
      <c r="K70" s="347">
        <v>0.23400000000000001</v>
      </c>
      <c r="L70" s="347">
        <v>0</v>
      </c>
      <c r="M70" s="347">
        <v>0</v>
      </c>
      <c r="N70" s="347">
        <v>0</v>
      </c>
      <c r="O70" s="347">
        <v>0</v>
      </c>
      <c r="P70" s="347">
        <v>0</v>
      </c>
      <c r="Q70" s="347">
        <v>0</v>
      </c>
      <c r="R70" s="347">
        <v>0</v>
      </c>
      <c r="S70" s="347">
        <v>0</v>
      </c>
      <c r="T70" s="347">
        <v>0</v>
      </c>
      <c r="U70" s="306"/>
    </row>
    <row r="71" spans="1:21" x14ac:dyDescent="0.3">
      <c r="A71" s="249">
        <v>56</v>
      </c>
      <c r="B71" s="293" t="s">
        <v>266</v>
      </c>
      <c r="C71" s="289" t="s">
        <v>613</v>
      </c>
      <c r="D71" s="289"/>
      <c r="E71" s="157"/>
      <c r="F71" s="249" t="s">
        <v>267</v>
      </c>
      <c r="G71" s="347">
        <v>38.012999999999998</v>
      </c>
      <c r="H71" s="347">
        <v>585.61835799999892</v>
      </c>
      <c r="I71" s="347">
        <v>0.155</v>
      </c>
      <c r="J71" s="347">
        <v>0</v>
      </c>
      <c r="K71" s="347">
        <v>0</v>
      </c>
      <c r="L71" s="347">
        <v>0</v>
      </c>
      <c r="M71" s="347">
        <v>0</v>
      </c>
      <c r="N71" s="347">
        <v>0</v>
      </c>
      <c r="O71" s="347">
        <v>0</v>
      </c>
      <c r="P71" s="347">
        <v>0</v>
      </c>
      <c r="Q71" s="347">
        <v>0</v>
      </c>
      <c r="R71" s="347">
        <v>0</v>
      </c>
      <c r="S71" s="347">
        <v>0</v>
      </c>
      <c r="T71" s="347">
        <v>0</v>
      </c>
      <c r="U71" s="306"/>
    </row>
    <row r="72" spans="1:21" x14ac:dyDescent="0.3">
      <c r="A72" s="249">
        <v>57</v>
      </c>
      <c r="B72" s="158"/>
      <c r="C72" s="158"/>
      <c r="D72" s="158"/>
      <c r="E72" s="133" t="s">
        <v>79</v>
      </c>
      <c r="F72" s="127"/>
      <c r="G72" s="348">
        <v>26437.295999999998</v>
      </c>
      <c r="H72" s="348">
        <v>36170.369933800001</v>
      </c>
      <c r="I72" s="348">
        <v>16271.824000000002</v>
      </c>
      <c r="J72" s="348">
        <v>24732.988983449999</v>
      </c>
      <c r="K72" s="348">
        <v>18239.245999999999</v>
      </c>
      <c r="L72" s="348">
        <v>22549.152340000001</v>
      </c>
      <c r="M72" s="348">
        <v>7261.9147399999993</v>
      </c>
      <c r="N72" s="348">
        <v>8175.6823259413295</v>
      </c>
      <c r="O72" s="348">
        <v>7355.5861499999928</v>
      </c>
      <c r="P72" s="348">
        <v>5679.2401932999992</v>
      </c>
      <c r="Q72" s="348">
        <v>4647.1256259413358</v>
      </c>
      <c r="R72" s="348">
        <v>6081.9816259413365</v>
      </c>
      <c r="S72" s="348">
        <v>6197.1696259413357</v>
      </c>
      <c r="T72" s="348">
        <v>6300.5281199999999</v>
      </c>
      <c r="U72" s="306"/>
    </row>
    <row r="73" spans="1:21" x14ac:dyDescent="0.3">
      <c r="A73" s="249">
        <v>58</v>
      </c>
      <c r="B73" s="158"/>
      <c r="C73" s="158"/>
      <c r="D73" s="158"/>
      <c r="E73" s="133"/>
      <c r="F73" s="127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06"/>
    </row>
    <row r="74" spans="1:21" x14ac:dyDescent="0.3">
      <c r="A74" s="249">
        <v>59</v>
      </c>
      <c r="B74" s="293" t="s">
        <v>270</v>
      </c>
      <c r="C74" s="289" t="s">
        <v>614</v>
      </c>
      <c r="D74" s="289"/>
      <c r="E74" s="288"/>
      <c r="F74" s="249" t="s">
        <v>271</v>
      </c>
      <c r="G74" s="347">
        <v>88.366</v>
      </c>
      <c r="H74" s="347">
        <v>0</v>
      </c>
      <c r="I74" s="347">
        <v>31.777000000000001</v>
      </c>
      <c r="J74" s="347">
        <v>0</v>
      </c>
      <c r="K74" s="347">
        <v>9.0709999999999997</v>
      </c>
      <c r="L74" s="347">
        <v>0</v>
      </c>
      <c r="M74" s="347">
        <v>2.6153899999999997</v>
      </c>
      <c r="N74" s="347">
        <v>0</v>
      </c>
      <c r="O74" s="347">
        <v>0</v>
      </c>
      <c r="P74" s="347">
        <v>0</v>
      </c>
      <c r="Q74" s="347">
        <v>0</v>
      </c>
      <c r="R74" s="347">
        <v>0</v>
      </c>
      <c r="S74" s="347">
        <v>0</v>
      </c>
      <c r="T74" s="354">
        <v>0</v>
      </c>
      <c r="U74" s="306"/>
    </row>
    <row r="75" spans="1:21" x14ac:dyDescent="0.3">
      <c r="A75" s="249">
        <v>60</v>
      </c>
      <c r="B75" s="293" t="s">
        <v>274</v>
      </c>
      <c r="C75" s="289" t="s">
        <v>615</v>
      </c>
      <c r="D75" s="289"/>
      <c r="E75" s="140"/>
      <c r="F75" s="127" t="s">
        <v>275</v>
      </c>
      <c r="G75" s="347">
        <v>0</v>
      </c>
      <c r="H75" s="347">
        <v>0</v>
      </c>
      <c r="I75" s="347">
        <v>1.2509999999999999</v>
      </c>
      <c r="J75" s="347">
        <v>0</v>
      </c>
      <c r="K75" s="347">
        <v>0</v>
      </c>
      <c r="L75" s="347">
        <v>0</v>
      </c>
      <c r="M75" s="347">
        <v>0</v>
      </c>
      <c r="N75" s="347">
        <v>0</v>
      </c>
      <c r="O75" s="347">
        <v>0</v>
      </c>
      <c r="P75" s="347">
        <v>0</v>
      </c>
      <c r="Q75" s="347">
        <v>0</v>
      </c>
      <c r="R75" s="347">
        <v>0</v>
      </c>
      <c r="S75" s="347">
        <v>0</v>
      </c>
      <c r="T75" s="354">
        <v>0</v>
      </c>
      <c r="U75" s="306"/>
    </row>
    <row r="76" spans="1:21" x14ac:dyDescent="0.3">
      <c r="A76" s="249">
        <v>61</v>
      </c>
      <c r="E76" s="133" t="s">
        <v>80</v>
      </c>
      <c r="F76" s="288"/>
      <c r="G76" s="355">
        <v>88.366</v>
      </c>
      <c r="H76" s="355">
        <v>0</v>
      </c>
      <c r="I76" s="355">
        <v>33.027999999999999</v>
      </c>
      <c r="J76" s="355">
        <v>0</v>
      </c>
      <c r="K76" s="355">
        <v>9.0709999999999997</v>
      </c>
      <c r="L76" s="355">
        <v>0</v>
      </c>
      <c r="M76" s="355">
        <v>2.6153899999999997</v>
      </c>
      <c r="N76" s="355">
        <v>0</v>
      </c>
      <c r="O76" s="355">
        <v>0</v>
      </c>
      <c r="P76" s="355">
        <v>0</v>
      </c>
      <c r="Q76" s="355">
        <v>0</v>
      </c>
      <c r="R76" s="355">
        <v>0</v>
      </c>
      <c r="S76" s="355">
        <v>0</v>
      </c>
      <c r="T76" s="355">
        <v>0</v>
      </c>
      <c r="U76" s="306"/>
    </row>
    <row r="77" spans="1:21" x14ac:dyDescent="0.3">
      <c r="A77" s="249">
        <v>62</v>
      </c>
      <c r="B77" s="295"/>
      <c r="C77" s="342"/>
      <c r="D77" s="295"/>
      <c r="E77" s="334" t="s">
        <v>81</v>
      </c>
      <c r="F77" s="335"/>
      <c r="G77" s="250">
        <v>2137500.9539999999</v>
      </c>
      <c r="H77" s="250">
        <v>2198598.5043659317</v>
      </c>
      <c r="I77" s="250">
        <v>1869341.0169999998</v>
      </c>
      <c r="J77" s="250">
        <v>1954857.1144834389</v>
      </c>
      <c r="K77" s="250">
        <v>1942589.0540000002</v>
      </c>
      <c r="L77" s="250">
        <v>1848825.8779816807</v>
      </c>
      <c r="M77" s="250">
        <v>2755582.8817599993</v>
      </c>
      <c r="N77" s="250">
        <v>2773744.9716053926</v>
      </c>
      <c r="O77" s="250">
        <v>3005705.1971199978</v>
      </c>
      <c r="P77" s="250">
        <v>3519743.6747677303</v>
      </c>
      <c r="Q77" s="250">
        <v>3167555.893404623</v>
      </c>
      <c r="R77" s="250">
        <v>2125592.0832082136</v>
      </c>
      <c r="S77" s="250">
        <v>1976165.998300001</v>
      </c>
      <c r="T77" s="250">
        <v>1879033.9878422371</v>
      </c>
      <c r="U77" s="306"/>
    </row>
    <row r="78" spans="1:21" x14ac:dyDescent="0.3">
      <c r="A78" s="249">
        <v>63</v>
      </c>
      <c r="B78" s="294"/>
      <c r="C78" s="294"/>
      <c r="D78" s="294"/>
      <c r="E78" s="166"/>
      <c r="F78" s="127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306"/>
    </row>
    <row r="79" spans="1:21" x14ac:dyDescent="0.3">
      <c r="A79" s="249">
        <v>64</v>
      </c>
      <c r="B79" s="291" t="s">
        <v>616</v>
      </c>
      <c r="C79" s="289" t="s">
        <v>617</v>
      </c>
      <c r="D79" s="294"/>
      <c r="E79" s="166"/>
      <c r="F79" s="127" t="s">
        <v>618</v>
      </c>
      <c r="G79" s="404"/>
      <c r="H79" s="404"/>
      <c r="I79" s="404"/>
      <c r="J79" s="404"/>
      <c r="K79" s="404"/>
      <c r="L79" s="404"/>
      <c r="M79" s="404"/>
      <c r="N79" s="404"/>
      <c r="O79" s="347">
        <v>10.256729999999999</v>
      </c>
      <c r="P79" s="347">
        <v>0</v>
      </c>
      <c r="Q79" s="347">
        <v>0</v>
      </c>
      <c r="R79" s="347">
        <v>0</v>
      </c>
      <c r="S79" s="347">
        <v>0</v>
      </c>
      <c r="T79" s="347">
        <v>0</v>
      </c>
      <c r="U79" s="306"/>
    </row>
    <row r="80" spans="1:21" ht="15" customHeight="1" x14ac:dyDescent="0.3">
      <c r="A80" s="249">
        <v>65</v>
      </c>
      <c r="B80" s="289" t="s">
        <v>276</v>
      </c>
      <c r="C80" s="289" t="s">
        <v>599</v>
      </c>
      <c r="D80" s="289"/>
      <c r="E80" s="168"/>
      <c r="F80" s="127" t="s">
        <v>277</v>
      </c>
      <c r="G80" s="347">
        <v>6817.0569999999998</v>
      </c>
      <c r="H80" s="347">
        <v>25570.539654999902</v>
      </c>
      <c r="I80" s="347">
        <v>5176.2470000000003</v>
      </c>
      <c r="J80" s="347">
        <v>5349.9714059999906</v>
      </c>
      <c r="K80" s="347">
        <v>3904.2510000000002</v>
      </c>
      <c r="L80" s="347">
        <v>7744.6962299999905</v>
      </c>
      <c r="M80" s="347">
        <v>4489.6703499999994</v>
      </c>
      <c r="N80" s="347">
        <v>2858.5677999999998</v>
      </c>
      <c r="O80" s="347">
        <v>5455.0237900000002</v>
      </c>
      <c r="P80" s="347">
        <v>5255.5191700008381</v>
      </c>
      <c r="Q80" s="347">
        <v>5783.4943900053422</v>
      </c>
      <c r="R80" s="347">
        <v>5902.4890094661359</v>
      </c>
      <c r="S80" s="347">
        <v>6029.8516864974517</v>
      </c>
      <c r="T80" s="347">
        <v>6159.2161189350691</v>
      </c>
      <c r="U80" s="306"/>
    </row>
    <row r="81" spans="1:22" x14ac:dyDescent="0.3">
      <c r="A81" s="249">
        <v>66</v>
      </c>
      <c r="B81" s="293" t="s">
        <v>216</v>
      </c>
      <c r="C81" s="289" t="s">
        <v>560</v>
      </c>
      <c r="D81" s="289"/>
      <c r="F81" s="249" t="s">
        <v>279</v>
      </c>
      <c r="G81" s="347">
        <v>-1653.9079999999999</v>
      </c>
      <c r="H81" s="347">
        <v>904.55249799999899</v>
      </c>
      <c r="I81" s="347">
        <v>-1372.549</v>
      </c>
      <c r="J81" s="347">
        <v>-608.03558320000104</v>
      </c>
      <c r="K81" s="347">
        <v>-1959.0809999999999</v>
      </c>
      <c r="L81" s="347">
        <v>-600.31310000000008</v>
      </c>
      <c r="M81" s="347">
        <v>-1367.3161899999996</v>
      </c>
      <c r="N81" s="347">
        <v>-728.71020399999998</v>
      </c>
      <c r="O81" s="347">
        <v>-5085.7028899999996</v>
      </c>
      <c r="P81" s="347">
        <v>143.17079999999999</v>
      </c>
      <c r="Q81" s="347">
        <v>143.17079999999999</v>
      </c>
      <c r="R81" s="347">
        <v>143.17079999999999</v>
      </c>
      <c r="S81" s="347">
        <v>143.17079999999999</v>
      </c>
      <c r="T81" s="347">
        <v>143.17079999999999</v>
      </c>
      <c r="U81" s="306"/>
    </row>
    <row r="82" spans="1:22" x14ac:dyDescent="0.3">
      <c r="A82" s="249">
        <v>67</v>
      </c>
      <c r="B82" s="289" t="s">
        <v>280</v>
      </c>
      <c r="C82" s="289" t="s">
        <v>600</v>
      </c>
      <c r="D82" s="289"/>
      <c r="E82" s="168"/>
      <c r="F82" s="127" t="s">
        <v>281</v>
      </c>
      <c r="G82" s="347">
        <v>394.92500000000001</v>
      </c>
      <c r="H82" s="347">
        <v>785.16125999999997</v>
      </c>
      <c r="I82" s="347">
        <v>396.39600000000002</v>
      </c>
      <c r="J82" s="347">
        <v>309.124956</v>
      </c>
      <c r="K82" s="347">
        <v>439.19</v>
      </c>
      <c r="L82" s="347">
        <v>310.212819999999</v>
      </c>
      <c r="M82" s="347">
        <v>454.59194000000002</v>
      </c>
      <c r="N82" s="347">
        <v>494.21924999999999</v>
      </c>
      <c r="O82" s="347">
        <v>582.12666999999999</v>
      </c>
      <c r="P82" s="347">
        <v>-365.86708735867001</v>
      </c>
      <c r="Q82" s="347">
        <v>527.54520000000093</v>
      </c>
      <c r="R82" s="347">
        <v>527.54520000000093</v>
      </c>
      <c r="S82" s="347">
        <v>527.54520000000093</v>
      </c>
      <c r="T82" s="347">
        <v>527.54520000000093</v>
      </c>
      <c r="U82" s="306"/>
    </row>
    <row r="83" spans="1:22" x14ac:dyDescent="0.3">
      <c r="A83" s="249">
        <v>68</v>
      </c>
      <c r="B83" s="289" t="s">
        <v>284</v>
      </c>
      <c r="C83" s="289" t="s">
        <v>619</v>
      </c>
      <c r="D83" s="289"/>
      <c r="E83" s="168"/>
      <c r="F83" s="127" t="s">
        <v>285</v>
      </c>
      <c r="G83" s="347">
        <v>1.33</v>
      </c>
      <c r="H83" s="347">
        <v>259.44027999999997</v>
      </c>
      <c r="I83" s="347">
        <v>67.477999999999994</v>
      </c>
      <c r="J83" s="347">
        <v>0</v>
      </c>
      <c r="K83" s="347">
        <v>69.567999999999998</v>
      </c>
      <c r="L83" s="347">
        <v>0</v>
      </c>
      <c r="M83" s="347">
        <v>67.555290000000014</v>
      </c>
      <c r="N83" s="347">
        <v>0</v>
      </c>
      <c r="O83" s="347">
        <v>74.912570000000002</v>
      </c>
      <c r="P83" s="347">
        <v>42.260639999999896</v>
      </c>
      <c r="Q83" s="347">
        <v>41.914439999999999</v>
      </c>
      <c r="R83" s="347">
        <v>41.914439999999999</v>
      </c>
      <c r="S83" s="347">
        <v>41.914439999999999</v>
      </c>
      <c r="T83" s="347">
        <v>41.914439999999999</v>
      </c>
      <c r="U83" s="306"/>
    </row>
    <row r="84" spans="1:22" x14ac:dyDescent="0.3">
      <c r="A84" s="249">
        <v>69</v>
      </c>
      <c r="B84" s="289" t="s">
        <v>286</v>
      </c>
      <c r="C84" s="289" t="s">
        <v>601</v>
      </c>
      <c r="D84" s="289"/>
      <c r="E84" s="168"/>
      <c r="F84" s="127" t="s">
        <v>287</v>
      </c>
      <c r="G84" s="347">
        <v>6078.5</v>
      </c>
      <c r="H84" s="347">
        <v>5045.8138609999996</v>
      </c>
      <c r="I84" s="347">
        <v>4711.857</v>
      </c>
      <c r="J84" s="347">
        <v>3629.3769079999997</v>
      </c>
      <c r="K84" s="347">
        <v>4362.8739999999998</v>
      </c>
      <c r="L84" s="347">
        <v>3594.8738399999997</v>
      </c>
      <c r="M84" s="347">
        <v>4852.2797700000001</v>
      </c>
      <c r="N84" s="347">
        <v>2582.1572883999997</v>
      </c>
      <c r="O84" s="347">
        <v>4038.9161600000002</v>
      </c>
      <c r="P84" s="347">
        <v>4852.2786299999998</v>
      </c>
      <c r="Q84" s="347">
        <v>8493.625457252454</v>
      </c>
      <c r="R84" s="347">
        <v>8686.7495968250296</v>
      </c>
      <c r="S84" s="347">
        <v>8893.4548035544522</v>
      </c>
      <c r="T84" s="347">
        <v>9103.4087898692742</v>
      </c>
      <c r="U84" s="306"/>
    </row>
    <row r="85" spans="1:22" x14ac:dyDescent="0.3">
      <c r="A85" s="249">
        <v>70</v>
      </c>
      <c r="B85" s="289" t="s">
        <v>288</v>
      </c>
      <c r="C85" s="289" t="s">
        <v>620</v>
      </c>
      <c r="D85" s="289"/>
      <c r="E85" s="168"/>
      <c r="F85" s="127" t="s">
        <v>289</v>
      </c>
      <c r="G85" s="347">
        <v>0</v>
      </c>
      <c r="H85" s="347">
        <v>0</v>
      </c>
      <c r="I85" s="347">
        <v>0</v>
      </c>
      <c r="J85" s="347">
        <v>0</v>
      </c>
      <c r="K85" s="347">
        <v>0</v>
      </c>
      <c r="L85" s="347">
        <v>0</v>
      </c>
      <c r="M85" s="347">
        <v>0</v>
      </c>
      <c r="N85" s="347">
        <v>0</v>
      </c>
      <c r="O85" s="347">
        <v>0</v>
      </c>
      <c r="P85" s="347">
        <v>836.51436000000001</v>
      </c>
      <c r="Q85" s="347">
        <v>834.33281999999997</v>
      </c>
      <c r="R85" s="347">
        <v>834.33281999999997</v>
      </c>
      <c r="S85" s="347">
        <v>834.33281999999997</v>
      </c>
      <c r="T85" s="347">
        <v>834.33281999999997</v>
      </c>
      <c r="U85" s="306"/>
    </row>
    <row r="86" spans="1:22" x14ac:dyDescent="0.3">
      <c r="A86" s="249">
        <v>71</v>
      </c>
      <c r="B86" s="289"/>
      <c r="C86" s="289"/>
      <c r="D86" s="289"/>
      <c r="E86" s="169" t="s">
        <v>82</v>
      </c>
      <c r="F86" s="127"/>
      <c r="G86" s="348">
        <v>11637.903999999999</v>
      </c>
      <c r="H86" s="348">
        <v>32565.507553999898</v>
      </c>
      <c r="I86" s="348">
        <v>8979.4290000000001</v>
      </c>
      <c r="J86" s="348">
        <v>8680.437686799989</v>
      </c>
      <c r="K86" s="348">
        <v>6816.8019999999997</v>
      </c>
      <c r="L86" s="348">
        <v>11049.469789999988</v>
      </c>
      <c r="M86" s="348">
        <v>8496.7811600000005</v>
      </c>
      <c r="N86" s="348">
        <v>5206.2341343999997</v>
      </c>
      <c r="O86" s="348">
        <v>5065.2763000000014</v>
      </c>
      <c r="P86" s="348">
        <v>10763.876512642166</v>
      </c>
      <c r="Q86" s="348">
        <v>15824.083107257797</v>
      </c>
      <c r="R86" s="348">
        <v>16136.201866291165</v>
      </c>
      <c r="S86" s="348">
        <v>16470.269750051903</v>
      </c>
      <c r="T86" s="348">
        <v>16809.588168804345</v>
      </c>
      <c r="U86" s="306"/>
      <c r="V86" s="348">
        <f>SUM(V80:V85)</f>
        <v>0</v>
      </c>
    </row>
    <row r="87" spans="1:22" x14ac:dyDescent="0.3">
      <c r="A87" s="249">
        <v>72</v>
      </c>
      <c r="B87" s="290" t="s">
        <v>290</v>
      </c>
      <c r="C87" s="289" t="s">
        <v>603</v>
      </c>
      <c r="D87" s="289"/>
      <c r="E87" s="168"/>
      <c r="F87" s="127" t="s">
        <v>291</v>
      </c>
      <c r="G87" s="347">
        <v>4256.8649999999998</v>
      </c>
      <c r="H87" s="347">
        <v>16457.8869423</v>
      </c>
      <c r="I87" s="347">
        <v>4001.3739999999998</v>
      </c>
      <c r="J87" s="347">
        <v>20317.252843049799</v>
      </c>
      <c r="K87" s="347">
        <v>5987.7939999999999</v>
      </c>
      <c r="L87" s="347">
        <v>19215.413250000001</v>
      </c>
      <c r="M87" s="347">
        <v>4992.8505400000004</v>
      </c>
      <c r="N87" s="347">
        <v>23331.7169483586</v>
      </c>
      <c r="O87" s="347">
        <v>4113.5975099999996</v>
      </c>
      <c r="P87" s="347">
        <v>6403.5762740585988</v>
      </c>
      <c r="Q87" s="347">
        <v>6800.0668941107915</v>
      </c>
      <c r="R87" s="347">
        <v>7375.339840693001</v>
      </c>
      <c r="S87" s="347">
        <v>7663.7652850855629</v>
      </c>
      <c r="T87" s="347">
        <v>7996.69330810681</v>
      </c>
      <c r="U87" s="306"/>
    </row>
    <row r="88" spans="1:22" x14ac:dyDescent="0.3">
      <c r="A88" s="249">
        <v>73</v>
      </c>
      <c r="B88" s="290" t="s">
        <v>292</v>
      </c>
      <c r="C88" s="289" t="s">
        <v>604</v>
      </c>
      <c r="D88" s="289"/>
      <c r="E88" s="168"/>
      <c r="F88" s="127" t="s">
        <v>293</v>
      </c>
      <c r="G88" s="347">
        <v>20329.59</v>
      </c>
      <c r="H88" s="347">
        <v>361.70933299999996</v>
      </c>
      <c r="I88" s="347">
        <v>18582.618999999999</v>
      </c>
      <c r="J88" s="347">
        <v>24254.918456399999</v>
      </c>
      <c r="K88" s="347">
        <v>19793.333999999999</v>
      </c>
      <c r="L88" s="347">
        <v>6510.0665575161702</v>
      </c>
      <c r="M88" s="347">
        <v>26101.73214</v>
      </c>
      <c r="N88" s="347">
        <v>32022.7930239999</v>
      </c>
      <c r="O88" s="347">
        <v>25373.541550000002</v>
      </c>
      <c r="P88" s="347">
        <v>19368.983829999903</v>
      </c>
      <c r="Q88" s="347">
        <v>19823.836558478612</v>
      </c>
      <c r="R88" s="347">
        <v>18607.659491465834</v>
      </c>
      <c r="S88" s="347">
        <v>20687.749838077329</v>
      </c>
      <c r="T88" s="347">
        <v>21005.419275415159</v>
      </c>
      <c r="U88" s="306"/>
    </row>
    <row r="89" spans="1:22" x14ac:dyDescent="0.3">
      <c r="A89" s="249">
        <v>74</v>
      </c>
      <c r="B89" s="290" t="s">
        <v>160</v>
      </c>
      <c r="C89" s="289" t="s">
        <v>605</v>
      </c>
      <c r="D89" s="289"/>
      <c r="E89" s="168"/>
      <c r="F89" s="127" t="s">
        <v>294</v>
      </c>
      <c r="G89" s="347">
        <v>6886.7489999999998</v>
      </c>
      <c r="H89" s="347">
        <v>6536.8567400000002</v>
      </c>
      <c r="I89" s="347">
        <v>7183.317</v>
      </c>
      <c r="J89" s="347">
        <v>5926.4420899999996</v>
      </c>
      <c r="K89" s="347">
        <v>7043.6</v>
      </c>
      <c r="L89" s="347">
        <v>6283.14</v>
      </c>
      <c r="M89" s="347">
        <v>10506.10771</v>
      </c>
      <c r="N89" s="347">
        <v>1901.0884799999999</v>
      </c>
      <c r="O89" s="347">
        <v>8697.4692699999996</v>
      </c>
      <c r="P89" s="347">
        <v>9960.0197099999896</v>
      </c>
      <c r="Q89" s="347">
        <v>2714.1725999999999</v>
      </c>
      <c r="R89" s="347">
        <v>12521.1176</v>
      </c>
      <c r="S89" s="347">
        <v>4420.6615999999904</v>
      </c>
      <c r="T89" s="347">
        <v>367.39759999999802</v>
      </c>
      <c r="U89" s="306"/>
    </row>
    <row r="90" spans="1:22" x14ac:dyDescent="0.3">
      <c r="A90" s="249">
        <v>75</v>
      </c>
      <c r="B90" s="290" t="s">
        <v>295</v>
      </c>
      <c r="C90" s="289" t="s">
        <v>606</v>
      </c>
      <c r="D90" s="289"/>
      <c r="E90" s="168"/>
      <c r="F90" s="127" t="s">
        <v>296</v>
      </c>
      <c r="G90" s="347">
        <v>5596.6559999999999</v>
      </c>
      <c r="H90" s="347">
        <v>1770.56088</v>
      </c>
      <c r="I90" s="347">
        <v>6161.73</v>
      </c>
      <c r="J90" s="347">
        <v>4624.14084</v>
      </c>
      <c r="K90" s="347">
        <v>4440.049</v>
      </c>
      <c r="L90" s="347">
        <v>3207.5396899999901</v>
      </c>
      <c r="M90" s="347">
        <v>5320.4531899999993</v>
      </c>
      <c r="N90" s="347">
        <v>583.45368999999994</v>
      </c>
      <c r="O90" s="347">
        <v>5154.09231</v>
      </c>
      <c r="P90" s="347">
        <v>5320.9241599999896</v>
      </c>
      <c r="Q90" s="347">
        <v>7675.2908304471002</v>
      </c>
      <c r="R90" s="347">
        <v>7898.0774595428511</v>
      </c>
      <c r="S90" s="347">
        <v>8009.7763198550274</v>
      </c>
      <c r="T90" s="347">
        <v>8132.7699347549442</v>
      </c>
      <c r="U90" s="306"/>
    </row>
    <row r="91" spans="1:22" x14ac:dyDescent="0.3">
      <c r="A91" s="249">
        <v>76</v>
      </c>
      <c r="B91" s="290" t="s">
        <v>297</v>
      </c>
      <c r="C91" s="289" t="s">
        <v>607</v>
      </c>
      <c r="D91" s="289"/>
      <c r="E91" s="168"/>
      <c r="F91" s="127" t="s">
        <v>298</v>
      </c>
      <c r="G91" s="347">
        <v>3252.556</v>
      </c>
      <c r="H91" s="347">
        <v>4801.4706160000005</v>
      </c>
      <c r="I91" s="347">
        <v>3854.4920000000002</v>
      </c>
      <c r="J91" s="347">
        <v>2325.6405340000001</v>
      </c>
      <c r="K91" s="347">
        <v>2263.614</v>
      </c>
      <c r="L91" s="347">
        <v>2611.2933599999997</v>
      </c>
      <c r="M91" s="347">
        <v>1756.8010200000001</v>
      </c>
      <c r="N91" s="347">
        <v>1176.2269043999902</v>
      </c>
      <c r="O91" s="347">
        <v>2761.70118</v>
      </c>
      <c r="P91" s="347">
        <v>2477.1475699999996</v>
      </c>
      <c r="Q91" s="347">
        <v>2564.5469845721391</v>
      </c>
      <c r="R91" s="347">
        <v>1954.1960863579989</v>
      </c>
      <c r="S91" s="347">
        <v>5615.8051422751987</v>
      </c>
      <c r="T91" s="347">
        <v>5702.1578608929294</v>
      </c>
      <c r="U91" s="306"/>
    </row>
    <row r="92" spans="1:22" x14ac:dyDescent="0.3">
      <c r="A92" s="249">
        <v>77</v>
      </c>
      <c r="B92" s="289"/>
      <c r="C92" s="289"/>
      <c r="D92" s="289"/>
      <c r="E92" s="170" t="s">
        <v>83</v>
      </c>
      <c r="F92" s="127"/>
      <c r="G92" s="356">
        <v>40322.415999999997</v>
      </c>
      <c r="H92" s="356">
        <v>29928.484511299997</v>
      </c>
      <c r="I92" s="356">
        <v>39783.531999999992</v>
      </c>
      <c r="J92" s="356">
        <v>57448.394763449789</v>
      </c>
      <c r="K92" s="356">
        <v>39528.390999999996</v>
      </c>
      <c r="L92" s="356">
        <v>37827.452857516153</v>
      </c>
      <c r="M92" s="356">
        <v>48677.944600000003</v>
      </c>
      <c r="N92" s="356">
        <v>59015.279046758493</v>
      </c>
      <c r="O92" s="356">
        <v>46100.401819999999</v>
      </c>
      <c r="P92" s="356">
        <v>43530.651544058484</v>
      </c>
      <c r="Q92" s="356">
        <v>39577.913867608637</v>
      </c>
      <c r="R92" s="356">
        <v>48356.390478059679</v>
      </c>
      <c r="S92" s="356">
        <v>46397.758185293111</v>
      </c>
      <c r="T92" s="356">
        <v>43204.437979169837</v>
      </c>
      <c r="U92" s="306"/>
    </row>
    <row r="93" spans="1:22" x14ac:dyDescent="0.3">
      <c r="A93" s="249">
        <v>78</v>
      </c>
      <c r="B93" s="289"/>
      <c r="C93" s="289"/>
      <c r="D93" s="289"/>
      <c r="E93" s="169"/>
      <c r="F93" s="127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06"/>
    </row>
    <row r="94" spans="1:22" x14ac:dyDescent="0.3">
      <c r="A94" s="249">
        <v>79</v>
      </c>
      <c r="B94" s="289" t="s">
        <v>299</v>
      </c>
      <c r="C94" s="289" t="s">
        <v>621</v>
      </c>
      <c r="D94" s="289"/>
      <c r="E94" s="168"/>
      <c r="F94" s="127" t="s">
        <v>300</v>
      </c>
      <c r="G94" s="347">
        <v>-6.0540000000000003</v>
      </c>
      <c r="H94" s="347">
        <v>0</v>
      </c>
      <c r="I94" s="347">
        <v>-3347.5340000000001</v>
      </c>
      <c r="J94" s="347">
        <v>0</v>
      </c>
      <c r="K94" s="347">
        <v>-5762.3530000000001</v>
      </c>
      <c r="L94" s="347">
        <v>0</v>
      </c>
      <c r="M94" s="347">
        <v>-1565.6221500000001</v>
      </c>
      <c r="N94" s="347">
        <v>-2401.65416</v>
      </c>
      <c r="O94" s="347">
        <v>-17.804319999999901</v>
      </c>
      <c r="P94" s="347">
        <v>-1847.13318999999</v>
      </c>
      <c r="Q94" s="347">
        <v>-1847.13318999999</v>
      </c>
      <c r="R94" s="347">
        <v>-1847.13318999999</v>
      </c>
      <c r="S94" s="347">
        <v>-1847.13318999999</v>
      </c>
      <c r="T94" s="351">
        <v>-1847.13318999999</v>
      </c>
      <c r="U94" s="306"/>
    </row>
    <row r="95" spans="1:22" x14ac:dyDescent="0.3">
      <c r="A95" s="249">
        <v>80</v>
      </c>
      <c r="B95" s="289"/>
      <c r="C95" s="289"/>
      <c r="D95" s="289"/>
      <c r="E95" s="169" t="s">
        <v>84</v>
      </c>
      <c r="F95" s="127"/>
      <c r="G95" s="348">
        <v>-6.0540000000000003</v>
      </c>
      <c r="H95" s="348">
        <v>0</v>
      </c>
      <c r="I95" s="348">
        <v>-3347.5340000000001</v>
      </c>
      <c r="J95" s="348">
        <v>0</v>
      </c>
      <c r="K95" s="348">
        <v>-5762.3530000000001</v>
      </c>
      <c r="L95" s="348">
        <v>0</v>
      </c>
      <c r="M95" s="348">
        <v>-1565.6221500000001</v>
      </c>
      <c r="N95" s="348">
        <v>-2401.65416</v>
      </c>
      <c r="O95" s="348">
        <v>-17.804319999999901</v>
      </c>
      <c r="P95" s="348">
        <v>-1847.13318999999</v>
      </c>
      <c r="Q95" s="348">
        <v>-1847.13318999999</v>
      </c>
      <c r="R95" s="348">
        <v>-1847.13318999999</v>
      </c>
      <c r="S95" s="348">
        <v>-1847.13318999999</v>
      </c>
      <c r="T95" s="348">
        <v>-1847.13318999999</v>
      </c>
      <c r="U95" s="306"/>
    </row>
    <row r="96" spans="1:22" x14ac:dyDescent="0.3">
      <c r="A96" s="249">
        <v>81</v>
      </c>
      <c r="B96" s="303"/>
      <c r="C96" s="303"/>
      <c r="D96" s="303"/>
      <c r="E96" s="169"/>
      <c r="F96" s="127"/>
      <c r="G96" s="404"/>
      <c r="H96" s="404"/>
      <c r="I96" s="404"/>
      <c r="J96" s="404"/>
      <c r="K96" s="404"/>
      <c r="L96" s="404"/>
      <c r="M96" s="404"/>
      <c r="N96" s="404"/>
      <c r="O96" s="404"/>
      <c r="P96" s="404"/>
      <c r="Q96" s="404"/>
      <c r="R96" s="404"/>
      <c r="S96" s="404"/>
      <c r="T96" s="404"/>
      <c r="U96" s="306"/>
    </row>
    <row r="97" spans="1:21" x14ac:dyDescent="0.3">
      <c r="A97" s="249">
        <v>82</v>
      </c>
      <c r="B97" s="290" t="s">
        <v>301</v>
      </c>
      <c r="C97" s="289" t="s">
        <v>622</v>
      </c>
      <c r="D97" s="289"/>
      <c r="E97" s="168"/>
      <c r="F97" s="127" t="s">
        <v>302</v>
      </c>
      <c r="G97" s="347">
        <v>0</v>
      </c>
      <c r="H97" s="347">
        <v>0</v>
      </c>
      <c r="I97" s="347">
        <v>2.75</v>
      </c>
      <c r="J97" s="347">
        <v>0</v>
      </c>
      <c r="K97" s="347">
        <v>-3.5000000000000003E-2</v>
      </c>
      <c r="L97" s="347">
        <v>0</v>
      </c>
      <c r="M97" s="347">
        <v>0</v>
      </c>
      <c r="N97" s="347">
        <v>0</v>
      </c>
      <c r="O97" s="347">
        <v>0</v>
      </c>
      <c r="P97" s="347">
        <v>0</v>
      </c>
      <c r="Q97" s="347">
        <v>0</v>
      </c>
      <c r="R97" s="347">
        <v>0</v>
      </c>
      <c r="S97" s="347">
        <v>0</v>
      </c>
      <c r="T97" s="404">
        <v>0</v>
      </c>
      <c r="U97" s="306"/>
    </row>
    <row r="98" spans="1:21" x14ac:dyDescent="0.3">
      <c r="A98" s="249">
        <v>83</v>
      </c>
      <c r="B98" s="290" t="s">
        <v>303</v>
      </c>
      <c r="C98" s="289" t="s">
        <v>623</v>
      </c>
      <c r="D98" s="289"/>
      <c r="E98" s="168"/>
      <c r="F98" s="127" t="s">
        <v>304</v>
      </c>
      <c r="G98" s="347">
        <v>0.38200000000000001</v>
      </c>
      <c r="H98" s="347">
        <v>0</v>
      </c>
      <c r="I98" s="347">
        <v>0</v>
      </c>
      <c r="J98" s="347">
        <v>0</v>
      </c>
      <c r="K98" s="347">
        <v>0.19500000000000001</v>
      </c>
      <c r="L98" s="347">
        <v>0</v>
      </c>
      <c r="M98" s="347">
        <v>0</v>
      </c>
      <c r="N98" s="347">
        <v>0</v>
      </c>
      <c r="O98" s="347">
        <v>0</v>
      </c>
      <c r="P98" s="347">
        <v>0</v>
      </c>
      <c r="Q98" s="347">
        <v>0</v>
      </c>
      <c r="R98" s="347">
        <v>0</v>
      </c>
      <c r="S98" s="347">
        <v>0</v>
      </c>
      <c r="T98" s="404">
        <v>0</v>
      </c>
      <c r="U98" s="306"/>
    </row>
    <row r="99" spans="1:21" x14ac:dyDescent="0.3">
      <c r="A99" s="249">
        <v>84</v>
      </c>
      <c r="B99" s="290" t="s">
        <v>305</v>
      </c>
      <c r="C99" s="289" t="s">
        <v>624</v>
      </c>
      <c r="D99" s="289"/>
      <c r="E99" s="168"/>
      <c r="F99" s="127" t="s">
        <v>306</v>
      </c>
      <c r="G99" s="347">
        <v>0.38600000000000001</v>
      </c>
      <c r="H99" s="347">
        <v>0</v>
      </c>
      <c r="I99" s="347">
        <v>0</v>
      </c>
      <c r="J99" s="347">
        <v>0</v>
      </c>
      <c r="K99" s="347">
        <v>0</v>
      </c>
      <c r="L99" s="347">
        <v>0</v>
      </c>
      <c r="M99" s="347">
        <v>0</v>
      </c>
      <c r="N99" s="347">
        <v>0</v>
      </c>
      <c r="O99" s="347">
        <v>0</v>
      </c>
      <c r="P99" s="347">
        <v>0</v>
      </c>
      <c r="Q99" s="347">
        <v>0</v>
      </c>
      <c r="R99" s="347">
        <v>0</v>
      </c>
      <c r="S99" s="347">
        <v>0</v>
      </c>
      <c r="T99" s="404">
        <v>0</v>
      </c>
      <c r="U99" s="306"/>
    </row>
    <row r="100" spans="1:21" x14ac:dyDescent="0.3">
      <c r="A100" s="249">
        <v>85</v>
      </c>
      <c r="B100" s="290" t="s">
        <v>307</v>
      </c>
      <c r="C100" s="289" t="s">
        <v>625</v>
      </c>
      <c r="D100" s="289"/>
      <c r="E100" s="168"/>
      <c r="F100" s="127" t="s">
        <v>308</v>
      </c>
      <c r="G100" s="347">
        <v>0.38200000000000001</v>
      </c>
      <c r="H100" s="347">
        <v>0</v>
      </c>
      <c r="I100" s="347">
        <v>0</v>
      </c>
      <c r="J100" s="347">
        <v>0</v>
      </c>
      <c r="K100" s="347">
        <v>0</v>
      </c>
      <c r="L100" s="347">
        <v>0</v>
      </c>
      <c r="M100" s="347">
        <v>0</v>
      </c>
      <c r="N100" s="347">
        <v>0</v>
      </c>
      <c r="O100" s="347">
        <v>0</v>
      </c>
      <c r="P100" s="347">
        <v>0</v>
      </c>
      <c r="Q100" s="347">
        <v>0</v>
      </c>
      <c r="R100" s="347">
        <v>0</v>
      </c>
      <c r="S100" s="347">
        <v>0</v>
      </c>
      <c r="T100" s="404">
        <v>0</v>
      </c>
      <c r="U100" s="306"/>
    </row>
    <row r="101" spans="1:21" x14ac:dyDescent="0.3">
      <c r="A101" s="249">
        <v>86</v>
      </c>
      <c r="B101" s="290" t="s">
        <v>309</v>
      </c>
      <c r="C101" s="289" t="s">
        <v>626</v>
      </c>
      <c r="D101" s="289"/>
      <c r="E101" s="168"/>
      <c r="F101" s="127" t="s">
        <v>310</v>
      </c>
      <c r="G101" s="347">
        <v>5.6879999999999997</v>
      </c>
      <c r="H101" s="347">
        <v>0</v>
      </c>
      <c r="I101" s="347">
        <v>0</v>
      </c>
      <c r="J101" s="347">
        <v>0</v>
      </c>
      <c r="K101" s="347">
        <v>0</v>
      </c>
      <c r="L101" s="347">
        <v>0</v>
      </c>
      <c r="M101" s="347">
        <v>0</v>
      </c>
      <c r="N101" s="347">
        <v>0</v>
      </c>
      <c r="O101" s="347">
        <v>0</v>
      </c>
      <c r="P101" s="347">
        <v>0</v>
      </c>
      <c r="Q101" s="347">
        <v>0</v>
      </c>
      <c r="R101" s="347">
        <v>0</v>
      </c>
      <c r="S101" s="347">
        <v>0</v>
      </c>
      <c r="T101" s="404">
        <v>0</v>
      </c>
      <c r="U101" s="306"/>
    </row>
    <row r="102" spans="1:21" x14ac:dyDescent="0.3">
      <c r="A102" s="249">
        <v>87</v>
      </c>
      <c r="B102" s="289"/>
      <c r="C102" s="289"/>
      <c r="D102" s="289"/>
      <c r="E102" s="170" t="s">
        <v>85</v>
      </c>
      <c r="F102" s="127"/>
      <c r="G102" s="356">
        <v>6.8379999999999992</v>
      </c>
      <c r="H102" s="356">
        <v>0</v>
      </c>
      <c r="I102" s="356">
        <v>2.75</v>
      </c>
      <c r="J102" s="356">
        <v>0</v>
      </c>
      <c r="K102" s="356">
        <v>0.16</v>
      </c>
      <c r="L102" s="356">
        <v>0</v>
      </c>
      <c r="M102" s="356">
        <v>0</v>
      </c>
      <c r="N102" s="356">
        <v>0</v>
      </c>
      <c r="O102" s="356">
        <v>0</v>
      </c>
      <c r="P102" s="356">
        <v>0</v>
      </c>
      <c r="Q102" s="356">
        <v>0</v>
      </c>
      <c r="R102" s="356">
        <v>0</v>
      </c>
      <c r="S102" s="356">
        <v>0</v>
      </c>
      <c r="T102" s="356">
        <v>0</v>
      </c>
      <c r="U102" s="306"/>
    </row>
    <row r="103" spans="1:21" ht="14.4" thickBot="1" x14ac:dyDescent="0.35">
      <c r="A103" s="249">
        <v>88</v>
      </c>
      <c r="B103" s="459"/>
      <c r="C103" s="460"/>
      <c r="D103" s="461"/>
      <c r="E103" s="462"/>
      <c r="F103" s="463"/>
      <c r="G103" s="464"/>
      <c r="H103" s="464"/>
      <c r="I103" s="464"/>
      <c r="J103" s="464"/>
      <c r="K103" s="464"/>
      <c r="L103" s="464"/>
      <c r="M103" s="464"/>
      <c r="N103" s="464"/>
      <c r="O103" s="464"/>
      <c r="P103" s="464"/>
      <c r="Q103" s="464"/>
      <c r="R103" s="464" t="s">
        <v>598</v>
      </c>
      <c r="S103" s="464"/>
      <c r="T103" s="464"/>
      <c r="U103" s="306"/>
    </row>
    <row r="104" spans="1:21" x14ac:dyDescent="0.3">
      <c r="A104" s="249">
        <v>89</v>
      </c>
      <c r="B104" s="289" t="s">
        <v>313</v>
      </c>
      <c r="C104" s="289" t="s">
        <v>627</v>
      </c>
      <c r="D104" s="289"/>
      <c r="E104" s="168"/>
      <c r="F104" s="127" t="s">
        <v>277</v>
      </c>
      <c r="G104" s="347">
        <v>10925.108</v>
      </c>
      <c r="H104" s="347">
        <v>52854.753580999997</v>
      </c>
      <c r="I104" s="347">
        <v>11689.052</v>
      </c>
      <c r="J104" s="347">
        <v>20121.834906</v>
      </c>
      <c r="K104" s="347">
        <v>10979.583000000001</v>
      </c>
      <c r="L104" s="347">
        <v>16637.62069</v>
      </c>
      <c r="M104" s="347">
        <v>10841.202209999999</v>
      </c>
      <c r="N104" s="347">
        <v>32438.026992999999</v>
      </c>
      <c r="O104" s="347">
        <v>12055.942089999899</v>
      </c>
      <c r="P104" s="347">
        <v>10135.065420000001</v>
      </c>
      <c r="Q104" s="347">
        <v>9785.2331012558207</v>
      </c>
      <c r="R104" s="347">
        <v>9991.1934159112097</v>
      </c>
      <c r="S104" s="347">
        <v>10209.906067500255</v>
      </c>
      <c r="T104" s="347">
        <v>10427.503241195836</v>
      </c>
      <c r="U104" s="306"/>
    </row>
    <row r="105" spans="1:21" x14ac:dyDescent="0.3">
      <c r="A105" s="249">
        <v>90</v>
      </c>
      <c r="B105" s="289" t="s">
        <v>314</v>
      </c>
      <c r="C105" s="289" t="s">
        <v>561</v>
      </c>
      <c r="D105" s="289"/>
      <c r="E105" s="168"/>
      <c r="F105" s="127" t="s">
        <v>315</v>
      </c>
      <c r="G105" s="347">
        <v>1248.2190000000001</v>
      </c>
      <c r="H105" s="347">
        <v>1186.432544</v>
      </c>
      <c r="I105" s="347">
        <v>1134.463</v>
      </c>
      <c r="J105" s="347">
        <v>1509.76657</v>
      </c>
      <c r="K105" s="347">
        <v>1181.6290000000001</v>
      </c>
      <c r="L105" s="347">
        <v>1510.2833699999901</v>
      </c>
      <c r="M105" s="347">
        <v>1326.4506000000001</v>
      </c>
      <c r="N105" s="347">
        <v>1276.9408271999998</v>
      </c>
      <c r="O105" s="347">
        <v>1465.14348</v>
      </c>
      <c r="P105" s="347">
        <v>1411.34798</v>
      </c>
      <c r="Q105" s="347">
        <v>1452.9140399999901</v>
      </c>
      <c r="R105" s="347">
        <v>1452.9140399999901</v>
      </c>
      <c r="S105" s="347">
        <v>1452.9140399999901</v>
      </c>
      <c r="T105" s="347">
        <v>1452.9140399999901</v>
      </c>
      <c r="U105" s="306"/>
    </row>
    <row r="106" spans="1:21" x14ac:dyDescent="0.3">
      <c r="A106" s="249">
        <v>91</v>
      </c>
      <c r="B106" s="289" t="s">
        <v>316</v>
      </c>
      <c r="C106" s="289" t="s">
        <v>628</v>
      </c>
      <c r="D106" s="289"/>
      <c r="E106" s="168"/>
      <c r="F106" s="127" t="s">
        <v>317</v>
      </c>
      <c r="G106" s="347">
        <v>3863.4539999999997</v>
      </c>
      <c r="H106" s="347">
        <v>100.0994</v>
      </c>
      <c r="I106" s="347">
        <v>3293.6059999999998</v>
      </c>
      <c r="J106" s="347">
        <v>1977.1869939999901</v>
      </c>
      <c r="K106" s="347">
        <v>3978.297</v>
      </c>
      <c r="L106" s="347">
        <v>2477.8234499999999</v>
      </c>
      <c r="M106" s="347">
        <v>4417.2475599999998</v>
      </c>
      <c r="N106" s="347">
        <v>2061.1761349999902</v>
      </c>
      <c r="O106" s="347">
        <v>2587.4528099999998</v>
      </c>
      <c r="P106" s="347">
        <v>2587.5748800000001</v>
      </c>
      <c r="Q106" s="347">
        <v>2689.2266599999889</v>
      </c>
      <c r="R106" s="347">
        <v>2689.2266599999889</v>
      </c>
      <c r="S106" s="347">
        <v>2689.2266599999889</v>
      </c>
      <c r="T106" s="347">
        <v>2689.2266599999889</v>
      </c>
      <c r="U106" s="306"/>
    </row>
    <row r="107" spans="1:21" x14ac:dyDescent="0.3">
      <c r="A107" s="249">
        <v>92</v>
      </c>
      <c r="B107" s="289" t="s">
        <v>161</v>
      </c>
      <c r="C107" s="289" t="s">
        <v>609</v>
      </c>
      <c r="D107" s="289"/>
      <c r="E107" s="168"/>
      <c r="F107" s="127" t="s">
        <v>318</v>
      </c>
      <c r="G107" s="347">
        <v>13762.343999999999</v>
      </c>
      <c r="H107" s="347">
        <v>2649.7908829999901</v>
      </c>
      <c r="I107" s="347">
        <v>18373.686000000002</v>
      </c>
      <c r="J107" s="347">
        <v>7721.603263</v>
      </c>
      <c r="K107" s="347">
        <v>18736.169000000002</v>
      </c>
      <c r="L107" s="347">
        <v>10574.952230000001</v>
      </c>
      <c r="M107" s="347">
        <v>14786.754060000001</v>
      </c>
      <c r="N107" s="347">
        <v>10116.2062517999</v>
      </c>
      <c r="O107" s="347">
        <v>29012.72754</v>
      </c>
      <c r="P107" s="347">
        <v>15618.155119999999</v>
      </c>
      <c r="Q107" s="347">
        <v>20185.213353553987</v>
      </c>
      <c r="R107" s="347">
        <v>26529.341030631902</v>
      </c>
      <c r="S107" s="347">
        <v>31179.048518955373</v>
      </c>
      <c r="T107" s="347">
        <v>35847.963932617356</v>
      </c>
      <c r="U107" s="306"/>
    </row>
    <row r="108" spans="1:21" x14ac:dyDescent="0.3">
      <c r="A108" s="249">
        <v>93</v>
      </c>
      <c r="B108" s="289"/>
      <c r="C108" s="289"/>
      <c r="D108" s="289"/>
      <c r="E108" s="169" t="s">
        <v>86</v>
      </c>
      <c r="F108" s="127"/>
      <c r="G108" s="348">
        <v>29799.125</v>
      </c>
      <c r="H108" s="348">
        <v>56791.076407999986</v>
      </c>
      <c r="I108" s="348">
        <v>34490.807000000001</v>
      </c>
      <c r="J108" s="348">
        <v>31330.391732999989</v>
      </c>
      <c r="K108" s="348">
        <v>34875.678</v>
      </c>
      <c r="L108" s="348">
        <v>31200.679739999992</v>
      </c>
      <c r="M108" s="348">
        <v>31371.654430000002</v>
      </c>
      <c r="N108" s="348">
        <v>45892.350206999887</v>
      </c>
      <c r="O108" s="348">
        <v>45121.265919999903</v>
      </c>
      <c r="P108" s="348">
        <v>29752.143400000001</v>
      </c>
      <c r="Q108" s="348">
        <v>34112.587154809786</v>
      </c>
      <c r="R108" s="348">
        <v>40662.675146543093</v>
      </c>
      <c r="S108" s="348">
        <v>45531.095286455609</v>
      </c>
      <c r="T108" s="348">
        <v>50417.607873813176</v>
      </c>
      <c r="U108" s="306"/>
    </row>
    <row r="109" spans="1:21" x14ac:dyDescent="0.3">
      <c r="A109" s="249">
        <v>94</v>
      </c>
      <c r="B109" s="303"/>
      <c r="C109" s="303"/>
      <c r="D109" s="303"/>
      <c r="E109" s="169"/>
      <c r="F109" s="127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  <c r="Q109" s="404"/>
      <c r="R109" s="404"/>
      <c r="S109" s="404"/>
      <c r="T109" s="404"/>
      <c r="U109" s="306"/>
    </row>
    <row r="110" spans="1:21" x14ac:dyDescent="0.3">
      <c r="A110" s="249">
        <v>95</v>
      </c>
      <c r="B110" s="289" t="s">
        <v>616</v>
      </c>
      <c r="C110" s="289" t="s">
        <v>617</v>
      </c>
      <c r="D110" s="303"/>
      <c r="E110" s="169"/>
      <c r="F110" s="127" t="s">
        <v>618</v>
      </c>
      <c r="G110" s="404"/>
      <c r="H110" s="404"/>
      <c r="I110" s="404"/>
      <c r="J110" s="404"/>
      <c r="K110" s="404"/>
      <c r="L110" s="404"/>
      <c r="M110" s="404"/>
      <c r="N110" s="404"/>
      <c r="O110" s="347">
        <v>10.256729999999999</v>
      </c>
      <c r="P110" s="347">
        <v>0</v>
      </c>
      <c r="Q110" s="347">
        <v>0</v>
      </c>
      <c r="R110" s="347">
        <v>0</v>
      </c>
      <c r="S110" s="347">
        <v>0</v>
      </c>
      <c r="T110" s="404">
        <v>0</v>
      </c>
      <c r="U110" s="306"/>
    </row>
    <row r="111" spans="1:21" x14ac:dyDescent="0.3">
      <c r="A111" s="249">
        <v>96</v>
      </c>
      <c r="B111" s="290" t="s">
        <v>319</v>
      </c>
      <c r="C111" s="289" t="s">
        <v>629</v>
      </c>
      <c r="D111" s="289"/>
      <c r="E111" s="168"/>
      <c r="F111" s="127" t="s">
        <v>291</v>
      </c>
      <c r="G111" s="347">
        <v>8535.8160000000007</v>
      </c>
      <c r="H111" s="347">
        <v>463.52081199999998</v>
      </c>
      <c r="I111" s="347">
        <v>8285.1450000000004</v>
      </c>
      <c r="J111" s="347">
        <v>900.17213300000003</v>
      </c>
      <c r="K111" s="347">
        <v>8819.4330000000009</v>
      </c>
      <c r="L111" s="347">
        <v>4987.39545</v>
      </c>
      <c r="M111" s="347">
        <v>22159.471109999999</v>
      </c>
      <c r="N111" s="347">
        <v>10385.023136</v>
      </c>
      <c r="O111" s="347">
        <v>9781.6087200000002</v>
      </c>
      <c r="P111" s="347">
        <v>22119.512829999901</v>
      </c>
      <c r="Q111" s="347">
        <v>19994.897696508462</v>
      </c>
      <c r="R111" s="347">
        <v>18782.063506193597</v>
      </c>
      <c r="S111" s="347">
        <v>19158.995369127988</v>
      </c>
      <c r="T111" s="404">
        <v>19541.85145893972</v>
      </c>
      <c r="U111" s="306"/>
    </row>
    <row r="112" spans="1:21" x14ac:dyDescent="0.3">
      <c r="A112" s="249">
        <v>97</v>
      </c>
      <c r="B112" s="290" t="s">
        <v>320</v>
      </c>
      <c r="C112" s="289" t="s">
        <v>630</v>
      </c>
      <c r="D112" s="289"/>
      <c r="E112" s="168"/>
      <c r="F112" s="127" t="s">
        <v>293</v>
      </c>
      <c r="G112" s="347">
        <v>3289.259</v>
      </c>
      <c r="H112" s="347">
        <v>732.08282299999905</v>
      </c>
      <c r="I112" s="347">
        <v>5814.3310000000001</v>
      </c>
      <c r="J112" s="347">
        <v>4710.3484199999893</v>
      </c>
      <c r="K112" s="347">
        <v>5985.4139999999998</v>
      </c>
      <c r="L112" s="347">
        <v>1926.0568899999998</v>
      </c>
      <c r="M112" s="347">
        <v>14146.353449999999</v>
      </c>
      <c r="N112" s="347">
        <v>9029.7711899999995</v>
      </c>
      <c r="O112" s="347">
        <v>8383.4292999999998</v>
      </c>
      <c r="P112" s="347">
        <v>14371.66123</v>
      </c>
      <c r="Q112" s="347">
        <v>12394.537637222713</v>
      </c>
      <c r="R112" s="347">
        <v>13217.218892336379</v>
      </c>
      <c r="S112" s="347">
        <v>13482.471479639009</v>
      </c>
      <c r="T112" s="404">
        <v>13751.89303396592</v>
      </c>
      <c r="U112" s="306"/>
    </row>
    <row r="113" spans="1:21" x14ac:dyDescent="0.3">
      <c r="A113" s="249">
        <v>98</v>
      </c>
      <c r="B113" s="290" t="s">
        <v>321</v>
      </c>
      <c r="C113" s="289" t="s">
        <v>611</v>
      </c>
      <c r="D113" s="289"/>
      <c r="E113" s="168"/>
      <c r="F113" s="127" t="s">
        <v>631</v>
      </c>
      <c r="G113" s="347">
        <v>27145.466</v>
      </c>
      <c r="H113" s="347">
        <v>50396.324869999997</v>
      </c>
      <c r="I113" s="347">
        <v>20958.056</v>
      </c>
      <c r="J113" s="347">
        <v>30813.5276552</v>
      </c>
      <c r="K113" s="347">
        <v>22391.364000000001</v>
      </c>
      <c r="L113" s="347">
        <v>66338.615062483703</v>
      </c>
      <c r="M113" s="347">
        <v>12200.694770000002</v>
      </c>
      <c r="N113" s="347">
        <v>25707.7896</v>
      </c>
      <c r="O113" s="347">
        <v>11564.321120000001</v>
      </c>
      <c r="P113" s="347">
        <v>15017.33122</v>
      </c>
      <c r="Q113" s="347">
        <v>7455.2167024101454</v>
      </c>
      <c r="R113" s="347">
        <v>8606.7385252057029</v>
      </c>
      <c r="S113" s="347">
        <v>8779.4647001025824</v>
      </c>
      <c r="T113" s="404">
        <v>8954.9056071523064</v>
      </c>
      <c r="U113" s="306"/>
    </row>
    <row r="114" spans="1:21" x14ac:dyDescent="0.3">
      <c r="A114" s="249">
        <v>99</v>
      </c>
      <c r="B114" s="290" t="s">
        <v>323</v>
      </c>
      <c r="C114" s="289" t="s">
        <v>632</v>
      </c>
      <c r="D114" s="289"/>
      <c r="E114" s="168"/>
      <c r="F114" s="127" t="s">
        <v>633</v>
      </c>
      <c r="G114" s="347">
        <v>46707.148999999998</v>
      </c>
      <c r="H114" s="347">
        <v>676.08650399999999</v>
      </c>
      <c r="I114" s="347">
        <v>38237.536999999997</v>
      </c>
      <c r="J114" s="347">
        <v>29771.238423999999</v>
      </c>
      <c r="K114" s="347">
        <v>40013.523000000001</v>
      </c>
      <c r="L114" s="347">
        <v>24140.447030000003</v>
      </c>
      <c r="M114" s="347">
        <v>36698.528969999999</v>
      </c>
      <c r="N114" s="347">
        <v>23140.153861000003</v>
      </c>
      <c r="O114" s="347">
        <v>28333.62905</v>
      </c>
      <c r="P114" s="347">
        <v>37297.619319999059</v>
      </c>
      <c r="Q114" s="347">
        <v>38141.949151040702</v>
      </c>
      <c r="R114" s="347">
        <v>38870.753087528807</v>
      </c>
      <c r="S114" s="347">
        <v>39650.808696788234</v>
      </c>
      <c r="T114" s="347">
        <v>40443.124416854444</v>
      </c>
      <c r="U114" s="306"/>
    </row>
    <row r="115" spans="1:21" x14ac:dyDescent="0.3">
      <c r="A115" s="249">
        <v>100</v>
      </c>
      <c r="B115" s="289"/>
      <c r="C115" s="289"/>
      <c r="D115" s="289"/>
      <c r="E115" s="170" t="s">
        <v>87</v>
      </c>
      <c r="F115" s="127"/>
      <c r="G115" s="356">
        <v>85677.69</v>
      </c>
      <c r="H115" s="356">
        <v>52268.015008999995</v>
      </c>
      <c r="I115" s="356">
        <v>73295.068999999989</v>
      </c>
      <c r="J115" s="356">
        <v>66195.28663219999</v>
      </c>
      <c r="K115" s="356">
        <v>77209.733999999997</v>
      </c>
      <c r="L115" s="356">
        <v>97392.514432483702</v>
      </c>
      <c r="M115" s="356">
        <v>85205.048299999995</v>
      </c>
      <c r="N115" s="356">
        <v>68262.737787000005</v>
      </c>
      <c r="O115" s="356">
        <v>58073.244919999997</v>
      </c>
      <c r="P115" s="356">
        <v>88806.124599998962</v>
      </c>
      <c r="Q115" s="356">
        <v>77986.601187182023</v>
      </c>
      <c r="R115" s="356">
        <v>79476.774011264482</v>
      </c>
      <c r="S115" s="356">
        <v>81071.740245657813</v>
      </c>
      <c r="T115" s="356">
        <v>82691.774516912381</v>
      </c>
      <c r="U115" s="306"/>
    </row>
    <row r="116" spans="1:21" x14ac:dyDescent="0.3">
      <c r="A116" s="249">
        <v>101</v>
      </c>
      <c r="B116" s="303"/>
      <c r="C116" s="303"/>
      <c r="D116" s="303"/>
      <c r="E116" s="169"/>
      <c r="F116" s="127"/>
      <c r="G116" s="404"/>
      <c r="H116" s="404"/>
      <c r="I116" s="404"/>
      <c r="J116" s="404"/>
      <c r="K116" s="404"/>
      <c r="L116" s="404"/>
      <c r="M116" s="404"/>
      <c r="N116" s="404"/>
      <c r="O116" s="404"/>
      <c r="P116" s="404"/>
      <c r="Q116" s="404"/>
      <c r="R116" s="404"/>
      <c r="S116" s="404"/>
      <c r="T116" s="404"/>
      <c r="U116" s="306"/>
    </row>
    <row r="117" spans="1:21" x14ac:dyDescent="0.3">
      <c r="A117" s="249">
        <v>102</v>
      </c>
      <c r="B117" s="289" t="s">
        <v>634</v>
      </c>
      <c r="C117" s="289" t="s">
        <v>560</v>
      </c>
      <c r="D117" s="303"/>
      <c r="E117" s="169"/>
      <c r="F117" s="127" t="s">
        <v>327</v>
      </c>
      <c r="G117" s="404"/>
      <c r="H117" s="404"/>
      <c r="I117" s="404"/>
      <c r="J117" s="404"/>
      <c r="K117" s="404"/>
      <c r="L117" s="404"/>
      <c r="M117" s="404"/>
      <c r="N117" s="404"/>
      <c r="O117" s="347">
        <v>733.62813999999901</v>
      </c>
      <c r="P117" s="347">
        <v>710.34047999999905</v>
      </c>
      <c r="Q117" s="347">
        <v>730.00409999999999</v>
      </c>
      <c r="R117" s="347">
        <v>730.00409999999999</v>
      </c>
      <c r="S117" s="347">
        <v>730.00409999999999</v>
      </c>
      <c r="T117" s="347">
        <v>730.00409999999999</v>
      </c>
      <c r="U117" s="306"/>
    </row>
    <row r="118" spans="1:21" x14ac:dyDescent="0.3">
      <c r="A118" s="249">
        <v>103</v>
      </c>
      <c r="B118" s="289" t="s">
        <v>635</v>
      </c>
      <c r="C118" s="289" t="s">
        <v>636</v>
      </c>
      <c r="D118" s="303"/>
      <c r="E118" s="169"/>
      <c r="F118" s="127" t="s">
        <v>637</v>
      </c>
      <c r="G118" s="404"/>
      <c r="H118" s="404"/>
      <c r="I118" s="404"/>
      <c r="J118" s="404"/>
      <c r="K118" s="404"/>
      <c r="L118" s="404"/>
      <c r="M118" s="404"/>
      <c r="N118" s="404"/>
      <c r="O118" s="347">
        <v>2.81E-3</v>
      </c>
      <c r="P118" s="347">
        <v>0</v>
      </c>
      <c r="Q118" s="347">
        <v>0</v>
      </c>
      <c r="R118" s="347">
        <v>0</v>
      </c>
      <c r="S118" s="347">
        <v>0</v>
      </c>
      <c r="T118" s="404">
        <v>0</v>
      </c>
      <c r="U118" s="306"/>
    </row>
    <row r="119" spans="1:21" x14ac:dyDescent="0.3">
      <c r="A119" s="249">
        <v>104</v>
      </c>
      <c r="B119" s="289" t="s">
        <v>325</v>
      </c>
      <c r="C119" s="289" t="s">
        <v>638</v>
      </c>
      <c r="D119" s="289"/>
      <c r="E119" s="168"/>
      <c r="F119" s="127" t="s">
        <v>326</v>
      </c>
      <c r="G119" s="347">
        <v>1954.9780000000001</v>
      </c>
      <c r="H119" s="347">
        <v>1276.376628</v>
      </c>
      <c r="I119" s="347">
        <v>2164.2550000000001</v>
      </c>
      <c r="J119" s="347">
        <v>1252.9375909</v>
      </c>
      <c r="K119" s="347">
        <v>2090.8449999999998</v>
      </c>
      <c r="L119" s="347">
        <v>1140.2480499999901</v>
      </c>
      <c r="M119" s="347">
        <v>2361.17011</v>
      </c>
      <c r="N119" s="347">
        <v>1595.28189</v>
      </c>
      <c r="O119" s="347">
        <v>1966.18461</v>
      </c>
      <c r="P119" s="347">
        <v>496.82299999996798</v>
      </c>
      <c r="Q119" s="347">
        <v>387.48700000100001</v>
      </c>
      <c r="R119" s="347">
        <v>387.48700000100001</v>
      </c>
      <c r="S119" s="347">
        <v>387.48700000100001</v>
      </c>
      <c r="T119" s="404">
        <v>387.48700000100001</v>
      </c>
      <c r="U119" s="306"/>
    </row>
    <row r="120" spans="1:21" x14ac:dyDescent="0.3">
      <c r="A120" s="249">
        <v>105</v>
      </c>
      <c r="B120" s="293" t="s">
        <v>158</v>
      </c>
      <c r="C120" s="289" t="s">
        <v>564</v>
      </c>
      <c r="D120" s="289"/>
      <c r="F120" s="249" t="s">
        <v>639</v>
      </c>
      <c r="G120" s="347">
        <v>79.414000000000001</v>
      </c>
      <c r="H120" s="347">
        <v>-3022.4225287998997</v>
      </c>
      <c r="I120" s="347">
        <v>-415.18599999999998</v>
      </c>
      <c r="J120" s="347">
        <v>-2832.7223925990015</v>
      </c>
      <c r="K120" s="347">
        <v>-3014.4650000000001</v>
      </c>
      <c r="L120" s="347">
        <v>40.358640000000001</v>
      </c>
      <c r="M120" s="347">
        <v>111.00941</v>
      </c>
      <c r="N120" s="347">
        <v>-2291.3592045990299</v>
      </c>
      <c r="O120" s="347">
        <v>298.08739999999898</v>
      </c>
      <c r="P120" s="347">
        <v>-9.0949470177292808E-12</v>
      </c>
      <c r="Q120" s="347">
        <v>5.4569682106375605E-12</v>
      </c>
      <c r="R120" s="347">
        <v>5.4569682106375605E-12</v>
      </c>
      <c r="S120" s="347">
        <v>5.4569682106375605E-12</v>
      </c>
      <c r="T120" s="404">
        <v>5.4569682106375605E-12</v>
      </c>
      <c r="U120" s="306"/>
    </row>
    <row r="121" spans="1:21" x14ac:dyDescent="0.3">
      <c r="A121" s="249">
        <v>106</v>
      </c>
      <c r="B121" s="289"/>
      <c r="C121" s="289"/>
      <c r="D121" s="289"/>
      <c r="E121" s="169" t="s">
        <v>88</v>
      </c>
      <c r="F121" s="127"/>
      <c r="G121" s="352">
        <v>2034.3920000000001</v>
      </c>
      <c r="H121" s="352">
        <v>-1746.0459007998998</v>
      </c>
      <c r="I121" s="352">
        <v>1749.0690000000002</v>
      </c>
      <c r="J121" s="352">
        <v>-1579.7848016990015</v>
      </c>
      <c r="K121" s="352">
        <v>-923.62000000000035</v>
      </c>
      <c r="L121" s="352">
        <v>1180.6066899999901</v>
      </c>
      <c r="M121" s="352">
        <v>2472.1795200000001</v>
      </c>
      <c r="N121" s="352">
        <v>-696.07731459902993</v>
      </c>
      <c r="O121" s="352">
        <v>2997.9029599999981</v>
      </c>
      <c r="P121" s="352">
        <v>1207.1634799999579</v>
      </c>
      <c r="Q121" s="352">
        <v>1117.4911000010054</v>
      </c>
      <c r="R121" s="352">
        <v>1117.4911000010054</v>
      </c>
      <c r="S121" s="352">
        <v>1117.4911000010054</v>
      </c>
      <c r="T121" s="352">
        <v>1117.4911000010054</v>
      </c>
      <c r="U121" s="306"/>
    </row>
    <row r="122" spans="1:21" x14ac:dyDescent="0.3">
      <c r="A122" s="249">
        <v>107</v>
      </c>
      <c r="B122" s="289"/>
      <c r="C122" s="289"/>
      <c r="D122" s="289"/>
      <c r="E122" s="169"/>
      <c r="F122" s="127"/>
      <c r="G122" s="404"/>
      <c r="H122" s="404"/>
      <c r="I122" s="404"/>
      <c r="J122" s="404"/>
      <c r="K122" s="404"/>
      <c r="L122" s="404"/>
      <c r="M122" s="404"/>
      <c r="N122" s="404"/>
      <c r="O122" s="404"/>
      <c r="P122" s="404"/>
      <c r="Q122" s="404"/>
      <c r="R122" s="404"/>
      <c r="S122" s="404"/>
      <c r="T122" s="404"/>
      <c r="U122" s="306"/>
    </row>
    <row r="123" spans="1:21" x14ac:dyDescent="0.3">
      <c r="A123" s="249">
        <v>108</v>
      </c>
      <c r="B123" s="289" t="s">
        <v>328</v>
      </c>
      <c r="C123" s="289" t="s">
        <v>640</v>
      </c>
      <c r="D123" s="289"/>
      <c r="E123" s="168"/>
      <c r="F123" s="127" t="s">
        <v>277</v>
      </c>
      <c r="G123" s="347">
        <v>131.01900000000001</v>
      </c>
      <c r="H123" s="347">
        <v>1469.5752399999899</v>
      </c>
      <c r="I123" s="347">
        <v>52.734000000000002</v>
      </c>
      <c r="J123" s="347">
        <v>22.642275799999901</v>
      </c>
      <c r="K123" s="347">
        <v>45.131</v>
      </c>
      <c r="L123" s="347">
        <v>22.708659999999998</v>
      </c>
      <c r="M123" s="347">
        <v>31.526720000000001</v>
      </c>
      <c r="N123" s="347">
        <v>0</v>
      </c>
      <c r="O123" s="347">
        <v>23.37764</v>
      </c>
      <c r="P123" s="347">
        <v>39.4664</v>
      </c>
      <c r="Q123" s="347">
        <v>40.8476199999999</v>
      </c>
      <c r="R123" s="347">
        <v>40.8476199999999</v>
      </c>
      <c r="S123" s="347">
        <v>40.8476199999999</v>
      </c>
      <c r="T123" s="404">
        <v>40.8476199999999</v>
      </c>
      <c r="U123" s="306"/>
    </row>
    <row r="124" spans="1:21" x14ac:dyDescent="0.3">
      <c r="A124" s="249">
        <v>109</v>
      </c>
      <c r="B124" s="338" t="s">
        <v>329</v>
      </c>
      <c r="C124" s="289" t="s">
        <v>641</v>
      </c>
      <c r="D124" s="289"/>
      <c r="F124" s="127" t="s">
        <v>330</v>
      </c>
      <c r="G124" s="347">
        <v>13359.435000000001</v>
      </c>
      <c r="H124" s="347">
        <v>11100.127794999991</v>
      </c>
      <c r="I124" s="347">
        <v>10010.402</v>
      </c>
      <c r="J124" s="347">
        <v>11457.587027999991</v>
      </c>
      <c r="K124" s="347">
        <v>10167.743</v>
      </c>
      <c r="L124" s="347">
        <v>11864.823119999999</v>
      </c>
      <c r="M124" s="347">
        <v>12099.587959999999</v>
      </c>
      <c r="N124" s="347">
        <v>13238.80873059998</v>
      </c>
      <c r="O124" s="347">
        <v>9875.8474099999785</v>
      </c>
      <c r="P124" s="347">
        <v>11290.24191999998</v>
      </c>
      <c r="Q124" s="347">
        <v>12058.327436437943</v>
      </c>
      <c r="R124" s="347">
        <v>12680.85608765795</v>
      </c>
      <c r="S124" s="347">
        <v>13365.7977832871</v>
      </c>
      <c r="T124" s="404">
        <v>14058.16989921212</v>
      </c>
      <c r="U124" s="306"/>
    </row>
    <row r="125" spans="1:21" x14ac:dyDescent="0.3">
      <c r="A125" s="249">
        <v>110</v>
      </c>
      <c r="B125" s="289" t="s">
        <v>331</v>
      </c>
      <c r="C125" s="289" t="s">
        <v>566</v>
      </c>
      <c r="D125" s="289"/>
      <c r="E125" s="168"/>
      <c r="F125" s="127" t="s">
        <v>332</v>
      </c>
      <c r="G125" s="347">
        <v>2059.3980000000001</v>
      </c>
      <c r="H125" s="347">
        <v>1932.9833899999999</v>
      </c>
      <c r="I125" s="347">
        <v>1115.424</v>
      </c>
      <c r="J125" s="347">
        <v>1540.796707</v>
      </c>
      <c r="K125" s="347">
        <v>1295.6969999999999</v>
      </c>
      <c r="L125" s="347">
        <v>1482.3549800000001</v>
      </c>
      <c r="M125" s="347">
        <v>997.84382000000005</v>
      </c>
      <c r="N125" s="347">
        <v>406.15508799999998</v>
      </c>
      <c r="O125" s="347">
        <v>582.63705000000004</v>
      </c>
      <c r="P125" s="347">
        <v>927.97159999999997</v>
      </c>
      <c r="Q125" s="347">
        <v>983.03386999999998</v>
      </c>
      <c r="R125" s="347">
        <v>983.03386999999998</v>
      </c>
      <c r="S125" s="347">
        <v>983.03386999999998</v>
      </c>
      <c r="T125" s="404">
        <v>983.03386999999998</v>
      </c>
      <c r="U125" s="306"/>
    </row>
    <row r="126" spans="1:21" x14ac:dyDescent="0.3">
      <c r="A126" s="249">
        <v>111</v>
      </c>
      <c r="B126" s="290" t="s">
        <v>333</v>
      </c>
      <c r="C126" s="289" t="s">
        <v>569</v>
      </c>
      <c r="D126" s="289"/>
      <c r="E126" s="168"/>
      <c r="F126" s="127" t="s">
        <v>334</v>
      </c>
      <c r="G126" s="347">
        <v>1407.991</v>
      </c>
      <c r="H126" s="347">
        <v>1703.84389989999</v>
      </c>
      <c r="I126" s="347">
        <v>887.01900000000001</v>
      </c>
      <c r="J126" s="347">
        <v>806.31443999999999</v>
      </c>
      <c r="K126" s="347">
        <v>515.18399999999997</v>
      </c>
      <c r="L126" s="347">
        <v>1985.26118</v>
      </c>
      <c r="M126" s="347">
        <v>714.45455000000004</v>
      </c>
      <c r="N126" s="347">
        <v>1192.9064699999999</v>
      </c>
      <c r="O126" s="347">
        <v>816.58038999999997</v>
      </c>
      <c r="P126" s="347">
        <v>1616.71334</v>
      </c>
      <c r="Q126" s="347">
        <v>1610.37454999999</v>
      </c>
      <c r="R126" s="347">
        <v>1610.37454999999</v>
      </c>
      <c r="S126" s="347">
        <v>1610.37454999999</v>
      </c>
      <c r="T126" s="404">
        <v>1610.37454999999</v>
      </c>
      <c r="U126" s="306"/>
    </row>
    <row r="127" spans="1:21" x14ac:dyDescent="0.3">
      <c r="A127" s="249">
        <v>112</v>
      </c>
      <c r="B127" s="290" t="s">
        <v>335</v>
      </c>
      <c r="C127" s="289" t="s">
        <v>642</v>
      </c>
      <c r="D127" s="289"/>
      <c r="E127" s="168"/>
      <c r="F127" s="127" t="s">
        <v>336</v>
      </c>
      <c r="G127" s="347">
        <v>7683.5290000000005</v>
      </c>
      <c r="H127" s="347">
        <v>8277.7869998999904</v>
      </c>
      <c r="I127" s="347">
        <v>7035.4049999999997</v>
      </c>
      <c r="J127" s="347">
        <v>8277.7869998999904</v>
      </c>
      <c r="K127" s="347">
        <v>7289.21</v>
      </c>
      <c r="L127" s="347">
        <v>8277.7870199999998</v>
      </c>
      <c r="M127" s="347">
        <v>7897.2746699999998</v>
      </c>
      <c r="N127" s="347">
        <v>8277.7869599999995</v>
      </c>
      <c r="O127" s="347">
        <v>7023.9854799999903</v>
      </c>
      <c r="P127" s="347">
        <v>8277.7869599999995</v>
      </c>
      <c r="Q127" s="347">
        <v>8277.7869599999995</v>
      </c>
      <c r="R127" s="347">
        <v>-5.0400000009176403E-3</v>
      </c>
      <c r="S127" s="347">
        <v>-5.0400000009176403E-3</v>
      </c>
      <c r="T127" s="404">
        <v>-5.0400000009176403E-3</v>
      </c>
      <c r="U127" s="306"/>
    </row>
    <row r="128" spans="1:21" x14ac:dyDescent="0.3">
      <c r="A128" s="249">
        <v>113</v>
      </c>
      <c r="B128" s="289" t="s">
        <v>337</v>
      </c>
      <c r="C128" s="289" t="s">
        <v>572</v>
      </c>
      <c r="D128" s="289"/>
      <c r="E128" s="168"/>
      <c r="F128" s="127" t="s">
        <v>338</v>
      </c>
      <c r="G128" s="347">
        <v>4572.7659999999996</v>
      </c>
      <c r="H128" s="347">
        <v>5659.0201039999902</v>
      </c>
      <c r="I128" s="347">
        <v>5027.01</v>
      </c>
      <c r="J128" s="347">
        <v>7349.5434853999996</v>
      </c>
      <c r="K128" s="347">
        <v>5111.0640000000003</v>
      </c>
      <c r="L128" s="347">
        <v>7896.8125399999999</v>
      </c>
      <c r="M128" s="347">
        <v>4701.2670699999999</v>
      </c>
      <c r="N128" s="347">
        <v>5726.424669</v>
      </c>
      <c r="O128" s="347">
        <v>5116.2944500000003</v>
      </c>
      <c r="P128" s="347">
        <v>1705.5985700000006</v>
      </c>
      <c r="Q128" s="347">
        <v>3986.3249299999902</v>
      </c>
      <c r="R128" s="347">
        <v>3961.9589299999902</v>
      </c>
      <c r="S128" s="347">
        <v>3973.8629299999998</v>
      </c>
      <c r="T128" s="404">
        <v>3973.8629299999998</v>
      </c>
      <c r="U128" s="306"/>
    </row>
    <row r="129" spans="1:25" x14ac:dyDescent="0.3">
      <c r="A129" s="249">
        <v>114</v>
      </c>
      <c r="B129" s="289" t="s">
        <v>339</v>
      </c>
      <c r="C129" s="289" t="s">
        <v>643</v>
      </c>
      <c r="D129" s="289"/>
      <c r="E129" s="168"/>
      <c r="F129" s="127" t="s">
        <v>340</v>
      </c>
      <c r="G129" s="347">
        <v>64.085999999999999</v>
      </c>
      <c r="H129" s="347">
        <v>374.49959999999999</v>
      </c>
      <c r="I129" s="347">
        <v>4.8390000000000004</v>
      </c>
      <c r="J129" s="347">
        <v>219.28085999999999</v>
      </c>
      <c r="K129" s="347">
        <v>1277.838</v>
      </c>
      <c r="L129" s="347">
        <v>150</v>
      </c>
      <c r="M129" s="347">
        <v>401.13202000000001</v>
      </c>
      <c r="N129" s="347">
        <v>279.99999600000001</v>
      </c>
      <c r="O129" s="347">
        <v>393.36797999999999</v>
      </c>
      <c r="P129" s="347">
        <v>445.27742999999901</v>
      </c>
      <c r="Q129" s="347">
        <v>442.32195000000002</v>
      </c>
      <c r="R129" s="347">
        <v>442.32195000000002</v>
      </c>
      <c r="S129" s="347">
        <v>442.32195000000002</v>
      </c>
      <c r="T129" s="404">
        <v>442.32195000000002</v>
      </c>
      <c r="U129" s="306"/>
    </row>
    <row r="130" spans="1:25" ht="12" customHeight="1" x14ac:dyDescent="0.3">
      <c r="A130" s="249">
        <v>115</v>
      </c>
      <c r="B130" s="303"/>
      <c r="C130" s="303"/>
      <c r="D130" s="303"/>
      <c r="E130" s="169" t="s">
        <v>89</v>
      </c>
      <c r="F130" s="127"/>
      <c r="G130" s="352">
        <v>29278.224000000002</v>
      </c>
      <c r="H130" s="352">
        <v>30517.837028799946</v>
      </c>
      <c r="I130" s="352">
        <v>24132.832999999999</v>
      </c>
      <c r="J130" s="352">
        <v>29673.95179609998</v>
      </c>
      <c r="K130" s="352">
        <v>25701.867000000002</v>
      </c>
      <c r="L130" s="352">
        <v>31679.747499999998</v>
      </c>
      <c r="M130" s="352">
        <v>26843.086809999997</v>
      </c>
      <c r="N130" s="352">
        <v>29122.081913599977</v>
      </c>
      <c r="O130" s="352">
        <v>23832.090399999968</v>
      </c>
      <c r="P130" s="352">
        <v>24303.05621999998</v>
      </c>
      <c r="Q130" s="352">
        <v>27399.017316437923</v>
      </c>
      <c r="R130" s="352">
        <v>19719.387967657931</v>
      </c>
      <c r="S130" s="352">
        <v>20416.23366328709</v>
      </c>
      <c r="T130" s="352">
        <v>21108.60577921211</v>
      </c>
      <c r="U130" s="306"/>
    </row>
    <row r="131" spans="1:25" x14ac:dyDescent="0.3">
      <c r="A131" s="249">
        <v>116</v>
      </c>
      <c r="B131" s="289" t="s">
        <v>341</v>
      </c>
      <c r="C131" s="289" t="s">
        <v>644</v>
      </c>
      <c r="D131" s="289"/>
      <c r="E131" s="168"/>
      <c r="F131" s="127" t="s">
        <v>291</v>
      </c>
      <c r="G131" s="347">
        <v>23.141999999999999</v>
      </c>
      <c r="H131" s="347">
        <v>0</v>
      </c>
      <c r="I131" s="347">
        <v>18.151</v>
      </c>
      <c r="J131" s="347">
        <v>0</v>
      </c>
      <c r="K131" s="347">
        <v>4.5380000000000003</v>
      </c>
      <c r="L131" s="347">
        <v>0</v>
      </c>
      <c r="M131" s="347">
        <v>9.0861200000000011</v>
      </c>
      <c r="N131" s="347">
        <v>0</v>
      </c>
      <c r="O131" s="347">
        <v>48.371389999999998</v>
      </c>
      <c r="P131" s="347">
        <v>0</v>
      </c>
      <c r="Q131" s="347">
        <v>0</v>
      </c>
      <c r="R131" s="347">
        <v>0</v>
      </c>
      <c r="S131" s="347">
        <v>0</v>
      </c>
      <c r="T131" s="404">
        <v>0</v>
      </c>
      <c r="U131" s="306"/>
    </row>
    <row r="132" spans="1:25" x14ac:dyDescent="0.3">
      <c r="A132" s="249">
        <v>117</v>
      </c>
      <c r="B132" s="289" t="s">
        <v>342</v>
      </c>
      <c r="C132" s="289" t="s">
        <v>645</v>
      </c>
      <c r="D132" s="289"/>
      <c r="E132" s="168"/>
      <c r="F132" s="127" t="s">
        <v>293</v>
      </c>
      <c r="G132" s="347">
        <v>2031.252</v>
      </c>
      <c r="H132" s="347">
        <v>2371.1564820000003</v>
      </c>
      <c r="I132" s="347">
        <v>2574.5459999999998</v>
      </c>
      <c r="J132" s="347">
        <v>2804.1755149999999</v>
      </c>
      <c r="K132" s="347">
        <v>2661.8150000000001</v>
      </c>
      <c r="L132" s="347">
        <v>2827.1110699999999</v>
      </c>
      <c r="M132" s="347">
        <v>2174.7372500000001</v>
      </c>
      <c r="N132" s="347">
        <v>2419.675346999989</v>
      </c>
      <c r="O132" s="347">
        <v>1904.7161599999999</v>
      </c>
      <c r="P132" s="347">
        <v>443.47960999999998</v>
      </c>
      <c r="Q132" s="347">
        <v>440.02037000000001</v>
      </c>
      <c r="R132" s="347">
        <v>440.02037000000001</v>
      </c>
      <c r="S132" s="347">
        <v>440.02037000000001</v>
      </c>
      <c r="T132" s="404">
        <v>440.02037000000001</v>
      </c>
      <c r="U132" s="306"/>
    </row>
    <row r="133" spans="1:25" x14ac:dyDescent="0.3">
      <c r="A133" s="249">
        <v>118</v>
      </c>
      <c r="B133" s="289" t="s">
        <v>343</v>
      </c>
      <c r="C133" s="289" t="s">
        <v>574</v>
      </c>
      <c r="D133" s="289"/>
      <c r="E133" s="168"/>
      <c r="F133" s="127" t="s">
        <v>344</v>
      </c>
      <c r="G133" s="347">
        <v>5012.335</v>
      </c>
      <c r="H133" s="347">
        <v>4377.9129800000001</v>
      </c>
      <c r="I133" s="347">
        <v>4943.1099999999997</v>
      </c>
      <c r="J133" s="347">
        <v>4133.008409</v>
      </c>
      <c r="K133" s="347">
        <v>3648.1440000000002</v>
      </c>
      <c r="L133" s="347">
        <v>2975.4992200000002</v>
      </c>
      <c r="M133" s="347">
        <v>3064.1401199999991</v>
      </c>
      <c r="N133" s="347">
        <v>3774.7194179999988</v>
      </c>
      <c r="O133" s="347">
        <v>2758.1112299999895</v>
      </c>
      <c r="P133" s="347">
        <v>8266.7331900000008</v>
      </c>
      <c r="Q133" s="347">
        <v>10748.985565162035</v>
      </c>
      <c r="R133" s="347">
        <v>11227.566910442025</v>
      </c>
      <c r="S133" s="347">
        <v>11637.174571312869</v>
      </c>
      <c r="T133" s="404">
        <v>12054.54273188785</v>
      </c>
      <c r="U133" s="306"/>
    </row>
    <row r="134" spans="1:25" x14ac:dyDescent="0.3">
      <c r="A134" s="249">
        <v>119</v>
      </c>
      <c r="B134" s="289" t="s">
        <v>345</v>
      </c>
      <c r="C134" s="289" t="s">
        <v>577</v>
      </c>
      <c r="D134" s="289"/>
      <c r="E134" s="168"/>
      <c r="F134" s="127" t="s">
        <v>346</v>
      </c>
      <c r="G134" s="347">
        <v>12345.055</v>
      </c>
      <c r="H134" s="347">
        <v>9793.4369622000013</v>
      </c>
      <c r="I134" s="347">
        <v>6397.45</v>
      </c>
      <c r="J134" s="347">
        <v>9056.0609444999991</v>
      </c>
      <c r="K134" s="347">
        <v>11886.777</v>
      </c>
      <c r="L134" s="347">
        <v>9412.3454099999908</v>
      </c>
      <c r="M134" s="347">
        <v>2887.0301999999992</v>
      </c>
      <c r="N134" s="347">
        <v>245.31660449999998</v>
      </c>
      <c r="O134" s="347">
        <v>714.783959999996</v>
      </c>
      <c r="P134" s="347">
        <v>1702.5638700000002</v>
      </c>
      <c r="Q134" s="347">
        <v>1132.6491699999999</v>
      </c>
      <c r="R134" s="347">
        <v>161.219169999999</v>
      </c>
      <c r="S134" s="347">
        <v>156.815169999999</v>
      </c>
      <c r="T134" s="404">
        <v>173.71117000000001</v>
      </c>
      <c r="U134" s="306"/>
    </row>
    <row r="135" spans="1:25" x14ac:dyDescent="0.3">
      <c r="A135" s="249">
        <v>120</v>
      </c>
      <c r="B135" s="289" t="s">
        <v>347</v>
      </c>
      <c r="C135" s="289" t="s">
        <v>646</v>
      </c>
      <c r="D135" s="289"/>
      <c r="E135" s="168"/>
      <c r="F135" s="127" t="s">
        <v>348</v>
      </c>
      <c r="G135" s="347">
        <v>20.684000000000001</v>
      </c>
      <c r="H135" s="347">
        <v>0</v>
      </c>
      <c r="I135" s="347">
        <v>0</v>
      </c>
      <c r="J135" s="347">
        <v>0</v>
      </c>
      <c r="K135" s="347">
        <v>603.93200000000002</v>
      </c>
      <c r="L135" s="347">
        <v>0</v>
      </c>
      <c r="M135" s="347">
        <v>383.85261000000003</v>
      </c>
      <c r="N135" s="347">
        <v>0</v>
      </c>
      <c r="O135" s="347">
        <v>477.35467999999997</v>
      </c>
      <c r="P135" s="347">
        <v>0</v>
      </c>
      <c r="Q135" s="347">
        <v>0</v>
      </c>
      <c r="R135" s="347">
        <v>0</v>
      </c>
      <c r="S135" s="347">
        <v>0</v>
      </c>
      <c r="T135" s="404">
        <v>0</v>
      </c>
      <c r="U135" s="306"/>
    </row>
    <row r="136" spans="1:25" x14ac:dyDescent="0.3">
      <c r="A136" s="249">
        <v>121</v>
      </c>
      <c r="B136" s="289" t="s">
        <v>349</v>
      </c>
      <c r="C136" s="289" t="s">
        <v>612</v>
      </c>
      <c r="D136" s="289"/>
      <c r="E136" s="168"/>
      <c r="F136" s="127" t="s">
        <v>350</v>
      </c>
      <c r="G136" s="347">
        <v>1481.336</v>
      </c>
      <c r="H136" s="347">
        <v>0</v>
      </c>
      <c r="I136" s="347">
        <v>-134.12799999999999</v>
      </c>
      <c r="J136" s="347">
        <v>0</v>
      </c>
      <c r="K136" s="347">
        <v>-117.70399999999999</v>
      </c>
      <c r="L136" s="347">
        <v>0</v>
      </c>
      <c r="M136" s="347">
        <v>-131.58923999999999</v>
      </c>
      <c r="N136" s="347">
        <v>0</v>
      </c>
      <c r="O136" s="347">
        <v>-114.163319999999</v>
      </c>
      <c r="P136" s="347">
        <v>0</v>
      </c>
      <c r="Q136" s="347">
        <v>0</v>
      </c>
      <c r="R136" s="347">
        <v>0</v>
      </c>
      <c r="S136" s="347">
        <v>0</v>
      </c>
      <c r="T136" s="404">
        <v>0</v>
      </c>
      <c r="U136" s="306"/>
    </row>
    <row r="137" spans="1:25" x14ac:dyDescent="0.3">
      <c r="A137" s="249">
        <v>122</v>
      </c>
      <c r="B137" s="289"/>
      <c r="C137" s="289"/>
      <c r="D137" s="289"/>
      <c r="E137" s="169" t="s">
        <v>90</v>
      </c>
      <c r="F137" s="127"/>
      <c r="G137" s="352">
        <v>20913.804</v>
      </c>
      <c r="H137" s="352">
        <v>16542.506424200001</v>
      </c>
      <c r="I137" s="352">
        <v>13799.128999999997</v>
      </c>
      <c r="J137" s="352">
        <v>15993.244868499998</v>
      </c>
      <c r="K137" s="352">
        <v>18687.502</v>
      </c>
      <c r="L137" s="352">
        <v>15214.955699999991</v>
      </c>
      <c r="M137" s="352">
        <v>8387.2570599999999</v>
      </c>
      <c r="N137" s="352">
        <v>6439.711369499988</v>
      </c>
      <c r="O137" s="352">
        <v>5789.1740999999874</v>
      </c>
      <c r="P137" s="352">
        <v>10412.776670000001</v>
      </c>
      <c r="Q137" s="352">
        <v>12321.655105162035</v>
      </c>
      <c r="R137" s="352">
        <v>11828.806450442024</v>
      </c>
      <c r="S137" s="352">
        <v>12234.010111312869</v>
      </c>
      <c r="T137" s="352">
        <v>12668.274271887851</v>
      </c>
      <c r="U137" s="306"/>
    </row>
    <row r="138" spans="1:25" x14ac:dyDescent="0.3">
      <c r="A138" s="249">
        <v>123</v>
      </c>
      <c r="B138" s="289"/>
      <c r="C138" s="289"/>
      <c r="D138" s="289"/>
      <c r="E138" s="169"/>
      <c r="F138" s="127"/>
      <c r="G138" s="353"/>
      <c r="H138" s="353"/>
      <c r="I138" s="353"/>
      <c r="J138" s="353"/>
      <c r="K138" s="353"/>
      <c r="L138" s="353"/>
      <c r="M138" s="353"/>
      <c r="N138" s="353"/>
      <c r="O138" s="353"/>
      <c r="P138" s="353"/>
      <c r="Q138" s="353"/>
      <c r="R138" s="353"/>
      <c r="S138" s="353"/>
      <c r="T138" s="353"/>
      <c r="U138" s="306"/>
    </row>
    <row r="139" spans="1:25" x14ac:dyDescent="0.3">
      <c r="A139" s="249">
        <v>124</v>
      </c>
      <c r="B139" s="289" t="s">
        <v>351</v>
      </c>
      <c r="C139" s="289" t="s">
        <v>647</v>
      </c>
      <c r="D139" s="289"/>
      <c r="E139" s="168"/>
      <c r="F139" s="127" t="s">
        <v>277</v>
      </c>
      <c r="G139" s="347">
        <v>1825.568</v>
      </c>
      <c r="H139" s="347">
        <v>4347.1763335999995</v>
      </c>
      <c r="I139" s="347">
        <v>1331</v>
      </c>
      <c r="J139" s="347">
        <v>3180.049348</v>
      </c>
      <c r="K139" s="347">
        <v>1515.893</v>
      </c>
      <c r="L139" s="347">
        <v>3180.1448399999999</v>
      </c>
      <c r="M139" s="347">
        <v>1326.2271400000002</v>
      </c>
      <c r="N139" s="347">
        <v>2125.1791409999996</v>
      </c>
      <c r="O139" s="347">
        <v>1188.49656999999</v>
      </c>
      <c r="P139" s="347">
        <v>2013.6678399999901</v>
      </c>
      <c r="Q139" s="347">
        <v>2064.5743750391562</v>
      </c>
      <c r="R139" s="347">
        <v>2115.0588760278079</v>
      </c>
      <c r="S139" s="347">
        <v>2163.9893978442383</v>
      </c>
      <c r="T139" s="404">
        <v>2208.8727698147886</v>
      </c>
      <c r="U139" s="306"/>
      <c r="V139" s="360"/>
      <c r="W139" s="360"/>
      <c r="X139" s="360"/>
      <c r="Y139" s="360"/>
    </row>
    <row r="140" spans="1:25" x14ac:dyDescent="0.3">
      <c r="A140" s="249">
        <v>125</v>
      </c>
      <c r="B140" s="290" t="s">
        <v>352</v>
      </c>
      <c r="C140" s="289" t="s">
        <v>648</v>
      </c>
      <c r="D140" s="289"/>
      <c r="E140" s="168"/>
      <c r="F140" s="127" t="s">
        <v>330</v>
      </c>
      <c r="G140" s="347">
        <v>5431.7759999999998</v>
      </c>
      <c r="H140" s="347">
        <v>5527.5615517999995</v>
      </c>
      <c r="I140" s="347">
        <v>5493.4650000000001</v>
      </c>
      <c r="J140" s="347">
        <v>5434.8177779999896</v>
      </c>
      <c r="K140" s="347">
        <v>5262.7969999999996</v>
      </c>
      <c r="L140" s="347">
        <v>5434.8066399999998</v>
      </c>
      <c r="M140" s="347">
        <v>3404.4065900000001</v>
      </c>
      <c r="N140" s="347">
        <v>5873.0120879999904</v>
      </c>
      <c r="O140" s="347">
        <v>3307.8618300000003</v>
      </c>
      <c r="P140" s="347">
        <v>4083.5333599999899</v>
      </c>
      <c r="Q140" s="347">
        <v>4157.5039785371901</v>
      </c>
      <c r="R140" s="347">
        <v>4259.1663435516766</v>
      </c>
      <c r="S140" s="347">
        <v>4357.6994075977964</v>
      </c>
      <c r="T140" s="404">
        <v>4448.0825876826457</v>
      </c>
      <c r="U140" s="306"/>
      <c r="V140" s="360"/>
    </row>
    <row r="141" spans="1:25" x14ac:dyDescent="0.3">
      <c r="A141" s="249">
        <v>126</v>
      </c>
      <c r="B141" s="289" t="s">
        <v>353</v>
      </c>
      <c r="C141" s="289" t="s">
        <v>649</v>
      </c>
      <c r="D141" s="289"/>
      <c r="E141" s="168"/>
      <c r="F141" s="127" t="s">
        <v>332</v>
      </c>
      <c r="G141" s="347">
        <v>331.74299999999999</v>
      </c>
      <c r="H141" s="347">
        <v>111.84927999999999</v>
      </c>
      <c r="I141" s="347">
        <v>279.63399999999996</v>
      </c>
      <c r="J141" s="347">
        <v>441.62709000000001</v>
      </c>
      <c r="K141" s="347">
        <v>392.43099999999998</v>
      </c>
      <c r="L141" s="347">
        <v>438.25225</v>
      </c>
      <c r="M141" s="347">
        <v>246.35393000000002</v>
      </c>
      <c r="N141" s="347">
        <v>420.48281699999995</v>
      </c>
      <c r="O141" s="347">
        <v>187.70258999999999</v>
      </c>
      <c r="P141" s="347">
        <v>899.41130999999905</v>
      </c>
      <c r="Q141" s="347">
        <v>891.16221999999993</v>
      </c>
      <c r="R141" s="347">
        <v>891.16221999999993</v>
      </c>
      <c r="S141" s="347">
        <v>891.16221999999993</v>
      </c>
      <c r="T141" s="404">
        <v>891.16221999999993</v>
      </c>
      <c r="U141" s="306"/>
    </row>
    <row r="142" spans="1:25" x14ac:dyDescent="0.3">
      <c r="A142" s="249">
        <v>127</v>
      </c>
      <c r="B142" s="289" t="s">
        <v>354</v>
      </c>
      <c r="C142" s="289" t="s">
        <v>580</v>
      </c>
      <c r="D142" s="289"/>
      <c r="E142" s="168"/>
      <c r="F142" s="127" t="s">
        <v>355</v>
      </c>
      <c r="G142" s="347">
        <v>6486.0159999999996</v>
      </c>
      <c r="H142" s="347">
        <v>6293.4991415999893</v>
      </c>
      <c r="I142" s="347">
        <v>5641.3789999999999</v>
      </c>
      <c r="J142" s="347">
        <v>5046.4834407999997</v>
      </c>
      <c r="K142" s="347">
        <v>6955.5869999999995</v>
      </c>
      <c r="L142" s="347">
        <v>5237.7981100000006</v>
      </c>
      <c r="M142" s="347">
        <v>1311.4473100000109</v>
      </c>
      <c r="N142" s="347">
        <v>441.71437300000002</v>
      </c>
      <c r="O142" s="347">
        <v>1162.2250199999989</v>
      </c>
      <c r="P142" s="347">
        <v>540.22329000000002</v>
      </c>
      <c r="Q142" s="347">
        <v>540.30578999999796</v>
      </c>
      <c r="R142" s="347">
        <v>540.30578999999796</v>
      </c>
      <c r="S142" s="347">
        <v>540.30578999999796</v>
      </c>
      <c r="T142" s="404">
        <v>540.30578999999796</v>
      </c>
      <c r="U142" s="306"/>
    </row>
    <row r="143" spans="1:25" x14ac:dyDescent="0.3">
      <c r="A143" s="249">
        <v>128</v>
      </c>
      <c r="B143" s="289" t="s">
        <v>356</v>
      </c>
      <c r="C143" s="289" t="s">
        <v>650</v>
      </c>
      <c r="D143" s="289"/>
      <c r="E143" s="168"/>
      <c r="F143" s="127" t="s">
        <v>357</v>
      </c>
      <c r="G143" s="347">
        <v>2689.9360000000001</v>
      </c>
      <c r="H143" s="347">
        <v>3589.0190625999899</v>
      </c>
      <c r="I143" s="347">
        <v>3296.221</v>
      </c>
      <c r="J143" s="347">
        <v>2273.36573</v>
      </c>
      <c r="K143" s="347">
        <v>3564.799</v>
      </c>
      <c r="L143" s="347">
        <v>2214.5164500000001</v>
      </c>
      <c r="M143" s="347">
        <v>3988.2270100000001</v>
      </c>
      <c r="N143" s="347">
        <v>5013.3573699999997</v>
      </c>
      <c r="O143" s="347">
        <v>4705.8658299999988</v>
      </c>
      <c r="P143" s="347">
        <v>3686.99892</v>
      </c>
      <c r="Q143" s="347">
        <v>3794.5318652365772</v>
      </c>
      <c r="R143" s="347">
        <v>3887.3185674343963</v>
      </c>
      <c r="S143" s="347">
        <v>3977.2491732095341</v>
      </c>
      <c r="T143" s="404">
        <v>4059.7414230507607</v>
      </c>
      <c r="U143" s="306"/>
    </row>
    <row r="144" spans="1:25" x14ac:dyDescent="0.3">
      <c r="A144" s="249">
        <v>129</v>
      </c>
      <c r="B144" s="289" t="s">
        <v>358</v>
      </c>
      <c r="C144" s="289" t="s">
        <v>651</v>
      </c>
      <c r="D144" s="289"/>
      <c r="E144" s="168"/>
      <c r="F144" s="127" t="s">
        <v>359</v>
      </c>
      <c r="G144" s="347">
        <v>1.6639999999999999</v>
      </c>
      <c r="H144" s="347">
        <v>0</v>
      </c>
      <c r="I144" s="347">
        <v>0</v>
      </c>
      <c r="J144" s="347">
        <v>0</v>
      </c>
      <c r="K144" s="347">
        <v>0</v>
      </c>
      <c r="L144" s="347">
        <v>0</v>
      </c>
      <c r="M144" s="347">
        <v>0</v>
      </c>
      <c r="N144" s="347">
        <v>0</v>
      </c>
      <c r="O144" s="347">
        <v>0</v>
      </c>
      <c r="P144" s="347">
        <v>0</v>
      </c>
      <c r="Q144" s="347">
        <v>0</v>
      </c>
      <c r="R144" s="347">
        <v>0</v>
      </c>
      <c r="S144" s="347">
        <v>0</v>
      </c>
      <c r="T144" s="404">
        <v>0</v>
      </c>
      <c r="U144" s="306"/>
    </row>
    <row r="145" spans="1:21" x14ac:dyDescent="0.3">
      <c r="A145" s="249">
        <v>130</v>
      </c>
      <c r="B145" s="289" t="s">
        <v>360</v>
      </c>
      <c r="C145" s="289" t="s">
        <v>652</v>
      </c>
      <c r="D145" s="289"/>
      <c r="E145" s="168"/>
      <c r="F145" s="127" t="s">
        <v>361</v>
      </c>
      <c r="G145" s="347">
        <v>9197.7270000000008</v>
      </c>
      <c r="H145" s="347">
        <v>1357.5476632</v>
      </c>
      <c r="I145" s="347">
        <v>7976.4350000000004</v>
      </c>
      <c r="J145" s="347">
        <v>8838.9257730000008</v>
      </c>
      <c r="K145" s="347">
        <v>7023.41</v>
      </c>
      <c r="L145" s="347">
        <v>10347.0894999999</v>
      </c>
      <c r="M145" s="347">
        <v>6145.6314300000004</v>
      </c>
      <c r="N145" s="347">
        <v>3797.8353505999903</v>
      </c>
      <c r="O145" s="347">
        <v>6037.5000199999904</v>
      </c>
      <c r="P145" s="347">
        <v>6227.9884400000001</v>
      </c>
      <c r="Q145" s="347">
        <v>6375.9457721517356</v>
      </c>
      <c r="R145" s="347">
        <v>6524.9480249379449</v>
      </c>
      <c r="S145" s="347">
        <v>6688.0334093443016</v>
      </c>
      <c r="T145" s="404">
        <v>6831.44939889942</v>
      </c>
      <c r="U145" s="306"/>
    </row>
    <row r="146" spans="1:21" x14ac:dyDescent="0.3">
      <c r="A146" s="249">
        <v>131</v>
      </c>
      <c r="B146" s="289" t="s">
        <v>362</v>
      </c>
      <c r="C146" s="289" t="s">
        <v>653</v>
      </c>
      <c r="D146" s="289"/>
      <c r="E146" s="168"/>
      <c r="F146" s="127" t="s">
        <v>363</v>
      </c>
      <c r="G146" s="347">
        <v>3101.5830000000001</v>
      </c>
      <c r="H146" s="347">
        <v>11552.347139599999</v>
      </c>
      <c r="I146" s="347">
        <v>3329.4650000000001</v>
      </c>
      <c r="J146" s="347">
        <v>1479.1647663000001</v>
      </c>
      <c r="K146" s="347">
        <v>3430.174</v>
      </c>
      <c r="L146" s="347">
        <v>1481.7269099999999</v>
      </c>
      <c r="M146" s="347">
        <v>4286.6731500000005</v>
      </c>
      <c r="N146" s="347">
        <v>1502.1883479999999</v>
      </c>
      <c r="O146" s="347">
        <v>4700.7543599999999</v>
      </c>
      <c r="P146" s="347">
        <v>3475.8122499999904</v>
      </c>
      <c r="Q146" s="347">
        <v>3562.1504406995405</v>
      </c>
      <c r="R146" s="347">
        <v>4392.7195498883038</v>
      </c>
      <c r="S146" s="347">
        <v>4626.6174633767569</v>
      </c>
      <c r="T146" s="404">
        <v>5029.9664039146382</v>
      </c>
      <c r="U146" s="306"/>
    </row>
    <row r="147" spans="1:21" x14ac:dyDescent="0.3">
      <c r="A147" s="249">
        <v>132</v>
      </c>
      <c r="B147" s="289" t="s">
        <v>364</v>
      </c>
      <c r="C147" s="289" t="s">
        <v>584</v>
      </c>
      <c r="D147" s="289"/>
      <c r="E147" s="168"/>
      <c r="F147" s="127" t="s">
        <v>365</v>
      </c>
      <c r="G147" s="347">
        <v>31032.596000000001</v>
      </c>
      <c r="H147" s="347">
        <v>29666.278421799998</v>
      </c>
      <c r="I147" s="347">
        <v>22733.419000000002</v>
      </c>
      <c r="J147" s="347">
        <v>26470.458151399998</v>
      </c>
      <c r="K147" s="347">
        <v>23211.092999999997</v>
      </c>
      <c r="L147" s="347">
        <v>30691.69184</v>
      </c>
      <c r="M147" s="347">
        <v>23589.491430000002</v>
      </c>
      <c r="N147" s="347">
        <v>28653.1205320999</v>
      </c>
      <c r="O147" s="347">
        <v>25436.498319999901</v>
      </c>
      <c r="P147" s="347">
        <v>24224.887579999999</v>
      </c>
      <c r="Q147" s="347">
        <v>23892.776420235125</v>
      </c>
      <c r="R147" s="347">
        <v>23895.592385349613</v>
      </c>
      <c r="S147" s="347">
        <v>25190.411455119181</v>
      </c>
      <c r="T147" s="404">
        <v>28131.988445297633</v>
      </c>
      <c r="U147" s="306"/>
    </row>
    <row r="148" spans="1:21" x14ac:dyDescent="0.3">
      <c r="A148" s="249">
        <v>133</v>
      </c>
      <c r="B148" s="289" t="s">
        <v>366</v>
      </c>
      <c r="C148" s="289" t="s">
        <v>654</v>
      </c>
      <c r="D148" s="289"/>
      <c r="E148" s="168"/>
      <c r="F148" s="127" t="s">
        <v>289</v>
      </c>
      <c r="G148" s="347">
        <v>678.19799999999998</v>
      </c>
      <c r="H148" s="347">
        <v>60</v>
      </c>
      <c r="I148" s="347">
        <v>410.483</v>
      </c>
      <c r="J148" s="347">
        <v>445.2080004</v>
      </c>
      <c r="K148" s="347">
        <v>1041.6420000000001</v>
      </c>
      <c r="L148" s="347">
        <v>445.20803999999902</v>
      </c>
      <c r="M148" s="347">
        <v>2250.58707</v>
      </c>
      <c r="N148" s="347">
        <v>2237.1441099999997</v>
      </c>
      <c r="O148" s="347">
        <v>1126.7013300000001</v>
      </c>
      <c r="P148" s="347">
        <v>1005.17038</v>
      </c>
      <c r="Q148" s="347">
        <v>1030.7786756760549</v>
      </c>
      <c r="R148" s="347">
        <v>1055.9840389220569</v>
      </c>
      <c r="S148" s="347">
        <v>1080.4135480198445</v>
      </c>
      <c r="T148" s="404">
        <v>1102.822439304666</v>
      </c>
      <c r="U148" s="306"/>
    </row>
    <row r="149" spans="1:21" x14ac:dyDescent="0.3">
      <c r="A149" s="249">
        <v>134</v>
      </c>
      <c r="B149" s="289" t="s">
        <v>367</v>
      </c>
      <c r="C149" s="289" t="s">
        <v>655</v>
      </c>
      <c r="D149" s="289"/>
      <c r="E149" s="168"/>
      <c r="F149" s="465" t="s">
        <v>368</v>
      </c>
      <c r="G149" s="347">
        <v>0</v>
      </c>
      <c r="H149" s="347">
        <v>0</v>
      </c>
      <c r="I149" s="347">
        <v>0</v>
      </c>
      <c r="J149" s="347">
        <v>0</v>
      </c>
      <c r="K149" s="347">
        <v>0</v>
      </c>
      <c r="L149" s="347">
        <v>0</v>
      </c>
      <c r="M149" s="347">
        <v>0</v>
      </c>
      <c r="N149" s="347">
        <v>0</v>
      </c>
      <c r="O149" s="347">
        <v>0</v>
      </c>
      <c r="P149" s="347">
        <v>0</v>
      </c>
      <c r="Q149" s="347">
        <v>0</v>
      </c>
      <c r="R149" s="347">
        <v>0</v>
      </c>
      <c r="S149" s="347">
        <v>0</v>
      </c>
      <c r="T149" s="404">
        <v>0</v>
      </c>
      <c r="U149" s="306"/>
    </row>
    <row r="150" spans="1:21" x14ac:dyDescent="0.3">
      <c r="A150" s="249">
        <v>135</v>
      </c>
      <c r="B150" s="289" t="s">
        <v>369</v>
      </c>
      <c r="C150" s="289" t="s">
        <v>656</v>
      </c>
      <c r="D150" s="289"/>
      <c r="E150" s="168"/>
      <c r="F150" s="465" t="s">
        <v>370</v>
      </c>
      <c r="G150" s="347">
        <v>0.748</v>
      </c>
      <c r="H150" s="347">
        <v>0</v>
      </c>
      <c r="I150" s="347">
        <v>6.0999999999999999E-2</v>
      </c>
      <c r="J150" s="347">
        <v>0</v>
      </c>
      <c r="K150" s="347">
        <v>0.35199999999999998</v>
      </c>
      <c r="L150" s="347">
        <v>0</v>
      </c>
      <c r="M150" s="347">
        <v>1E-3</v>
      </c>
      <c r="N150" s="347">
        <v>0</v>
      </c>
      <c r="O150" s="347">
        <v>0</v>
      </c>
      <c r="P150" s="347">
        <v>0</v>
      </c>
      <c r="Q150" s="347">
        <v>0</v>
      </c>
      <c r="R150" s="347">
        <v>0</v>
      </c>
      <c r="S150" s="347">
        <v>0</v>
      </c>
      <c r="T150" s="404">
        <v>0</v>
      </c>
      <c r="U150" s="306"/>
    </row>
    <row r="151" spans="1:21" x14ac:dyDescent="0.3">
      <c r="A151" s="249">
        <v>136</v>
      </c>
      <c r="B151" s="289"/>
      <c r="C151" s="289"/>
      <c r="D151" s="289"/>
      <c r="E151" s="169" t="s">
        <v>91</v>
      </c>
      <c r="F151" s="127"/>
      <c r="G151" s="352">
        <v>60777.554999999993</v>
      </c>
      <c r="H151" s="352">
        <v>62505.278594199975</v>
      </c>
      <c r="I151" s="352">
        <v>50491.561999999998</v>
      </c>
      <c r="J151" s="352">
        <v>53610.100077899988</v>
      </c>
      <c r="K151" s="352">
        <v>52398.177999999993</v>
      </c>
      <c r="L151" s="352">
        <v>59471.234579999902</v>
      </c>
      <c r="M151" s="352">
        <v>46549.046060000015</v>
      </c>
      <c r="N151" s="352">
        <v>50064.034129699881</v>
      </c>
      <c r="O151" s="352">
        <v>47853.605869999876</v>
      </c>
      <c r="P151" s="352">
        <v>46157.693369999972</v>
      </c>
      <c r="Q151" s="352">
        <v>46309.729537575382</v>
      </c>
      <c r="R151" s="352">
        <v>47562.255796111793</v>
      </c>
      <c r="S151" s="352">
        <v>49515.881864511655</v>
      </c>
      <c r="T151" s="352">
        <v>53244.391477964557</v>
      </c>
      <c r="U151" s="306"/>
    </row>
    <row r="152" spans="1:21" ht="14.4" thickBot="1" x14ac:dyDescent="0.35">
      <c r="A152" s="249">
        <v>137</v>
      </c>
      <c r="B152" s="459"/>
      <c r="C152" s="460"/>
      <c r="D152" s="461"/>
      <c r="E152" s="462"/>
      <c r="F152" s="463"/>
      <c r="G152" s="464"/>
      <c r="H152" s="464"/>
      <c r="I152" s="464"/>
      <c r="J152" s="464"/>
      <c r="K152" s="464"/>
      <c r="L152" s="464"/>
      <c r="M152" s="464"/>
      <c r="N152" s="464"/>
      <c r="O152" s="464"/>
      <c r="P152" s="464"/>
      <c r="Q152" s="464"/>
      <c r="R152" s="464" t="s">
        <v>598</v>
      </c>
      <c r="S152" s="464"/>
      <c r="T152" s="464"/>
      <c r="U152" s="306"/>
    </row>
    <row r="153" spans="1:21" x14ac:dyDescent="0.3">
      <c r="A153" s="249">
        <v>138</v>
      </c>
      <c r="B153" s="303"/>
      <c r="C153" s="303"/>
      <c r="D153" s="303"/>
      <c r="E153" s="169"/>
      <c r="F153" s="127"/>
      <c r="G153" s="404"/>
      <c r="H153" s="404"/>
      <c r="I153" s="404"/>
      <c r="J153" s="404"/>
      <c r="K153" s="404"/>
      <c r="L153" s="404"/>
      <c r="M153" s="404"/>
      <c r="N153" s="404"/>
      <c r="O153" s="404"/>
      <c r="P153" s="404"/>
      <c r="Q153" s="404"/>
      <c r="R153" s="404"/>
      <c r="S153" s="404"/>
      <c r="T153" s="404"/>
      <c r="U153" s="306"/>
    </row>
    <row r="154" spans="1:21" x14ac:dyDescent="0.3">
      <c r="A154" s="249">
        <v>139</v>
      </c>
      <c r="B154" s="290" t="s">
        <v>371</v>
      </c>
      <c r="C154" s="289" t="s">
        <v>657</v>
      </c>
      <c r="D154" s="289"/>
      <c r="E154" s="168"/>
      <c r="F154" s="127" t="s">
        <v>291</v>
      </c>
      <c r="G154" s="347">
        <v>1025.6320000000001</v>
      </c>
      <c r="H154" s="347">
        <v>917.47922399999902</v>
      </c>
      <c r="I154" s="347">
        <v>918.23599999999999</v>
      </c>
      <c r="J154" s="347">
        <v>974.15677000000005</v>
      </c>
      <c r="K154" s="347">
        <v>846.11699999999996</v>
      </c>
      <c r="L154" s="347">
        <v>950.74414999999897</v>
      </c>
      <c r="M154" s="347">
        <v>1013.0641599999999</v>
      </c>
      <c r="N154" s="347">
        <v>0</v>
      </c>
      <c r="O154" s="347">
        <v>1678.84869</v>
      </c>
      <c r="P154" s="347">
        <v>0</v>
      </c>
      <c r="Q154" s="347">
        <v>0</v>
      </c>
      <c r="R154" s="347">
        <v>0</v>
      </c>
      <c r="S154" s="347">
        <v>0</v>
      </c>
      <c r="T154" s="404">
        <v>0</v>
      </c>
      <c r="U154" s="306"/>
    </row>
    <row r="155" spans="1:21" x14ac:dyDescent="0.3">
      <c r="A155" s="249">
        <v>140</v>
      </c>
      <c r="B155" s="290" t="s">
        <v>372</v>
      </c>
      <c r="C155" s="289" t="s">
        <v>658</v>
      </c>
      <c r="D155" s="289"/>
      <c r="E155" s="168"/>
      <c r="F155" s="466" t="s">
        <v>373</v>
      </c>
      <c r="G155" s="347">
        <v>2198.1849999999999</v>
      </c>
      <c r="H155" s="347">
        <v>698.03035</v>
      </c>
      <c r="I155" s="347">
        <v>2129.0810000000001</v>
      </c>
      <c r="J155" s="347">
        <v>655.70742399999995</v>
      </c>
      <c r="K155" s="347">
        <v>2831.971</v>
      </c>
      <c r="L155" s="347">
        <v>792.05500000000006</v>
      </c>
      <c r="M155" s="347">
        <v>3227.3490999999999</v>
      </c>
      <c r="N155" s="347">
        <v>2360.8326309999993</v>
      </c>
      <c r="O155" s="347">
        <v>3668.38681</v>
      </c>
      <c r="P155" s="347">
        <v>2690.5759899999989</v>
      </c>
      <c r="Q155" s="347">
        <v>2674.3691899999999</v>
      </c>
      <c r="R155" s="347">
        <v>2674.3691899999999</v>
      </c>
      <c r="S155" s="347">
        <v>2674.3691899999999</v>
      </c>
      <c r="T155" s="404">
        <v>2674.3691899999999</v>
      </c>
      <c r="U155" s="306"/>
    </row>
    <row r="156" spans="1:21" x14ac:dyDescent="0.3">
      <c r="A156" s="249">
        <v>141</v>
      </c>
      <c r="B156" s="290" t="s">
        <v>374</v>
      </c>
      <c r="C156" s="289" t="s">
        <v>587</v>
      </c>
      <c r="D156" s="289"/>
      <c r="E156" s="168"/>
      <c r="F156" s="466" t="s">
        <v>346</v>
      </c>
      <c r="G156" s="347">
        <v>80585.81</v>
      </c>
      <c r="H156" s="347">
        <v>74142.416444600007</v>
      </c>
      <c r="I156" s="347">
        <v>74089.125999999989</v>
      </c>
      <c r="J156" s="347">
        <v>76927.403228400013</v>
      </c>
      <c r="K156" s="347">
        <v>72636.38</v>
      </c>
      <c r="L156" s="347">
        <v>68693.157799999899</v>
      </c>
      <c r="M156" s="347">
        <v>29222.499499999998</v>
      </c>
      <c r="N156" s="347">
        <v>30323.834844099998</v>
      </c>
      <c r="O156" s="347">
        <v>22088.372649999968</v>
      </c>
      <c r="P156" s="347">
        <v>27899.967430000001</v>
      </c>
      <c r="Q156" s="347">
        <v>27228.279573105356</v>
      </c>
      <c r="R156" s="347">
        <v>27720.992856285124</v>
      </c>
      <c r="S156" s="347">
        <v>28193.719631411896</v>
      </c>
      <c r="T156" s="404">
        <v>28629.078486502171</v>
      </c>
      <c r="U156" s="306"/>
    </row>
    <row r="157" spans="1:21" x14ac:dyDescent="0.3">
      <c r="A157" s="249">
        <v>142</v>
      </c>
      <c r="B157" s="290" t="s">
        <v>375</v>
      </c>
      <c r="C157" s="289" t="s">
        <v>590</v>
      </c>
      <c r="D157" s="289"/>
      <c r="E157" s="168"/>
      <c r="F157" s="127" t="s">
        <v>376</v>
      </c>
      <c r="G157" s="347">
        <v>7837.1480000000001</v>
      </c>
      <c r="H157" s="347">
        <v>2111.4856357999997</v>
      </c>
      <c r="I157" s="347">
        <v>7805.17</v>
      </c>
      <c r="J157" s="347">
        <v>1680.90249919999</v>
      </c>
      <c r="K157" s="347">
        <v>6824.0870000000004</v>
      </c>
      <c r="L157" s="347">
        <v>6903.2467800000004</v>
      </c>
      <c r="M157" s="347">
        <v>7208.6451699999998</v>
      </c>
      <c r="N157" s="347">
        <v>511.537352</v>
      </c>
      <c r="O157" s="347">
        <v>6365.8110899999892</v>
      </c>
      <c r="P157" s="347">
        <v>7325.2022500000094</v>
      </c>
      <c r="Q157" s="347">
        <v>7689.0135610120988</v>
      </c>
      <c r="R157" s="347">
        <v>8194.9034213939394</v>
      </c>
      <c r="S157" s="347">
        <v>8680.2722767336709</v>
      </c>
      <c r="T157" s="404">
        <v>9127.2738858566609</v>
      </c>
      <c r="U157" s="306"/>
    </row>
    <row r="158" spans="1:21" x14ac:dyDescent="0.3">
      <c r="A158" s="249">
        <v>143</v>
      </c>
      <c r="B158" s="290" t="s">
        <v>377</v>
      </c>
      <c r="C158" s="289" t="s">
        <v>659</v>
      </c>
      <c r="D158" s="289"/>
      <c r="E158" s="168"/>
      <c r="F158" s="466" t="s">
        <v>378</v>
      </c>
      <c r="G158" s="347">
        <v>2171.8490000000002</v>
      </c>
      <c r="H158" s="347">
        <v>2358.96044479999</v>
      </c>
      <c r="I158" s="347">
        <v>2234.4299999999998</v>
      </c>
      <c r="J158" s="347">
        <v>2295.1137128</v>
      </c>
      <c r="K158" s="347">
        <v>1708.0840000000001</v>
      </c>
      <c r="L158" s="347">
        <v>2242.88284999999</v>
      </c>
      <c r="M158" s="347">
        <v>165.32529</v>
      </c>
      <c r="N158" s="347">
        <v>2035.24722859999</v>
      </c>
      <c r="O158" s="347">
        <v>181.25135999999998</v>
      </c>
      <c r="P158" s="347">
        <v>203.25136000000001</v>
      </c>
      <c r="Q158" s="347">
        <v>206.178079999999</v>
      </c>
      <c r="R158" s="347">
        <v>206.178079999999</v>
      </c>
      <c r="S158" s="347">
        <v>206.178079999999</v>
      </c>
      <c r="T158" s="404">
        <v>206.178079999999</v>
      </c>
      <c r="U158" s="306"/>
    </row>
    <row r="159" spans="1:21" x14ac:dyDescent="0.3">
      <c r="A159" s="249">
        <v>144</v>
      </c>
      <c r="B159" s="290" t="s">
        <v>379</v>
      </c>
      <c r="C159" s="289" t="s">
        <v>660</v>
      </c>
      <c r="D159" s="289"/>
      <c r="E159" s="168"/>
      <c r="F159" s="466" t="s">
        <v>380</v>
      </c>
      <c r="G159" s="347">
        <v>8669.0740000000005</v>
      </c>
      <c r="H159" s="347">
        <v>10532.929377</v>
      </c>
      <c r="I159" s="347">
        <v>8301.3829999999998</v>
      </c>
      <c r="J159" s="347">
        <v>10448.542244999999</v>
      </c>
      <c r="K159" s="347">
        <v>9113.1380000000008</v>
      </c>
      <c r="L159" s="347">
        <v>11772.657160000001</v>
      </c>
      <c r="M159" s="347">
        <v>10417.70825</v>
      </c>
      <c r="N159" s="347">
        <v>9381.3249849999993</v>
      </c>
      <c r="O159" s="347">
        <v>1308.4063799999999</v>
      </c>
      <c r="P159" s="347">
        <v>9573.7522599999993</v>
      </c>
      <c r="Q159" s="347">
        <v>8118.2900549070355</v>
      </c>
      <c r="R159" s="347">
        <v>7343.7903171090093</v>
      </c>
      <c r="S159" s="347">
        <v>7562.7312125426424</v>
      </c>
      <c r="T159" s="404">
        <v>7776.5267691763747</v>
      </c>
      <c r="U159" s="306"/>
    </row>
    <row r="160" spans="1:21" x14ac:dyDescent="0.3">
      <c r="A160" s="249">
        <v>145</v>
      </c>
      <c r="B160" s="290" t="s">
        <v>381</v>
      </c>
      <c r="C160" s="289" t="s">
        <v>661</v>
      </c>
      <c r="D160" s="289"/>
      <c r="E160" s="168"/>
      <c r="F160" s="127" t="s">
        <v>382</v>
      </c>
      <c r="G160" s="347">
        <v>1647.7190000000001</v>
      </c>
      <c r="H160" s="347">
        <v>830.88789989999907</v>
      </c>
      <c r="I160" s="347">
        <v>1721.1690000000001</v>
      </c>
      <c r="J160" s="347">
        <v>884.5586334999989</v>
      </c>
      <c r="K160" s="347">
        <v>1961.2339999999999</v>
      </c>
      <c r="L160" s="347">
        <v>1312.4360300000001</v>
      </c>
      <c r="M160" s="347">
        <v>2434.9701399999994</v>
      </c>
      <c r="N160" s="347">
        <v>3354.30725479999</v>
      </c>
      <c r="O160" s="347">
        <v>2071.25009</v>
      </c>
      <c r="P160" s="347">
        <v>3098.49718999999</v>
      </c>
      <c r="Q160" s="347">
        <v>3447.4189300000003</v>
      </c>
      <c r="R160" s="347">
        <v>1789.2908837658799</v>
      </c>
      <c r="S160" s="347">
        <v>1721.4495576374898</v>
      </c>
      <c r="T160" s="404">
        <v>1603.2006076191249</v>
      </c>
      <c r="U160" s="306"/>
    </row>
    <row r="161" spans="1:21" x14ac:dyDescent="0.3">
      <c r="A161" s="249">
        <v>146</v>
      </c>
      <c r="B161" s="290" t="s">
        <v>383</v>
      </c>
      <c r="C161" s="289" t="s">
        <v>613</v>
      </c>
      <c r="D161" s="289"/>
      <c r="E161" s="168"/>
      <c r="F161" s="127" t="s">
        <v>384</v>
      </c>
      <c r="G161" s="347">
        <v>359.06099999999998</v>
      </c>
      <c r="H161" s="347">
        <v>8.1034527999999995</v>
      </c>
      <c r="I161" s="347">
        <v>949.77099999999996</v>
      </c>
      <c r="J161" s="347">
        <v>79.15966499999999</v>
      </c>
      <c r="K161" s="347">
        <v>1016.535</v>
      </c>
      <c r="L161" s="347">
        <v>78.724320000000006</v>
      </c>
      <c r="M161" s="347">
        <v>262.26850999999999</v>
      </c>
      <c r="N161" s="347">
        <v>852.5</v>
      </c>
      <c r="O161" s="347">
        <v>360.892529999999</v>
      </c>
      <c r="P161" s="347">
        <v>1053.70445</v>
      </c>
      <c r="Q161" s="347">
        <v>1071.82989</v>
      </c>
      <c r="R161" s="347">
        <v>1071.82989</v>
      </c>
      <c r="S161" s="347">
        <v>1071.82989</v>
      </c>
      <c r="T161" s="404">
        <v>1071.82989</v>
      </c>
      <c r="U161" s="306"/>
    </row>
    <row r="162" spans="1:21" x14ac:dyDescent="0.3">
      <c r="A162" s="249">
        <v>147</v>
      </c>
      <c r="B162" s="289"/>
      <c r="C162" s="289" t="s">
        <v>487</v>
      </c>
      <c r="D162" s="289"/>
      <c r="E162" s="169" t="s">
        <v>92</v>
      </c>
      <c r="F162" s="127"/>
      <c r="G162" s="352">
        <v>104494.478</v>
      </c>
      <c r="H162" s="352">
        <v>91600.292828899997</v>
      </c>
      <c r="I162" s="352">
        <v>98148.365999999965</v>
      </c>
      <c r="J162" s="352">
        <v>93945.544177899996</v>
      </c>
      <c r="K162" s="352">
        <v>96937.546000000017</v>
      </c>
      <c r="L162" s="352">
        <v>92745.904089999894</v>
      </c>
      <c r="M162" s="352">
        <v>53951.830119999999</v>
      </c>
      <c r="N162" s="352">
        <v>48819.584295499975</v>
      </c>
      <c r="O162" s="352">
        <v>37723.21959999996</v>
      </c>
      <c r="P162" s="352">
        <v>51844.950929999992</v>
      </c>
      <c r="Q162" s="352">
        <v>50435.379279024484</v>
      </c>
      <c r="R162" s="352">
        <v>49001.354638553952</v>
      </c>
      <c r="S162" s="352">
        <v>50110.5498383257</v>
      </c>
      <c r="T162" s="352">
        <v>51088.456909154331</v>
      </c>
      <c r="U162" s="306"/>
    </row>
    <row r="163" spans="1:21" x14ac:dyDescent="0.3">
      <c r="A163" s="249">
        <v>148</v>
      </c>
      <c r="B163" s="303"/>
      <c r="C163" s="289" t="s">
        <v>487</v>
      </c>
      <c r="D163" s="289"/>
      <c r="E163" s="169"/>
      <c r="F163" s="127"/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06"/>
    </row>
    <row r="164" spans="1:21" x14ac:dyDescent="0.3">
      <c r="A164" s="249">
        <v>149</v>
      </c>
      <c r="B164" s="289" t="s">
        <v>385</v>
      </c>
      <c r="C164" s="289" t="s">
        <v>662</v>
      </c>
      <c r="D164" s="289"/>
      <c r="E164" s="168"/>
      <c r="F164" s="127" t="s">
        <v>386</v>
      </c>
      <c r="G164" s="347">
        <v>489.81900000000002</v>
      </c>
      <c r="H164" s="347">
        <v>327.62500079999995</v>
      </c>
      <c r="I164" s="347">
        <v>324.41399999999999</v>
      </c>
      <c r="J164" s="347">
        <v>324.17253670000002</v>
      </c>
      <c r="K164" s="347">
        <v>418.26799999999997</v>
      </c>
      <c r="L164" s="347">
        <v>349.09753999999998</v>
      </c>
      <c r="M164" s="347">
        <v>129.91051999999999</v>
      </c>
      <c r="N164" s="347">
        <v>409.07318479999998</v>
      </c>
      <c r="O164" s="347">
        <v>169.7612</v>
      </c>
      <c r="P164" s="347">
        <v>105.30436</v>
      </c>
      <c r="Q164" s="347">
        <v>108.98988</v>
      </c>
      <c r="R164" s="347">
        <v>108.98988</v>
      </c>
      <c r="S164" s="347">
        <v>108.98988</v>
      </c>
      <c r="T164" s="358">
        <v>108.98988</v>
      </c>
      <c r="U164" s="306"/>
    </row>
    <row r="165" spans="1:21" x14ac:dyDescent="0.3">
      <c r="A165" s="249">
        <v>150</v>
      </c>
      <c r="B165" s="289" t="s">
        <v>387</v>
      </c>
      <c r="C165" s="289" t="s">
        <v>663</v>
      </c>
      <c r="D165" s="289"/>
      <c r="E165" s="168"/>
      <c r="F165" s="127" t="s">
        <v>388</v>
      </c>
      <c r="G165" s="347">
        <v>4054.5659999999998</v>
      </c>
      <c r="H165" s="347">
        <v>1618.1536680000002</v>
      </c>
      <c r="I165" s="347">
        <v>4961.38</v>
      </c>
      <c r="J165" s="347">
        <v>1740.1679108999899</v>
      </c>
      <c r="K165" s="347">
        <v>1872.1279999999999</v>
      </c>
      <c r="L165" s="347">
        <v>2124.5482999999999</v>
      </c>
      <c r="M165" s="347">
        <v>1047.88185</v>
      </c>
      <c r="N165" s="347">
        <v>1393.9374734</v>
      </c>
      <c r="O165" s="347">
        <v>869.46852999999999</v>
      </c>
      <c r="P165" s="347">
        <v>209.324919999999</v>
      </c>
      <c r="Q165" s="347">
        <v>240.75259</v>
      </c>
      <c r="R165" s="347">
        <v>240.75259</v>
      </c>
      <c r="S165" s="347">
        <v>240.75259</v>
      </c>
      <c r="T165" s="358">
        <v>240.75259</v>
      </c>
      <c r="U165" s="306"/>
    </row>
    <row r="166" spans="1:21" x14ac:dyDescent="0.3">
      <c r="A166" s="249">
        <v>151</v>
      </c>
      <c r="B166" s="289" t="s">
        <v>389</v>
      </c>
      <c r="C166" s="289" t="s">
        <v>664</v>
      </c>
      <c r="D166" s="289"/>
      <c r="E166" s="168"/>
      <c r="F166" s="127" t="s">
        <v>390</v>
      </c>
      <c r="G166" s="347">
        <v>43847.392999999996</v>
      </c>
      <c r="H166" s="347">
        <v>42797.938686599984</v>
      </c>
      <c r="I166" s="347">
        <v>46357.453000000001</v>
      </c>
      <c r="J166" s="347">
        <v>38118.8418775998</v>
      </c>
      <c r="K166" s="347">
        <v>43891.017000000007</v>
      </c>
      <c r="L166" s="347">
        <v>36296.318729999795</v>
      </c>
      <c r="M166" s="347">
        <v>55516.409189999998</v>
      </c>
      <c r="N166" s="347">
        <v>55968.527197499876</v>
      </c>
      <c r="O166" s="347">
        <v>58747.620519999793</v>
      </c>
      <c r="P166" s="347">
        <v>59491.71082639978</v>
      </c>
      <c r="Q166" s="347">
        <v>58644.860186355356</v>
      </c>
      <c r="R166" s="347">
        <v>62055.604986556245</v>
      </c>
      <c r="S166" s="347">
        <v>64575.946943785493</v>
      </c>
      <c r="T166" s="358">
        <v>67231.536270098208</v>
      </c>
      <c r="U166" s="306"/>
    </row>
    <row r="167" spans="1:21" x14ac:dyDescent="0.3">
      <c r="A167" s="249">
        <v>152</v>
      </c>
      <c r="B167" s="289" t="s">
        <v>391</v>
      </c>
      <c r="C167" s="289" t="s">
        <v>665</v>
      </c>
      <c r="D167" s="289"/>
      <c r="E167" s="168"/>
      <c r="F167" s="127" t="s">
        <v>392</v>
      </c>
      <c r="G167" s="347">
        <v>11340.416999999999</v>
      </c>
      <c r="H167" s="347">
        <v>7666.4889905999999</v>
      </c>
      <c r="I167" s="347">
        <v>18779.151000000002</v>
      </c>
      <c r="J167" s="347">
        <v>7017.6948586999988</v>
      </c>
      <c r="K167" s="347">
        <v>13520.969000000001</v>
      </c>
      <c r="L167" s="347">
        <v>15515.00518</v>
      </c>
      <c r="M167" s="347">
        <v>54420.91102</v>
      </c>
      <c r="N167" s="347">
        <v>11639.535</v>
      </c>
      <c r="O167" s="347">
        <v>33606.972840000002</v>
      </c>
      <c r="P167" s="347">
        <v>34508.310169999895</v>
      </c>
      <c r="Q167" s="347">
        <v>14944.491979999901</v>
      </c>
      <c r="R167" s="347">
        <v>15473.483980000001</v>
      </c>
      <c r="S167" s="347">
        <v>16826.915980000002</v>
      </c>
      <c r="T167" s="358">
        <v>18299.999980000001</v>
      </c>
      <c r="U167" s="306"/>
    </row>
    <row r="168" spans="1:21" x14ac:dyDescent="0.3">
      <c r="A168" s="249">
        <v>153</v>
      </c>
      <c r="B168" s="289" t="s">
        <v>393</v>
      </c>
      <c r="C168" s="289" t="s">
        <v>666</v>
      </c>
      <c r="D168" s="289"/>
      <c r="E168" s="168"/>
      <c r="F168" s="127" t="s">
        <v>394</v>
      </c>
      <c r="G168" s="347">
        <v>308.23</v>
      </c>
      <c r="H168" s="347">
        <v>0</v>
      </c>
      <c r="I168" s="347">
        <v>28.184999999999999</v>
      </c>
      <c r="J168" s="347">
        <v>0</v>
      </c>
      <c r="K168" s="347">
        <v>15.509</v>
      </c>
      <c r="L168" s="347">
        <v>0</v>
      </c>
      <c r="M168" s="347">
        <v>15.910410000000001</v>
      </c>
      <c r="N168" s="347">
        <v>0</v>
      </c>
      <c r="O168" s="347">
        <v>2.8896799999999998</v>
      </c>
      <c r="P168" s="347">
        <v>0</v>
      </c>
      <c r="Q168" s="347">
        <v>0</v>
      </c>
      <c r="R168" s="347">
        <v>0</v>
      </c>
      <c r="S168" s="347">
        <v>0</v>
      </c>
      <c r="T168" s="358">
        <v>0</v>
      </c>
      <c r="U168" s="306"/>
    </row>
    <row r="169" spans="1:21" x14ac:dyDescent="0.3">
      <c r="A169" s="249">
        <v>154</v>
      </c>
      <c r="B169" s="303"/>
      <c r="C169" s="289" t="s">
        <v>487</v>
      </c>
      <c r="D169" s="289"/>
      <c r="E169" s="169" t="s">
        <v>93</v>
      </c>
      <c r="F169" s="127"/>
      <c r="G169" s="352">
        <v>60040.425000000003</v>
      </c>
      <c r="H169" s="352">
        <v>52410.206345999984</v>
      </c>
      <c r="I169" s="352">
        <v>70450.582999999999</v>
      </c>
      <c r="J169" s="352">
        <v>47200.877183899793</v>
      </c>
      <c r="K169" s="352">
        <v>59717.891000000011</v>
      </c>
      <c r="L169" s="352">
        <v>54284.969749999793</v>
      </c>
      <c r="M169" s="352">
        <v>111131.02299</v>
      </c>
      <c r="N169" s="352">
        <v>69411.07285569988</v>
      </c>
      <c r="O169" s="352">
        <v>93396.71276999978</v>
      </c>
      <c r="P169" s="352">
        <v>94314.650276399683</v>
      </c>
      <c r="Q169" s="352">
        <v>73939.09463635525</v>
      </c>
      <c r="R169" s="352">
        <v>77878.83143655624</v>
      </c>
      <c r="S169" s="352">
        <v>81752.605393785489</v>
      </c>
      <c r="T169" s="352">
        <v>85881.278720098198</v>
      </c>
      <c r="U169" s="306"/>
    </row>
    <row r="170" spans="1:21" x14ac:dyDescent="0.3">
      <c r="A170" s="249">
        <v>155</v>
      </c>
      <c r="B170" s="289" t="s">
        <v>236</v>
      </c>
      <c r="C170" s="289" t="s">
        <v>596</v>
      </c>
      <c r="D170" s="289"/>
      <c r="E170" s="168"/>
      <c r="F170" s="127" t="s">
        <v>395</v>
      </c>
      <c r="G170" s="347">
        <v>0.23499999999999999</v>
      </c>
      <c r="H170" s="347">
        <v>0</v>
      </c>
      <c r="I170" s="347">
        <v>0</v>
      </c>
      <c r="J170" s="347">
        <v>0</v>
      </c>
      <c r="K170" s="347">
        <v>0</v>
      </c>
      <c r="L170" s="347">
        <v>0</v>
      </c>
      <c r="M170" s="347">
        <v>1.0000000000000002</v>
      </c>
      <c r="N170" s="347">
        <v>0</v>
      </c>
      <c r="O170" s="347">
        <v>1.625</v>
      </c>
      <c r="P170" s="347">
        <v>0</v>
      </c>
      <c r="Q170" s="347">
        <v>0</v>
      </c>
      <c r="R170" s="347">
        <v>0</v>
      </c>
      <c r="S170" s="347">
        <v>0</v>
      </c>
      <c r="T170" s="404">
        <v>0</v>
      </c>
      <c r="U170" s="306"/>
    </row>
    <row r="171" spans="1:21" x14ac:dyDescent="0.3">
      <c r="A171" s="249">
        <v>156</v>
      </c>
      <c r="B171" s="289" t="s">
        <v>396</v>
      </c>
      <c r="C171" s="289" t="s">
        <v>597</v>
      </c>
      <c r="D171" s="289"/>
      <c r="E171" s="168"/>
      <c r="F171" s="127" t="s">
        <v>397</v>
      </c>
      <c r="G171" s="347">
        <v>100.678</v>
      </c>
      <c r="H171" s="347">
        <v>0</v>
      </c>
      <c r="I171" s="347">
        <v>121.486</v>
      </c>
      <c r="J171" s="347">
        <v>0</v>
      </c>
      <c r="K171" s="347">
        <v>172.624</v>
      </c>
      <c r="L171" s="347">
        <v>0</v>
      </c>
      <c r="M171" s="347">
        <v>144.27944999999997</v>
      </c>
      <c r="N171" s="347">
        <v>0</v>
      </c>
      <c r="O171" s="347">
        <v>201.17862</v>
      </c>
      <c r="P171" s="347">
        <v>500</v>
      </c>
      <c r="Q171" s="347">
        <v>500</v>
      </c>
      <c r="R171" s="347">
        <v>892.84754699999894</v>
      </c>
      <c r="S171" s="347">
        <v>522.5</v>
      </c>
      <c r="T171" s="404">
        <v>522.5</v>
      </c>
      <c r="U171" s="306"/>
    </row>
    <row r="172" spans="1:21" x14ac:dyDescent="0.3">
      <c r="A172" s="249">
        <v>157</v>
      </c>
      <c r="B172" s="289" t="s">
        <v>398</v>
      </c>
      <c r="C172" s="289" t="s">
        <v>667</v>
      </c>
      <c r="D172" s="289"/>
      <c r="E172" s="168"/>
      <c r="F172" s="127" t="s">
        <v>399</v>
      </c>
      <c r="G172" s="347">
        <v>1805.0549999999998</v>
      </c>
      <c r="H172" s="347">
        <v>2929.7597081999893</v>
      </c>
      <c r="I172" s="347">
        <v>1022.754</v>
      </c>
      <c r="J172" s="347">
        <v>1834.7939832</v>
      </c>
      <c r="K172" s="347">
        <v>1211.1000000000001</v>
      </c>
      <c r="L172" s="347">
        <v>2108.8948499999901</v>
      </c>
      <c r="M172" s="347">
        <v>2584.3492099999999</v>
      </c>
      <c r="N172" s="347">
        <v>4115.5154342000005</v>
      </c>
      <c r="O172" s="347">
        <v>15925.77922</v>
      </c>
      <c r="P172" s="347">
        <v>2439.4407899999992</v>
      </c>
      <c r="Q172" s="347">
        <v>2710.9272328445459</v>
      </c>
      <c r="R172" s="347">
        <v>3244.4018932698709</v>
      </c>
      <c r="S172" s="347">
        <v>2856.6729876527961</v>
      </c>
      <c r="T172" s="404">
        <v>2969.3429563830932</v>
      </c>
      <c r="U172" s="306"/>
    </row>
    <row r="173" spans="1:21" x14ac:dyDescent="0.3">
      <c r="A173" s="249">
        <v>158</v>
      </c>
      <c r="B173" s="289"/>
      <c r="C173" s="289" t="s">
        <v>487</v>
      </c>
      <c r="D173" s="289"/>
      <c r="E173" s="169" t="s">
        <v>94</v>
      </c>
      <c r="F173" s="127"/>
      <c r="G173" s="348">
        <v>1905.9679999999998</v>
      </c>
      <c r="H173" s="348">
        <v>2929.7597081999893</v>
      </c>
      <c r="I173" s="348">
        <v>1144.24</v>
      </c>
      <c r="J173" s="348">
        <v>1834.7939832</v>
      </c>
      <c r="K173" s="348">
        <v>1383.7240000000002</v>
      </c>
      <c r="L173" s="348">
        <v>2108.8948499999901</v>
      </c>
      <c r="M173" s="348">
        <v>2729.6286599999999</v>
      </c>
      <c r="N173" s="348">
        <v>4115.5154342000005</v>
      </c>
      <c r="O173" s="348">
        <v>16128.582840000001</v>
      </c>
      <c r="P173" s="348">
        <v>2939.4407899999992</v>
      </c>
      <c r="Q173" s="348">
        <v>3210.9272328445459</v>
      </c>
      <c r="R173" s="348">
        <v>4137.2494402698703</v>
      </c>
      <c r="S173" s="348">
        <v>3379.1729876527961</v>
      </c>
      <c r="T173" s="348">
        <v>3491.8429563830932</v>
      </c>
      <c r="U173" s="306"/>
    </row>
    <row r="174" spans="1:21" x14ac:dyDescent="0.3">
      <c r="A174" s="249">
        <v>159</v>
      </c>
      <c r="B174" s="304"/>
      <c r="C174" s="289" t="s">
        <v>487</v>
      </c>
      <c r="D174" s="289"/>
      <c r="E174" s="305"/>
      <c r="G174" s="404"/>
      <c r="H174" s="404"/>
      <c r="I174" s="404"/>
      <c r="J174" s="404"/>
      <c r="K174" s="404"/>
      <c r="L174" s="404"/>
      <c r="M174" s="404"/>
      <c r="N174" s="404"/>
      <c r="O174" s="404"/>
      <c r="P174" s="404"/>
      <c r="Q174" s="404"/>
      <c r="R174" s="404"/>
      <c r="S174" s="404"/>
      <c r="T174" s="404"/>
      <c r="U174" s="306"/>
    </row>
    <row r="175" spans="1:21" x14ac:dyDescent="0.3">
      <c r="A175" s="249">
        <v>160</v>
      </c>
      <c r="B175" s="293" t="s">
        <v>401</v>
      </c>
      <c r="C175" s="289" t="s">
        <v>668</v>
      </c>
      <c r="D175" s="289"/>
      <c r="E175" s="305"/>
      <c r="F175" s="249" t="s">
        <v>386</v>
      </c>
      <c r="G175" s="347">
        <v>0.18</v>
      </c>
      <c r="H175" s="347">
        <v>0</v>
      </c>
      <c r="I175" s="347">
        <v>0</v>
      </c>
      <c r="J175" s="347">
        <v>0</v>
      </c>
      <c r="K175" s="347">
        <v>0</v>
      </c>
      <c r="L175" s="347">
        <v>0</v>
      </c>
      <c r="M175" s="347">
        <v>0</v>
      </c>
      <c r="N175" s="347">
        <v>0</v>
      </c>
      <c r="O175" s="347">
        <v>8.77E-3</v>
      </c>
      <c r="P175" s="347">
        <v>0</v>
      </c>
      <c r="Q175" s="347">
        <v>0</v>
      </c>
      <c r="R175" s="347">
        <v>0</v>
      </c>
      <c r="S175" s="347">
        <v>0</v>
      </c>
      <c r="T175" s="347">
        <v>0</v>
      </c>
      <c r="U175" s="306"/>
    </row>
    <row r="176" spans="1:21" x14ac:dyDescent="0.3">
      <c r="A176" s="249">
        <v>161</v>
      </c>
      <c r="B176" s="289" t="s">
        <v>402</v>
      </c>
      <c r="C176" s="289" t="s">
        <v>669</v>
      </c>
      <c r="D176" s="289"/>
      <c r="E176" s="168"/>
      <c r="F176" s="127" t="s">
        <v>403</v>
      </c>
      <c r="G176" s="347">
        <v>8904.5040000000026</v>
      </c>
      <c r="H176" s="347">
        <v>7962.6421565999899</v>
      </c>
      <c r="I176" s="347">
        <v>9804.1740000000009</v>
      </c>
      <c r="J176" s="347">
        <v>10182.748161399899</v>
      </c>
      <c r="K176" s="347">
        <v>10817.201000000001</v>
      </c>
      <c r="L176" s="347">
        <v>11075.491074234027</v>
      </c>
      <c r="M176" s="347">
        <v>13884.82676</v>
      </c>
      <c r="N176" s="347">
        <v>16655.819474033331</v>
      </c>
      <c r="O176" s="347">
        <v>6797.7504999999992</v>
      </c>
      <c r="P176" s="347">
        <v>15237.256652833334</v>
      </c>
      <c r="Q176" s="347">
        <v>15614.97436</v>
      </c>
      <c r="R176" s="347">
        <v>16161.220714999952</v>
      </c>
      <c r="S176" s="347">
        <v>15259.459359999988</v>
      </c>
      <c r="T176" s="347">
        <v>16307.81935999993</v>
      </c>
      <c r="U176" s="306"/>
    </row>
    <row r="177" spans="1:21" x14ac:dyDescent="0.3">
      <c r="A177" s="249">
        <v>162</v>
      </c>
      <c r="B177" s="289" t="s">
        <v>404</v>
      </c>
      <c r="C177" s="289" t="s">
        <v>670</v>
      </c>
      <c r="D177" s="289"/>
      <c r="E177" s="168"/>
      <c r="F177" s="127" t="s">
        <v>405</v>
      </c>
      <c r="G177" s="347">
        <v>150.32</v>
      </c>
      <c r="H177" s="347">
        <v>173.51004</v>
      </c>
      <c r="I177" s="347">
        <v>78.61</v>
      </c>
      <c r="J177" s="347">
        <v>7.7417199999999902</v>
      </c>
      <c r="K177" s="347">
        <v>121.611</v>
      </c>
      <c r="L177" s="347">
        <v>7.7417199999999902</v>
      </c>
      <c r="M177" s="347">
        <v>190.73716000000002</v>
      </c>
      <c r="N177" s="347">
        <v>78.179999999999893</v>
      </c>
      <c r="O177" s="347">
        <v>232.377139999999</v>
      </c>
      <c r="P177" s="347">
        <v>219.99995999999899</v>
      </c>
      <c r="Q177" s="347">
        <v>536.92866999999899</v>
      </c>
      <c r="R177" s="347">
        <v>536.92866999999899</v>
      </c>
      <c r="S177" s="347">
        <v>536.92866999999899</v>
      </c>
      <c r="T177" s="347">
        <v>536.92866999999899</v>
      </c>
      <c r="U177" s="306"/>
    </row>
    <row r="178" spans="1:21" x14ac:dyDescent="0.3">
      <c r="A178" s="249">
        <v>163</v>
      </c>
      <c r="B178" s="290" t="s">
        <v>406</v>
      </c>
      <c r="C178" s="289" t="s">
        <v>671</v>
      </c>
      <c r="D178" s="289"/>
      <c r="E178" s="168"/>
      <c r="F178" s="127" t="s">
        <v>407</v>
      </c>
      <c r="G178" s="347">
        <v>72.506</v>
      </c>
      <c r="H178" s="347">
        <v>0</v>
      </c>
      <c r="I178" s="347">
        <v>217.86799999999999</v>
      </c>
      <c r="J178" s="347">
        <v>0</v>
      </c>
      <c r="K178" s="347">
        <v>293.51100000000002</v>
      </c>
      <c r="L178" s="347">
        <v>0</v>
      </c>
      <c r="M178" s="347">
        <v>84.250460000000004</v>
      </c>
      <c r="N178" s="347">
        <v>0</v>
      </c>
      <c r="O178" s="347">
        <v>303.84179999999998</v>
      </c>
      <c r="P178" s="347">
        <v>0</v>
      </c>
      <c r="Q178" s="347">
        <v>0</v>
      </c>
      <c r="R178" s="347">
        <v>0</v>
      </c>
      <c r="S178" s="347">
        <v>0</v>
      </c>
      <c r="T178" s="347">
        <v>0</v>
      </c>
      <c r="U178" s="306"/>
    </row>
    <row r="179" spans="1:21" x14ac:dyDescent="0.3">
      <c r="A179" s="249">
        <v>164</v>
      </c>
      <c r="B179" s="289"/>
      <c r="C179" s="289"/>
      <c r="D179" s="289"/>
      <c r="E179" s="169" t="s">
        <v>95</v>
      </c>
      <c r="F179" s="127"/>
      <c r="G179" s="348">
        <v>9127.510000000002</v>
      </c>
      <c r="H179" s="348">
        <v>8136.15219659999</v>
      </c>
      <c r="I179" s="348">
        <v>10100.652000000002</v>
      </c>
      <c r="J179" s="348">
        <v>10190.489881399899</v>
      </c>
      <c r="K179" s="348">
        <v>11232.323000000002</v>
      </c>
      <c r="L179" s="348">
        <v>11083.232794234027</v>
      </c>
      <c r="M179" s="348">
        <v>14159.81438</v>
      </c>
      <c r="N179" s="348">
        <v>16733.999474033331</v>
      </c>
      <c r="O179" s="348">
        <v>7333.9782099999984</v>
      </c>
      <c r="P179" s="348">
        <v>15457.256612833333</v>
      </c>
      <c r="Q179" s="348">
        <v>16151.903029999999</v>
      </c>
      <c r="R179" s="348">
        <v>16698.14938499995</v>
      </c>
      <c r="S179" s="348">
        <v>15796.388029999987</v>
      </c>
      <c r="T179" s="348">
        <v>16844.74802999993</v>
      </c>
      <c r="U179" s="306"/>
    </row>
    <row r="180" spans="1:21" x14ac:dyDescent="0.3">
      <c r="A180" s="249">
        <v>165</v>
      </c>
      <c r="B180" s="289"/>
      <c r="C180" s="289"/>
      <c r="D180" s="289"/>
      <c r="E180" s="169"/>
      <c r="F180" s="127"/>
      <c r="G180" s="354"/>
      <c r="H180" s="354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06"/>
    </row>
    <row r="181" spans="1:21" x14ac:dyDescent="0.3">
      <c r="A181" s="249">
        <v>166</v>
      </c>
      <c r="B181" s="289" t="s">
        <v>408</v>
      </c>
      <c r="C181" s="289" t="s">
        <v>614</v>
      </c>
      <c r="D181" s="289"/>
      <c r="E181" s="168"/>
      <c r="F181" s="127" t="s">
        <v>409</v>
      </c>
      <c r="G181" s="347">
        <v>80853.445000000007</v>
      </c>
      <c r="H181" s="347">
        <v>54822.5792526</v>
      </c>
      <c r="I181" s="347">
        <v>57263.769</v>
      </c>
      <c r="J181" s="347">
        <v>60605.175490999995</v>
      </c>
      <c r="K181" s="347">
        <v>89699.058000000005</v>
      </c>
      <c r="L181" s="347">
        <v>58603.605219999998</v>
      </c>
      <c r="M181" s="347">
        <v>77003.559689999995</v>
      </c>
      <c r="N181" s="347">
        <v>69125.977713</v>
      </c>
      <c r="O181" s="347">
        <v>77505.869439999995</v>
      </c>
      <c r="P181" s="347">
        <v>64697.176810000004</v>
      </c>
      <c r="Q181" s="347">
        <v>69046.162214975004</v>
      </c>
      <c r="R181" s="347">
        <v>70504.532787835502</v>
      </c>
      <c r="S181" s="347">
        <v>70407.611759734034</v>
      </c>
      <c r="T181" s="404">
        <v>76400.196712138117</v>
      </c>
      <c r="U181" s="306"/>
    </row>
    <row r="182" spans="1:21" x14ac:dyDescent="0.3">
      <c r="A182" s="249">
        <v>167</v>
      </c>
      <c r="B182" s="289" t="s">
        <v>410</v>
      </c>
      <c r="C182" s="289" t="s">
        <v>672</v>
      </c>
      <c r="D182" s="289"/>
      <c r="E182" s="168"/>
      <c r="F182" s="127" t="s">
        <v>411</v>
      </c>
      <c r="G182" s="347">
        <v>43311.237000000001</v>
      </c>
      <c r="H182" s="347">
        <v>40683.240685299897</v>
      </c>
      <c r="I182" s="347">
        <v>44889.57</v>
      </c>
      <c r="J182" s="347">
        <v>47529.784539199973</v>
      </c>
      <c r="K182" s="347">
        <v>50615.841</v>
      </c>
      <c r="L182" s="347">
        <v>52249.823509999886</v>
      </c>
      <c r="M182" s="347">
        <v>50751.680530000005</v>
      </c>
      <c r="N182" s="347">
        <v>44892.11417619999</v>
      </c>
      <c r="O182" s="347">
        <v>50113.751520000005</v>
      </c>
      <c r="P182" s="347">
        <v>46810.226503599879</v>
      </c>
      <c r="Q182" s="347">
        <v>38382.104722599979</v>
      </c>
      <c r="R182" s="347">
        <v>39497.535582399978</v>
      </c>
      <c r="S182" s="347">
        <v>40606.37916219997</v>
      </c>
      <c r="T182" s="404">
        <v>41709.100221999979</v>
      </c>
      <c r="U182" s="306"/>
    </row>
    <row r="183" spans="1:21" x14ac:dyDescent="0.3">
      <c r="A183" s="249">
        <v>168</v>
      </c>
      <c r="B183" s="338" t="s">
        <v>412</v>
      </c>
      <c r="C183" s="289" t="s">
        <v>673</v>
      </c>
      <c r="D183" s="289"/>
      <c r="F183" s="127" t="s">
        <v>413</v>
      </c>
      <c r="G183" s="347">
        <v>2.48</v>
      </c>
      <c r="H183" s="347">
        <v>0</v>
      </c>
      <c r="I183" s="347">
        <v>0</v>
      </c>
      <c r="J183" s="347">
        <v>0</v>
      </c>
      <c r="K183" s="347">
        <v>-4.2000000000000003E-2</v>
      </c>
      <c r="L183" s="347">
        <v>0</v>
      </c>
      <c r="M183" s="347">
        <v>37.995150000000002</v>
      </c>
      <c r="N183" s="347">
        <v>0</v>
      </c>
      <c r="O183" s="347">
        <v>45.332809999999995</v>
      </c>
      <c r="P183" s="347">
        <v>41.893459999999997</v>
      </c>
      <c r="Q183" s="347">
        <v>43.359819999999999</v>
      </c>
      <c r="R183" s="347">
        <v>43.359819999999999</v>
      </c>
      <c r="S183" s="347">
        <v>43.359819999999999</v>
      </c>
      <c r="T183" s="404">
        <v>43.359819999999999</v>
      </c>
      <c r="U183" s="306"/>
    </row>
    <row r="184" spans="1:21" x14ac:dyDescent="0.3">
      <c r="A184" s="249">
        <v>169</v>
      </c>
      <c r="B184" s="289" t="s">
        <v>414</v>
      </c>
      <c r="C184" s="289" t="s">
        <v>615</v>
      </c>
      <c r="D184" s="289"/>
      <c r="E184" s="168"/>
      <c r="F184" s="127" t="s">
        <v>415</v>
      </c>
      <c r="G184" s="347">
        <v>27418.005000000001</v>
      </c>
      <c r="H184" s="347">
        <v>24160.494153199899</v>
      </c>
      <c r="I184" s="347">
        <v>33059.928999999996</v>
      </c>
      <c r="J184" s="347">
        <v>30227.951956599991</v>
      </c>
      <c r="K184" s="347">
        <v>37719.394999999997</v>
      </c>
      <c r="L184" s="347">
        <v>32476.734449999989</v>
      </c>
      <c r="M184" s="347">
        <v>34001.422769999997</v>
      </c>
      <c r="N184" s="347">
        <v>25241.3298602</v>
      </c>
      <c r="O184" s="347">
        <v>32487.367329999892</v>
      </c>
      <c r="P184" s="347">
        <v>23695.28585</v>
      </c>
      <c r="Q184" s="347">
        <v>23435.982907524995</v>
      </c>
      <c r="R184" s="347">
        <v>28980.21357190999</v>
      </c>
      <c r="S184" s="347">
        <v>26999.366851153798</v>
      </c>
      <c r="T184" s="404">
        <v>27875.85977248245</v>
      </c>
      <c r="U184" s="306"/>
    </row>
    <row r="185" spans="1:21" x14ac:dyDescent="0.3">
      <c r="A185" s="249">
        <v>170</v>
      </c>
      <c r="B185" s="289" t="s">
        <v>416</v>
      </c>
      <c r="C185" s="289" t="s">
        <v>674</v>
      </c>
      <c r="D185" s="289"/>
      <c r="E185" s="168"/>
      <c r="F185" s="127" t="s">
        <v>417</v>
      </c>
      <c r="G185" s="347">
        <v>17485.344000000001</v>
      </c>
      <c r="H185" s="347">
        <v>17555.693823999889</v>
      </c>
      <c r="I185" s="347">
        <v>15632.144</v>
      </c>
      <c r="J185" s="347">
        <v>16201.865695999899</v>
      </c>
      <c r="K185" s="347">
        <v>17610.534</v>
      </c>
      <c r="L185" s="347">
        <v>16679.288840000001</v>
      </c>
      <c r="M185" s="347">
        <v>20887.901660000003</v>
      </c>
      <c r="N185" s="347">
        <v>22707.42798199999</v>
      </c>
      <c r="O185" s="347">
        <v>20936.21586</v>
      </c>
      <c r="P185" s="347">
        <v>22310.99295</v>
      </c>
      <c r="Q185" s="347">
        <v>24717.529229999898</v>
      </c>
      <c r="R185" s="347">
        <v>24717.529229999898</v>
      </c>
      <c r="S185" s="347">
        <v>24717.529229999898</v>
      </c>
      <c r="T185" s="404">
        <v>24717.529229999898</v>
      </c>
      <c r="U185" s="306"/>
    </row>
    <row r="186" spans="1:21" x14ac:dyDescent="0.3">
      <c r="A186" s="249">
        <v>171</v>
      </c>
      <c r="B186" s="289" t="s">
        <v>418</v>
      </c>
      <c r="C186" s="467">
        <v>924.2</v>
      </c>
      <c r="D186" s="289"/>
      <c r="E186" s="168"/>
      <c r="F186" s="127" t="s">
        <v>419</v>
      </c>
      <c r="G186" s="347">
        <v>157057.299</v>
      </c>
      <c r="H186" s="347">
        <v>157206.61416</v>
      </c>
      <c r="I186" s="347">
        <v>307950.21799999999</v>
      </c>
      <c r="J186" s="347">
        <v>303594.99715999997</v>
      </c>
      <c r="K186" s="347">
        <v>170218.02900000001</v>
      </c>
      <c r="L186" s="347">
        <v>157206.61416</v>
      </c>
      <c r="M186" s="347">
        <v>67866.833249999996</v>
      </c>
      <c r="N186" s="347">
        <v>65789.650999999998</v>
      </c>
      <c r="O186" s="347">
        <v>365936.08664999995</v>
      </c>
      <c r="P186" s="347">
        <v>343600.49399999896</v>
      </c>
      <c r="Q186" s="347">
        <v>113133.497999999</v>
      </c>
      <c r="R186" s="347">
        <v>0</v>
      </c>
      <c r="S186" s="347">
        <v>0</v>
      </c>
      <c r="T186" s="404">
        <v>0</v>
      </c>
      <c r="U186" s="306"/>
    </row>
    <row r="187" spans="1:21" x14ac:dyDescent="0.3">
      <c r="A187" s="249">
        <v>172</v>
      </c>
      <c r="B187" s="289" t="s">
        <v>420</v>
      </c>
      <c r="C187" s="289" t="s">
        <v>675</v>
      </c>
      <c r="D187" s="289"/>
      <c r="E187" s="168"/>
      <c r="F187" s="307" t="s">
        <v>421</v>
      </c>
      <c r="G187" s="347">
        <v>10771.748000000001</v>
      </c>
      <c r="H187" s="347">
        <v>7099.69992</v>
      </c>
      <c r="I187" s="347">
        <v>7914.6169999999993</v>
      </c>
      <c r="J187" s="347">
        <v>8142.6615245999883</v>
      </c>
      <c r="K187" s="347">
        <v>14418.29</v>
      </c>
      <c r="L187" s="347">
        <v>8362.7004899999902</v>
      </c>
      <c r="M187" s="347">
        <v>1357.5191400000003</v>
      </c>
      <c r="N187" s="347">
        <v>8266.3107147999908</v>
      </c>
      <c r="O187" s="347">
        <v>7611.6521600000005</v>
      </c>
      <c r="P187" s="347">
        <v>6813.4263799999999</v>
      </c>
      <c r="Q187" s="347">
        <v>7320.4949799999995</v>
      </c>
      <c r="R187" s="347">
        <v>7320.4949799999995</v>
      </c>
      <c r="S187" s="347">
        <v>7320.4949799999995</v>
      </c>
      <c r="T187" s="404">
        <v>7320.4949799999995</v>
      </c>
      <c r="U187" s="306"/>
    </row>
    <row r="188" spans="1:21" x14ac:dyDescent="0.3">
      <c r="A188" s="249">
        <v>173</v>
      </c>
      <c r="B188" s="289" t="s">
        <v>422</v>
      </c>
      <c r="C188" s="289" t="s">
        <v>594</v>
      </c>
      <c r="D188" s="289"/>
      <c r="F188" s="127" t="s">
        <v>423</v>
      </c>
      <c r="G188" s="347">
        <v>42058.759000000005</v>
      </c>
      <c r="H188" s="347">
        <v>44231.226591500017</v>
      </c>
      <c r="I188" s="347">
        <v>21243.687000000005</v>
      </c>
      <c r="J188" s="347">
        <v>42512.924095900104</v>
      </c>
      <c r="K188" s="347">
        <v>13582.939000000006</v>
      </c>
      <c r="L188" s="347">
        <v>40290.081400000206</v>
      </c>
      <c r="M188" s="347">
        <v>29773.55080999999</v>
      </c>
      <c r="N188" s="347">
        <v>5178.6179722999004</v>
      </c>
      <c r="O188" s="347">
        <v>859.43335000000661</v>
      </c>
      <c r="P188" s="347">
        <v>11449.073149999989</v>
      </c>
      <c r="Q188" s="347">
        <v>14974.296490000095</v>
      </c>
      <c r="R188" s="347">
        <v>26138.03933092839</v>
      </c>
      <c r="S188" s="347">
        <v>42123.996168276899</v>
      </c>
      <c r="T188" s="404">
        <v>59613.704887097694</v>
      </c>
      <c r="U188" s="306"/>
    </row>
    <row r="189" spans="1:21" x14ac:dyDescent="0.3">
      <c r="A189" s="249">
        <v>174</v>
      </c>
      <c r="B189" s="289" t="s">
        <v>424</v>
      </c>
      <c r="C189" s="289" t="s">
        <v>676</v>
      </c>
      <c r="D189" s="289"/>
      <c r="F189" s="468" t="s">
        <v>425</v>
      </c>
      <c r="G189" s="347">
        <v>0</v>
      </c>
      <c r="H189" s="347">
        <v>0</v>
      </c>
      <c r="I189" s="347">
        <v>0</v>
      </c>
      <c r="J189" s="347">
        <v>0</v>
      </c>
      <c r="K189" s="347">
        <v>498.78577000000001</v>
      </c>
      <c r="L189" s="347">
        <v>-1352.5678799999998</v>
      </c>
      <c r="M189" s="347">
        <v>0</v>
      </c>
      <c r="N189" s="347">
        <v>-25.750439999999902</v>
      </c>
      <c r="O189" s="347">
        <v>0</v>
      </c>
      <c r="P189" s="347">
        <v>0</v>
      </c>
      <c r="Q189" s="347">
        <v>0</v>
      </c>
      <c r="R189" s="347">
        <v>0</v>
      </c>
      <c r="S189" s="347">
        <v>0</v>
      </c>
      <c r="T189" s="404">
        <v>0</v>
      </c>
      <c r="U189" s="306"/>
    </row>
    <row r="190" spans="1:21" x14ac:dyDescent="0.3">
      <c r="A190" s="249">
        <v>175</v>
      </c>
      <c r="B190" s="289" t="s">
        <v>426</v>
      </c>
      <c r="C190" s="289" t="s">
        <v>677</v>
      </c>
      <c r="D190" s="289"/>
      <c r="F190" s="127" t="s">
        <v>427</v>
      </c>
      <c r="G190" s="347">
        <v>0</v>
      </c>
      <c r="H190" s="347">
        <v>0</v>
      </c>
      <c r="I190" s="347">
        <v>0</v>
      </c>
      <c r="J190" s="347">
        <v>0</v>
      </c>
      <c r="K190" s="347">
        <v>0</v>
      </c>
      <c r="L190" s="347">
        <v>0</v>
      </c>
      <c r="M190" s="347">
        <v>9.5939999999999998E-2</v>
      </c>
      <c r="N190" s="347">
        <v>0</v>
      </c>
      <c r="O190" s="347">
        <v>0</v>
      </c>
      <c r="P190" s="347">
        <v>0</v>
      </c>
      <c r="Q190" s="347">
        <v>0</v>
      </c>
      <c r="R190" s="347">
        <v>0</v>
      </c>
      <c r="S190" s="347">
        <v>0</v>
      </c>
      <c r="T190" s="404">
        <v>0</v>
      </c>
      <c r="U190" s="306"/>
    </row>
    <row r="191" spans="1:21" x14ac:dyDescent="0.3">
      <c r="A191" s="249">
        <v>176</v>
      </c>
      <c r="B191" s="289" t="s">
        <v>428</v>
      </c>
      <c r="C191" s="289" t="s">
        <v>678</v>
      </c>
      <c r="D191" s="289"/>
      <c r="E191" s="168"/>
      <c r="F191" s="127" t="s">
        <v>429</v>
      </c>
      <c r="G191" s="347">
        <v>4750.5280000000002</v>
      </c>
      <c r="H191" s="347">
        <v>4859.67</v>
      </c>
      <c r="I191" s="347">
        <v>4834.9120000000003</v>
      </c>
      <c r="J191" s="347">
        <v>0</v>
      </c>
      <c r="K191" s="347">
        <v>4992.759</v>
      </c>
      <c r="L191" s="347">
        <v>5147.8318499999996</v>
      </c>
      <c r="M191" s="347">
        <v>6164.6052500000005</v>
      </c>
      <c r="N191" s="347">
        <v>5511.8130000000001</v>
      </c>
      <c r="O191" s="347">
        <v>7119.8172499999982</v>
      </c>
      <c r="P191" s="347">
        <v>7288.3693999999905</v>
      </c>
      <c r="Q191" s="347">
        <v>7288.3693999999905</v>
      </c>
      <c r="R191" s="347">
        <v>6053.4954000000007</v>
      </c>
      <c r="S191" s="347">
        <v>6939.5273999999999</v>
      </c>
      <c r="T191" s="404">
        <v>7572.6353999999901</v>
      </c>
      <c r="U191" s="306"/>
    </row>
    <row r="192" spans="1:21" x14ac:dyDescent="0.3">
      <c r="A192" s="249">
        <v>177</v>
      </c>
      <c r="B192" s="289" t="s">
        <v>430</v>
      </c>
      <c r="C192" s="289" t="s">
        <v>679</v>
      </c>
      <c r="D192" s="289"/>
      <c r="E192" s="168"/>
      <c r="F192" s="127" t="s">
        <v>431</v>
      </c>
      <c r="G192" s="347">
        <v>-1962.8240000000001</v>
      </c>
      <c r="H192" s="347">
        <v>-1558.8310999999999</v>
      </c>
      <c r="I192" s="347">
        <v>-1761.7</v>
      </c>
      <c r="J192" s="347">
        <v>-1581.1203499999901</v>
      </c>
      <c r="K192" s="347">
        <v>-1315.2380000000001</v>
      </c>
      <c r="L192" s="347">
        <v>-1319.4719700000001</v>
      </c>
      <c r="M192" s="347">
        <v>-1460.8529699999999</v>
      </c>
      <c r="N192" s="347">
        <v>-1676.5420199999901</v>
      </c>
      <c r="O192" s="347">
        <v>-1202.1953700000001</v>
      </c>
      <c r="P192" s="347">
        <v>-1639.95235</v>
      </c>
      <c r="Q192" s="347">
        <v>-1695.57293</v>
      </c>
      <c r="R192" s="347">
        <v>-1695.57293</v>
      </c>
      <c r="S192" s="347">
        <v>-1695.57293</v>
      </c>
      <c r="T192" s="404">
        <v>-1695.57293</v>
      </c>
      <c r="U192" s="306"/>
    </row>
    <row r="193" spans="1:25" x14ac:dyDescent="0.3">
      <c r="A193" s="249">
        <v>178</v>
      </c>
      <c r="B193" s="289" t="s">
        <v>432</v>
      </c>
      <c r="C193" s="289" t="s">
        <v>680</v>
      </c>
      <c r="D193" s="289"/>
      <c r="E193" s="168"/>
      <c r="F193" s="127" t="s">
        <v>433</v>
      </c>
      <c r="G193" s="347">
        <v>-11807.957999999997</v>
      </c>
      <c r="H193" s="347">
        <v>-13687.202748000003</v>
      </c>
      <c r="I193" s="347">
        <v>-12152.440999999999</v>
      </c>
      <c r="J193" s="347">
        <v>-13865.656479999998</v>
      </c>
      <c r="K193" s="347">
        <v>-10932.869999999997</v>
      </c>
      <c r="L193" s="347">
        <v>-13729.497369999999</v>
      </c>
      <c r="M193" s="347">
        <v>-4932.2153600000001</v>
      </c>
      <c r="N193" s="347">
        <v>-6261.0632795999991</v>
      </c>
      <c r="O193" s="347">
        <v>-7615.5424499999981</v>
      </c>
      <c r="P193" s="347">
        <v>-11495.257750000001</v>
      </c>
      <c r="Q193" s="347">
        <v>-12089.611430000008</v>
      </c>
      <c r="R193" s="347">
        <v>-12089.611430000008</v>
      </c>
      <c r="S193" s="347">
        <v>-12089.611430000008</v>
      </c>
      <c r="T193" s="404">
        <v>-12089.611430000008</v>
      </c>
      <c r="U193" s="306"/>
    </row>
    <row r="194" spans="1:25" x14ac:dyDescent="0.3">
      <c r="A194" s="249">
        <v>179</v>
      </c>
      <c r="B194" s="289" t="s">
        <v>434</v>
      </c>
      <c r="C194" s="289" t="s">
        <v>681</v>
      </c>
      <c r="D194" s="289"/>
      <c r="E194" s="168"/>
      <c r="F194" s="127" t="s">
        <v>289</v>
      </c>
      <c r="G194" s="347">
        <v>21611.995999999999</v>
      </c>
      <c r="H194" s="347">
        <v>19690.350968399987</v>
      </c>
      <c r="I194" s="347">
        <v>23871.731999999996</v>
      </c>
      <c r="J194" s="347">
        <v>22345.514259999989</v>
      </c>
      <c r="K194" s="347">
        <v>22083.769</v>
      </c>
      <c r="L194" s="347">
        <v>22840.431199999992</v>
      </c>
      <c r="M194" s="347">
        <v>19668.33685</v>
      </c>
      <c r="N194" s="347">
        <v>20454.750588000003</v>
      </c>
      <c r="O194" s="347">
        <v>22620.905239999898</v>
      </c>
      <c r="P194" s="347">
        <v>25426.090860000008</v>
      </c>
      <c r="Q194" s="347">
        <v>25342.669370000011</v>
      </c>
      <c r="R194" s="347">
        <v>25324.542760002012</v>
      </c>
      <c r="S194" s="347">
        <v>25324.542760002012</v>
      </c>
      <c r="T194" s="404">
        <v>25324.542760002012</v>
      </c>
      <c r="U194" s="306"/>
    </row>
    <row r="195" spans="1:25" x14ac:dyDescent="0.3">
      <c r="A195" s="249">
        <v>180</v>
      </c>
      <c r="B195" s="303"/>
      <c r="C195" s="303"/>
      <c r="D195" s="303"/>
      <c r="E195" s="170" t="s">
        <v>96</v>
      </c>
      <c r="F195" s="127"/>
      <c r="G195" s="356">
        <v>391550.05900000001</v>
      </c>
      <c r="H195" s="356">
        <v>355063.53570699971</v>
      </c>
      <c r="I195" s="356">
        <v>502746.43700000003</v>
      </c>
      <c r="J195" s="356">
        <v>515714.09789329988</v>
      </c>
      <c r="K195" s="356">
        <v>409191.24977000011</v>
      </c>
      <c r="L195" s="356">
        <v>377455.57390000008</v>
      </c>
      <c r="M195" s="356">
        <v>301120.43271000008</v>
      </c>
      <c r="N195" s="356">
        <v>259204.63726689987</v>
      </c>
      <c r="O195" s="356">
        <v>576418.69378999993</v>
      </c>
      <c r="P195" s="356">
        <v>538997.81926359888</v>
      </c>
      <c r="Q195" s="356">
        <v>309899.28277509892</v>
      </c>
      <c r="R195" s="356">
        <v>214794.55910307574</v>
      </c>
      <c r="S195" s="356">
        <v>230697.62377136661</v>
      </c>
      <c r="T195" s="356">
        <v>256792.23942372014</v>
      </c>
      <c r="U195" s="306"/>
    </row>
    <row r="196" spans="1:25" ht="14.4" thickBot="1" x14ac:dyDescent="0.35">
      <c r="A196" s="249">
        <v>181</v>
      </c>
      <c r="B196" s="459"/>
      <c r="C196" s="460"/>
      <c r="D196" s="461"/>
      <c r="E196" s="462"/>
      <c r="F196" s="463"/>
      <c r="G196" s="464"/>
      <c r="H196" s="464"/>
      <c r="I196" s="464"/>
      <c r="J196" s="464"/>
      <c r="K196" s="464"/>
      <c r="L196" s="464"/>
      <c r="M196" s="464"/>
      <c r="N196" s="464"/>
      <c r="O196" s="464"/>
      <c r="P196" s="464"/>
      <c r="Q196" s="464"/>
      <c r="R196" s="464" t="s">
        <v>598</v>
      </c>
      <c r="S196" s="464"/>
      <c r="T196" s="464"/>
      <c r="U196" s="306"/>
    </row>
    <row r="197" spans="1:25" x14ac:dyDescent="0.3">
      <c r="A197" s="249">
        <v>182</v>
      </c>
      <c r="G197" s="404"/>
      <c r="H197" s="404"/>
      <c r="I197" s="404"/>
      <c r="J197" s="404"/>
      <c r="K197" s="404"/>
      <c r="L197" s="404"/>
      <c r="M197" s="404"/>
      <c r="N197" s="404"/>
      <c r="O197" s="404"/>
      <c r="P197" s="404"/>
      <c r="Q197" s="404"/>
      <c r="R197" s="404"/>
      <c r="S197" s="404"/>
      <c r="T197" s="404"/>
      <c r="U197" s="306"/>
    </row>
    <row r="198" spans="1:25" x14ac:dyDescent="0.3">
      <c r="A198" s="249">
        <v>183</v>
      </c>
      <c r="B198" s="289" t="s">
        <v>435</v>
      </c>
      <c r="C198" s="289" t="s">
        <v>682</v>
      </c>
      <c r="D198" s="289"/>
      <c r="E198" s="168"/>
      <c r="F198" s="127" t="s">
        <v>436</v>
      </c>
      <c r="G198" s="347">
        <v>1E-3</v>
      </c>
      <c r="H198" s="347">
        <v>0</v>
      </c>
      <c r="I198" s="347">
        <v>0</v>
      </c>
      <c r="J198" s="347">
        <v>0</v>
      </c>
      <c r="K198" s="347">
        <v>0</v>
      </c>
      <c r="L198" s="347">
        <v>0</v>
      </c>
      <c r="M198" s="347">
        <v>0</v>
      </c>
      <c r="N198" s="347">
        <v>0</v>
      </c>
      <c r="O198" s="347">
        <v>0</v>
      </c>
      <c r="P198" s="347">
        <v>0</v>
      </c>
      <c r="Q198" s="347">
        <v>0</v>
      </c>
      <c r="R198" s="347">
        <v>0</v>
      </c>
      <c r="S198" s="347">
        <v>0</v>
      </c>
      <c r="T198" s="404">
        <v>0</v>
      </c>
      <c r="U198" s="306"/>
    </row>
    <row r="199" spans="1:25" x14ac:dyDescent="0.3">
      <c r="A199" s="249">
        <v>184</v>
      </c>
      <c r="B199" s="290" t="s">
        <v>437</v>
      </c>
      <c r="C199" s="289" t="s">
        <v>683</v>
      </c>
      <c r="D199" s="289"/>
      <c r="E199" s="168"/>
      <c r="F199" s="127" t="s">
        <v>438</v>
      </c>
      <c r="G199" s="347">
        <v>544.83400000000006</v>
      </c>
      <c r="H199" s="347">
        <v>235.90151</v>
      </c>
      <c r="I199" s="347">
        <v>54.202000000000005</v>
      </c>
      <c r="J199" s="347">
        <v>0</v>
      </c>
      <c r="K199" s="347">
        <v>516.904</v>
      </c>
      <c r="L199" s="347">
        <v>0</v>
      </c>
      <c r="M199" s="347">
        <v>533.92065000000014</v>
      </c>
      <c r="N199" s="347">
        <v>0</v>
      </c>
      <c r="O199" s="347">
        <v>138.78787999999989</v>
      </c>
      <c r="P199" s="347">
        <v>0</v>
      </c>
      <c r="Q199" s="347">
        <v>0</v>
      </c>
      <c r="R199" s="347">
        <v>0</v>
      </c>
      <c r="S199" s="347">
        <v>0</v>
      </c>
      <c r="T199" s="404">
        <v>0</v>
      </c>
      <c r="U199" s="306"/>
    </row>
    <row r="200" spans="1:25" x14ac:dyDescent="0.3">
      <c r="A200" s="249">
        <v>185</v>
      </c>
      <c r="B200" s="289"/>
      <c r="C200" s="289"/>
      <c r="D200" s="289"/>
      <c r="E200" s="169" t="s">
        <v>97</v>
      </c>
      <c r="F200" s="127"/>
      <c r="G200" s="352">
        <v>544.83500000000004</v>
      </c>
      <c r="H200" s="352">
        <v>235.90151</v>
      </c>
      <c r="I200" s="352">
        <v>54.202000000000005</v>
      </c>
      <c r="J200" s="352">
        <v>0</v>
      </c>
      <c r="K200" s="352">
        <v>516.904</v>
      </c>
      <c r="L200" s="352">
        <v>0</v>
      </c>
      <c r="M200" s="352">
        <v>533.92065000000014</v>
      </c>
      <c r="N200" s="352">
        <v>0</v>
      </c>
      <c r="O200" s="352">
        <v>138.78787999999989</v>
      </c>
      <c r="P200" s="352">
        <v>0</v>
      </c>
      <c r="Q200" s="352">
        <v>0</v>
      </c>
      <c r="R200" s="352">
        <v>0</v>
      </c>
      <c r="S200" s="352">
        <v>0</v>
      </c>
      <c r="T200" s="352">
        <v>0</v>
      </c>
      <c r="U200" s="306"/>
    </row>
    <row r="201" spans="1:25" x14ac:dyDescent="0.3">
      <c r="A201" s="249">
        <v>186</v>
      </c>
      <c r="B201" s="289"/>
      <c r="C201" s="289"/>
      <c r="D201" s="289"/>
      <c r="E201" s="169"/>
      <c r="F201" s="127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06"/>
    </row>
    <row r="202" spans="1:25" x14ac:dyDescent="0.3">
      <c r="A202" s="249">
        <v>187</v>
      </c>
      <c r="B202" s="289"/>
      <c r="C202" s="289"/>
      <c r="D202" s="289"/>
      <c r="E202" s="169" t="s">
        <v>98</v>
      </c>
      <c r="F202" s="127"/>
      <c r="G202" s="358">
        <v>973450.42899999954</v>
      </c>
      <c r="H202" s="358">
        <v>923334.77100119926</v>
      </c>
      <c r="I202" s="358">
        <v>1058692.308</v>
      </c>
      <c r="J202" s="358">
        <v>1070403.3458593995</v>
      </c>
      <c r="K202" s="358">
        <v>964018.03276999993</v>
      </c>
      <c r="L202" s="358">
        <v>960613.80993383215</v>
      </c>
      <c r="M202" s="358">
        <v>909594.77683999948</v>
      </c>
      <c r="N202" s="358">
        <v>848476.00476563256</v>
      </c>
      <c r="O202" s="358">
        <v>1148466.461519999</v>
      </c>
      <c r="P202" s="358">
        <v>1146453.7073717397</v>
      </c>
      <c r="Q202" s="358">
        <v>907648.61527638976</v>
      </c>
      <c r="R202" s="358">
        <v>829004.92729576677</v>
      </c>
      <c r="S202" s="358">
        <v>855647.84325874317</v>
      </c>
      <c r="T202" s="358">
        <v>897676.25491407653</v>
      </c>
      <c r="U202" s="306"/>
    </row>
    <row r="203" spans="1:25" x14ac:dyDescent="0.3">
      <c r="A203" s="249">
        <v>188</v>
      </c>
      <c r="B203" s="308"/>
      <c r="C203" s="308"/>
      <c r="D203" s="308"/>
      <c r="E203" s="339" t="s">
        <v>99</v>
      </c>
      <c r="F203" s="335"/>
      <c r="G203" s="251">
        <v>848105.16899999988</v>
      </c>
      <c r="H203" s="251">
        <v>789748.50792539958</v>
      </c>
      <c r="I203" s="251">
        <v>926021.12599999993</v>
      </c>
      <c r="J203" s="251">
        <v>930237.82587595028</v>
      </c>
      <c r="K203" s="251">
        <v>827511.97676999995</v>
      </c>
      <c r="L203" s="251">
        <v>822695.23667423334</v>
      </c>
      <c r="M203" s="251">
        <v>740064.0253000001</v>
      </c>
      <c r="N203" s="251">
        <v>659189.50643969234</v>
      </c>
      <c r="O203" s="251">
        <v>965955.13305999932</v>
      </c>
      <c r="P203" s="251">
        <v>956640.47047953145</v>
      </c>
      <c r="Q203" s="251">
        <v>706438.53213935776</v>
      </c>
      <c r="R203" s="251">
        <v>625522.99362982681</v>
      </c>
      <c r="S203" s="251">
        <v>652643.6870377016</v>
      </c>
      <c r="T203" s="251">
        <v>693513.60401712102</v>
      </c>
      <c r="U203" s="306"/>
    </row>
    <row r="204" spans="1:25" x14ac:dyDescent="0.3">
      <c r="A204" s="249">
        <v>189</v>
      </c>
      <c r="B204" s="309"/>
      <c r="C204" s="311"/>
      <c r="D204" s="309"/>
      <c r="E204" s="339" t="s">
        <v>100</v>
      </c>
      <c r="F204" s="335"/>
      <c r="G204" s="251">
        <v>2137500.9539999999</v>
      </c>
      <c r="H204" s="251">
        <v>2198598.5043659317</v>
      </c>
      <c r="I204" s="251">
        <v>1869341.0169999998</v>
      </c>
      <c r="J204" s="251">
        <v>1954857.1144834389</v>
      </c>
      <c r="K204" s="251">
        <v>1942589.0540000002</v>
      </c>
      <c r="L204" s="251">
        <v>1848825.8779816807</v>
      </c>
      <c r="M204" s="251">
        <v>2755582.8817599993</v>
      </c>
      <c r="N204" s="251">
        <v>2773744.9716053926</v>
      </c>
      <c r="O204" s="251">
        <v>3005705.1971199978</v>
      </c>
      <c r="P204" s="251">
        <v>3519743.6747677303</v>
      </c>
      <c r="Q204" s="251">
        <v>3167555.893404623</v>
      </c>
      <c r="R204" s="251">
        <v>2125592.0832082136</v>
      </c>
      <c r="S204" s="251">
        <v>1976165.998300001</v>
      </c>
      <c r="T204" s="251">
        <v>1879033.9878422371</v>
      </c>
      <c r="U204" s="306"/>
    </row>
    <row r="205" spans="1:25" x14ac:dyDescent="0.3">
      <c r="A205" s="249">
        <v>190</v>
      </c>
      <c r="B205" s="309"/>
      <c r="C205" s="311"/>
      <c r="D205" s="309"/>
      <c r="E205" s="339" t="s">
        <v>101</v>
      </c>
      <c r="F205" s="335"/>
      <c r="G205" s="359">
        <v>2985606.1229999997</v>
      </c>
      <c r="H205" s="359">
        <v>2988347.0122913313</v>
      </c>
      <c r="I205" s="359">
        <v>2795362.1429999997</v>
      </c>
      <c r="J205" s="359">
        <v>2885094.9403593894</v>
      </c>
      <c r="K205" s="359">
        <v>2770101.0307700001</v>
      </c>
      <c r="L205" s="359">
        <v>2671521.1146559138</v>
      </c>
      <c r="M205" s="359">
        <v>3495646.9070599992</v>
      </c>
      <c r="N205" s="359">
        <v>3432934.478045085</v>
      </c>
      <c r="O205" s="359">
        <v>3971660.3301799973</v>
      </c>
      <c r="P205" s="359">
        <v>4476384.145247262</v>
      </c>
      <c r="Q205" s="359">
        <v>3873994.4255439807</v>
      </c>
      <c r="R205" s="359">
        <v>2751115.0768380403</v>
      </c>
      <c r="S205" s="359">
        <v>2628809.6853377027</v>
      </c>
      <c r="T205" s="359">
        <v>2572547.5918593584</v>
      </c>
      <c r="U205" s="306"/>
    </row>
    <row r="206" spans="1:25" x14ac:dyDescent="0.3">
      <c r="A206" s="249">
        <v>191</v>
      </c>
      <c r="B206" s="310"/>
      <c r="C206" s="303"/>
      <c r="D206" s="310"/>
      <c r="E206" s="169"/>
      <c r="F206" s="127"/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47"/>
      <c r="U206" s="306"/>
      <c r="X206" s="306"/>
      <c r="Y206" s="306"/>
    </row>
    <row r="207" spans="1:25" x14ac:dyDescent="0.3">
      <c r="A207" s="249">
        <v>192</v>
      </c>
      <c r="B207" s="293" t="s">
        <v>439</v>
      </c>
      <c r="C207" s="289" t="s">
        <v>684</v>
      </c>
      <c r="D207" s="289"/>
      <c r="E207" s="169"/>
      <c r="F207" s="127" t="s">
        <v>102</v>
      </c>
      <c r="G207" s="347">
        <v>492157.50200000004</v>
      </c>
      <c r="H207" s="347">
        <v>525428.6103947059</v>
      </c>
      <c r="I207" s="347">
        <v>541185.92599999998</v>
      </c>
      <c r="J207" s="347">
        <v>569503.81454730954</v>
      </c>
      <c r="K207" s="347">
        <v>586910.24899999995</v>
      </c>
      <c r="L207" s="347">
        <v>612760.96585961559</v>
      </c>
      <c r="M207" s="347">
        <v>832398.95144999993</v>
      </c>
      <c r="N207" s="347">
        <v>792897.52660504903</v>
      </c>
      <c r="O207" s="347">
        <v>900839.54047999892</v>
      </c>
      <c r="P207" s="347">
        <v>937106.53008680267</v>
      </c>
      <c r="Q207" s="347">
        <v>1005083.9768507453</v>
      </c>
      <c r="R207" s="347">
        <v>1074754.3169040675</v>
      </c>
      <c r="S207" s="347">
        <v>1152804.0338992965</v>
      </c>
      <c r="T207" s="347">
        <v>1203818.1696470005</v>
      </c>
      <c r="U207" s="306"/>
    </row>
    <row r="208" spans="1:25" x14ac:dyDescent="0.3">
      <c r="A208" s="249">
        <v>193</v>
      </c>
      <c r="B208" s="303"/>
      <c r="C208" s="303"/>
      <c r="D208" s="303"/>
      <c r="E208" s="190" t="s">
        <v>102</v>
      </c>
      <c r="F208" s="191"/>
      <c r="G208" s="348">
        <v>492157.50200000004</v>
      </c>
      <c r="H208" s="348">
        <v>525428.6103947059</v>
      </c>
      <c r="I208" s="348">
        <v>541185.92599999998</v>
      </c>
      <c r="J208" s="348">
        <v>569503.81454730954</v>
      </c>
      <c r="K208" s="348">
        <v>586910.24899999995</v>
      </c>
      <c r="L208" s="348">
        <v>612760.96585961559</v>
      </c>
      <c r="M208" s="348">
        <v>832398.95144999993</v>
      </c>
      <c r="N208" s="348">
        <v>792897.52660504903</v>
      </c>
      <c r="O208" s="348">
        <v>900839.54047999892</v>
      </c>
      <c r="P208" s="348">
        <v>937106.53008680267</v>
      </c>
      <c r="Q208" s="348">
        <v>1005083.9768507453</v>
      </c>
      <c r="R208" s="348">
        <v>1074754.3169040675</v>
      </c>
      <c r="S208" s="348">
        <v>1152804.0338992965</v>
      </c>
      <c r="T208" s="348">
        <v>1203818.1696470005</v>
      </c>
      <c r="U208" s="306"/>
    </row>
    <row r="209" spans="1:21" x14ac:dyDescent="0.3">
      <c r="A209" s="249">
        <v>194</v>
      </c>
      <c r="B209" s="289" t="s">
        <v>440</v>
      </c>
      <c r="C209" s="289" t="s">
        <v>441</v>
      </c>
      <c r="D209" s="289"/>
      <c r="E209" s="190"/>
      <c r="F209" s="191" t="s">
        <v>442</v>
      </c>
      <c r="G209" s="347">
        <v>25661.598000000002</v>
      </c>
      <c r="H209" s="347">
        <v>0</v>
      </c>
      <c r="I209" s="347">
        <v>31459.143</v>
      </c>
      <c r="J209" s="347">
        <v>0</v>
      </c>
      <c r="K209" s="347">
        <v>35290.199000000001</v>
      </c>
      <c r="L209" s="347">
        <v>0</v>
      </c>
      <c r="M209" s="347">
        <v>36934.29075</v>
      </c>
      <c r="N209" s="347">
        <v>0</v>
      </c>
      <c r="O209" s="347">
        <v>41329.779490000001</v>
      </c>
      <c r="P209" s="347">
        <v>0</v>
      </c>
      <c r="Q209" s="347">
        <v>0</v>
      </c>
      <c r="R209" s="347">
        <v>0</v>
      </c>
      <c r="S209" s="347">
        <v>0</v>
      </c>
      <c r="T209" s="347">
        <v>0</v>
      </c>
      <c r="U209" s="306"/>
    </row>
    <row r="210" spans="1:21" x14ac:dyDescent="0.3">
      <c r="A210" s="249">
        <v>195</v>
      </c>
      <c r="B210" s="289" t="s">
        <v>443</v>
      </c>
      <c r="C210" s="289" t="s">
        <v>444</v>
      </c>
      <c r="D210" s="289"/>
      <c r="E210" s="168"/>
      <c r="F210" s="191" t="s">
        <v>445</v>
      </c>
      <c r="G210" s="347">
        <v>91.646000000000001</v>
      </c>
      <c r="H210" s="347">
        <v>0</v>
      </c>
      <c r="I210" s="347">
        <v>91.646000000000001</v>
      </c>
      <c r="J210" s="347">
        <v>0</v>
      </c>
      <c r="K210" s="347">
        <v>91.646000000000001</v>
      </c>
      <c r="L210" s="347">
        <v>0</v>
      </c>
      <c r="M210" s="347">
        <v>91.646039999999999</v>
      </c>
      <c r="N210" s="347">
        <v>0</v>
      </c>
      <c r="O210" s="347">
        <v>91.6460399999999</v>
      </c>
      <c r="P210" s="347">
        <v>0</v>
      </c>
      <c r="Q210" s="347">
        <v>0</v>
      </c>
      <c r="R210" s="347">
        <v>0</v>
      </c>
      <c r="S210" s="347">
        <v>0</v>
      </c>
      <c r="T210" s="347">
        <v>0</v>
      </c>
      <c r="U210" s="306"/>
    </row>
    <row r="211" spans="1:21" x14ac:dyDescent="0.3">
      <c r="A211" s="249">
        <v>196</v>
      </c>
      <c r="B211" s="289" t="s">
        <v>446</v>
      </c>
      <c r="C211" s="289" t="s">
        <v>447</v>
      </c>
      <c r="D211" s="289"/>
      <c r="E211" s="168"/>
      <c r="F211" s="191" t="s">
        <v>448</v>
      </c>
      <c r="G211" s="347">
        <v>2474.0169999999998</v>
      </c>
      <c r="H211" s="347">
        <v>0</v>
      </c>
      <c r="I211" s="347">
        <v>6278.7259999999997</v>
      </c>
      <c r="J211" s="347">
        <v>0</v>
      </c>
      <c r="K211" s="347">
        <v>6499.4210000000003</v>
      </c>
      <c r="L211" s="347">
        <v>6278.0025599999899</v>
      </c>
      <c r="M211" s="347">
        <v>6650.6646300000002</v>
      </c>
      <c r="N211" s="347">
        <v>6281.3552799999898</v>
      </c>
      <c r="O211" s="347">
        <v>6144.5515800000003</v>
      </c>
      <c r="P211" s="347">
        <v>6281.3552799999898</v>
      </c>
      <c r="Q211" s="347">
        <v>6281.3552799999898</v>
      </c>
      <c r="R211" s="347">
        <v>6281.3552799999898</v>
      </c>
      <c r="S211" s="347">
        <v>6281.3552799999898</v>
      </c>
      <c r="T211" s="347">
        <v>4002.0436399999899</v>
      </c>
      <c r="U211" s="306"/>
    </row>
    <row r="212" spans="1:21" x14ac:dyDescent="0.3">
      <c r="A212" s="249">
        <v>197</v>
      </c>
      <c r="B212" s="289" t="s">
        <v>449</v>
      </c>
      <c r="C212" s="289" t="s">
        <v>447</v>
      </c>
      <c r="D212" s="289"/>
      <c r="E212" s="168"/>
      <c r="F212" s="191" t="s">
        <v>450</v>
      </c>
      <c r="G212" s="347"/>
      <c r="H212" s="347"/>
      <c r="I212" s="347"/>
      <c r="J212" s="347"/>
      <c r="K212" s="347">
        <v>3405.5520000000001</v>
      </c>
      <c r="L212" s="347"/>
      <c r="M212" s="347">
        <v>15139.647000000001</v>
      </c>
      <c r="N212" s="347">
        <v>0</v>
      </c>
      <c r="O212" s="347">
        <v>14909.753999999899</v>
      </c>
      <c r="P212" s="347">
        <v>20035.375894900779</v>
      </c>
      <c r="Q212" s="347">
        <v>-38761.196339874936</v>
      </c>
      <c r="R212" s="347">
        <v>-3.6379788070917104E-11</v>
      </c>
      <c r="S212" s="347">
        <v>3.6379788070917104E-11</v>
      </c>
      <c r="T212" s="347">
        <v>1.45519152283668E-10</v>
      </c>
      <c r="U212" s="306"/>
    </row>
    <row r="213" spans="1:21" x14ac:dyDescent="0.3">
      <c r="A213" s="249">
        <v>198</v>
      </c>
      <c r="B213" s="289" t="s">
        <v>451</v>
      </c>
      <c r="C213" s="289" t="s">
        <v>447</v>
      </c>
      <c r="D213" s="289"/>
      <c r="E213" s="168"/>
      <c r="F213" s="191" t="s">
        <v>452</v>
      </c>
      <c r="G213" s="347">
        <v>0</v>
      </c>
      <c r="H213" s="347">
        <v>0</v>
      </c>
      <c r="I213" s="347">
        <v>0</v>
      </c>
      <c r="J213" s="347">
        <v>0</v>
      </c>
      <c r="K213" s="347">
        <v>0</v>
      </c>
      <c r="L213" s="347">
        <v>0</v>
      </c>
      <c r="M213" s="347">
        <v>2323.1668799999998</v>
      </c>
      <c r="N213" s="347">
        <v>0</v>
      </c>
      <c r="O213" s="347">
        <v>2760.5970899999998</v>
      </c>
      <c r="P213" s="347">
        <v>2559.448167</v>
      </c>
      <c r="Q213" s="347">
        <v>2559.448167</v>
      </c>
      <c r="R213" s="347">
        <v>1850.6037779999999</v>
      </c>
      <c r="S213" s="347">
        <v>0</v>
      </c>
      <c r="T213" s="347">
        <v>0</v>
      </c>
      <c r="U213" s="306"/>
    </row>
    <row r="214" spans="1:21" x14ac:dyDescent="0.3">
      <c r="A214" s="249">
        <v>199</v>
      </c>
      <c r="B214" s="289" t="s">
        <v>453</v>
      </c>
      <c r="C214" s="289" t="s">
        <v>447</v>
      </c>
      <c r="D214" s="289"/>
      <c r="E214" s="168"/>
      <c r="F214" s="191" t="s">
        <v>454</v>
      </c>
      <c r="G214" s="347">
        <v>0</v>
      </c>
      <c r="H214" s="347">
        <v>0</v>
      </c>
      <c r="I214" s="347">
        <v>0</v>
      </c>
      <c r="J214" s="347">
        <v>0</v>
      </c>
      <c r="K214" s="347">
        <v>0</v>
      </c>
      <c r="L214" s="347">
        <v>0</v>
      </c>
      <c r="M214" s="347">
        <v>0</v>
      </c>
      <c r="N214" s="347">
        <v>0</v>
      </c>
      <c r="O214" s="347">
        <v>0</v>
      </c>
      <c r="P214" s="347">
        <v>1074.0719999999999</v>
      </c>
      <c r="Q214" s="347">
        <v>1074.0719999999999</v>
      </c>
      <c r="R214" s="347">
        <v>1641.3346893199998</v>
      </c>
      <c r="S214" s="347">
        <v>1641.3346893199998</v>
      </c>
      <c r="T214" s="347">
        <v>1641.3346893199998</v>
      </c>
      <c r="U214" s="306"/>
    </row>
    <row r="215" spans="1:21" x14ac:dyDescent="0.3">
      <c r="A215" s="249">
        <v>200</v>
      </c>
      <c r="B215" s="289" t="s">
        <v>685</v>
      </c>
      <c r="C215" s="289" t="s">
        <v>447</v>
      </c>
      <c r="D215" s="289"/>
      <c r="E215" s="168"/>
      <c r="F215" s="191" t="s">
        <v>686</v>
      </c>
      <c r="G215" s="347">
        <v>431.72500000000002</v>
      </c>
      <c r="H215" s="347">
        <v>0</v>
      </c>
      <c r="I215" s="347">
        <v>420.18799999999999</v>
      </c>
      <c r="J215" s="347">
        <v>0</v>
      </c>
      <c r="K215" s="347">
        <v>148.935</v>
      </c>
      <c r="L215" s="347">
        <v>0</v>
      </c>
      <c r="M215" s="347">
        <v>0</v>
      </c>
      <c r="N215" s="347">
        <v>0</v>
      </c>
      <c r="O215" s="347">
        <v>-13.53952</v>
      </c>
      <c r="P215" s="347">
        <v>0</v>
      </c>
      <c r="Q215" s="347">
        <v>0</v>
      </c>
      <c r="R215" s="347">
        <v>0</v>
      </c>
      <c r="S215" s="347">
        <v>0</v>
      </c>
      <c r="T215" s="347">
        <v>0</v>
      </c>
      <c r="U215" s="306"/>
    </row>
    <row r="216" spans="1:21" x14ac:dyDescent="0.3">
      <c r="A216" s="249">
        <v>201</v>
      </c>
      <c r="B216" s="289" t="s">
        <v>455</v>
      </c>
      <c r="C216" s="289" t="s">
        <v>447</v>
      </c>
      <c r="D216" s="289"/>
      <c r="E216" s="168"/>
      <c r="F216" s="191" t="s">
        <v>456</v>
      </c>
      <c r="G216" s="347">
        <v>0</v>
      </c>
      <c r="H216" s="347">
        <v>0</v>
      </c>
      <c r="I216" s="347">
        <v>0</v>
      </c>
      <c r="J216" s="347">
        <v>0</v>
      </c>
      <c r="K216" s="347">
        <v>0</v>
      </c>
      <c r="L216" s="347">
        <v>0</v>
      </c>
      <c r="M216" s="347">
        <v>1655.09256</v>
      </c>
      <c r="N216" s="347">
        <v>0</v>
      </c>
      <c r="O216" s="347">
        <v>1655.09255999999</v>
      </c>
      <c r="P216" s="347">
        <v>581.02061250000008</v>
      </c>
      <c r="Q216" s="347">
        <v>581.02061250000008</v>
      </c>
      <c r="R216" s="347">
        <v>581.02061250000008</v>
      </c>
      <c r="S216" s="347">
        <v>0</v>
      </c>
      <c r="T216" s="347">
        <v>0</v>
      </c>
      <c r="U216" s="306"/>
    </row>
    <row r="217" spans="1:21" x14ac:dyDescent="0.3">
      <c r="A217" s="249">
        <v>202</v>
      </c>
      <c r="B217" s="289" t="s">
        <v>457</v>
      </c>
      <c r="C217" s="289" t="s">
        <v>447</v>
      </c>
      <c r="D217" s="289"/>
      <c r="E217" s="168"/>
      <c r="F217" s="191" t="s">
        <v>458</v>
      </c>
      <c r="G217" s="347">
        <v>43519.983</v>
      </c>
      <c r="H217" s="347">
        <v>43159.168488557007</v>
      </c>
      <c r="I217" s="347">
        <v>0</v>
      </c>
      <c r="J217" s="347">
        <v>0</v>
      </c>
      <c r="K217" s="347">
        <v>0</v>
      </c>
      <c r="L217" s="347">
        <v>0</v>
      </c>
      <c r="M217" s="347">
        <v>0</v>
      </c>
      <c r="N217" s="347">
        <v>0</v>
      </c>
      <c r="O217" s="347">
        <v>0</v>
      </c>
      <c r="P217" s="347">
        <v>0</v>
      </c>
      <c r="Q217" s="347">
        <v>0</v>
      </c>
      <c r="R217" s="347">
        <v>0</v>
      </c>
      <c r="S217" s="347">
        <v>0</v>
      </c>
      <c r="T217" s="347">
        <v>0</v>
      </c>
      <c r="U217" s="306"/>
    </row>
    <row r="218" spans="1:21" x14ac:dyDescent="0.3">
      <c r="A218" s="249">
        <v>203</v>
      </c>
      <c r="B218" s="289" t="s">
        <v>459</v>
      </c>
      <c r="C218" s="289" t="s">
        <v>447</v>
      </c>
      <c r="D218" s="289"/>
      <c r="E218" s="168"/>
      <c r="F218" s="191" t="s">
        <v>460</v>
      </c>
      <c r="G218" s="347">
        <v>5444.1090000000004</v>
      </c>
      <c r="H218" s="347">
        <v>6777.3492051692501</v>
      </c>
      <c r="I218" s="347">
        <v>-10535.254999999999</v>
      </c>
      <c r="J218" s="347">
        <v>-11674.681660222401</v>
      </c>
      <c r="K218" s="347">
        <v>-4352.4939999999997</v>
      </c>
      <c r="L218" s="347">
        <v>-4379.8965655394195</v>
      </c>
      <c r="M218" s="347">
        <v>-108.504</v>
      </c>
      <c r="N218" s="347">
        <v>345.60417862354399</v>
      </c>
      <c r="O218" s="347">
        <v>-935.93399999999997</v>
      </c>
      <c r="P218" s="347">
        <v>370.21854357077098</v>
      </c>
      <c r="Q218" s="347">
        <v>-3.4106051316484799E-13</v>
      </c>
      <c r="R218" s="347">
        <v>-6.8212102632969598E-13</v>
      </c>
      <c r="S218" s="347">
        <v>1.70530256582424E-12</v>
      </c>
      <c r="T218" s="347">
        <v>3.1832314562052399E-12</v>
      </c>
      <c r="U218" s="306"/>
    </row>
    <row r="219" spans="1:21" x14ac:dyDescent="0.3">
      <c r="A219" s="249">
        <v>204</v>
      </c>
      <c r="B219" s="289" t="s">
        <v>461</v>
      </c>
      <c r="C219" s="289" t="s">
        <v>447</v>
      </c>
      <c r="D219" s="289"/>
      <c r="E219" s="168"/>
      <c r="F219" s="191" t="s">
        <v>462</v>
      </c>
      <c r="G219" s="347">
        <v>65.155000000000001</v>
      </c>
      <c r="H219" s="347">
        <v>0</v>
      </c>
      <c r="I219" s="347">
        <v>65.155000000000001</v>
      </c>
      <c r="J219" s="347">
        <v>0</v>
      </c>
      <c r="K219" s="347">
        <v>65.155000000000001</v>
      </c>
      <c r="L219" s="347">
        <v>0</v>
      </c>
      <c r="M219" s="347">
        <v>65.154959999999988</v>
      </c>
      <c r="N219" s="347">
        <v>0</v>
      </c>
      <c r="O219" s="347">
        <v>65.154970000000006</v>
      </c>
      <c r="P219" s="347">
        <v>0</v>
      </c>
      <c r="Q219" s="347">
        <v>0</v>
      </c>
      <c r="R219" s="347">
        <v>0</v>
      </c>
      <c r="S219" s="347">
        <v>0</v>
      </c>
      <c r="T219" s="347">
        <v>0</v>
      </c>
      <c r="U219" s="306"/>
    </row>
    <row r="220" spans="1:21" x14ac:dyDescent="0.3">
      <c r="A220" s="249">
        <v>205</v>
      </c>
      <c r="B220" s="289" t="s">
        <v>463</v>
      </c>
      <c r="C220" s="289" t="s">
        <v>447</v>
      </c>
      <c r="D220" s="289"/>
      <c r="E220" s="168"/>
      <c r="F220" s="191" t="s">
        <v>464</v>
      </c>
      <c r="G220" s="347">
        <v>0</v>
      </c>
      <c r="H220" s="347">
        <v>0</v>
      </c>
      <c r="I220" s="347">
        <v>0</v>
      </c>
      <c r="J220" s="347">
        <v>0</v>
      </c>
      <c r="K220" s="347">
        <v>0</v>
      </c>
      <c r="L220" s="347">
        <v>0</v>
      </c>
      <c r="M220" s="347">
        <v>0</v>
      </c>
      <c r="N220" s="347">
        <v>233.70521499999901</v>
      </c>
      <c r="O220" s="347">
        <v>0</v>
      </c>
      <c r="P220" s="347">
        <v>233.70521499999901</v>
      </c>
      <c r="Q220" s="347">
        <v>233.70521499999901</v>
      </c>
      <c r="R220" s="347">
        <v>233.70521499999901</v>
      </c>
      <c r="S220" s="347">
        <v>0</v>
      </c>
      <c r="T220" s="347">
        <v>0</v>
      </c>
      <c r="U220" s="306"/>
    </row>
    <row r="221" spans="1:21" x14ac:dyDescent="0.3">
      <c r="A221" s="249">
        <v>206</v>
      </c>
      <c r="B221" s="289" t="s">
        <v>465</v>
      </c>
      <c r="C221" s="289" t="s">
        <v>447</v>
      </c>
      <c r="D221" s="289"/>
      <c r="E221" s="168"/>
      <c r="F221" s="191" t="s">
        <v>467</v>
      </c>
      <c r="G221" s="347"/>
      <c r="H221" s="347"/>
      <c r="I221" s="347"/>
      <c r="J221" s="347"/>
      <c r="K221" s="347">
        <v>1540.4269999999999</v>
      </c>
      <c r="L221" s="347"/>
      <c r="M221" s="347">
        <v>446.91303000000005</v>
      </c>
      <c r="N221" s="347">
        <v>0</v>
      </c>
      <c r="O221" s="347">
        <v>649.17341999999894</v>
      </c>
      <c r="P221" s="347">
        <v>0</v>
      </c>
      <c r="Q221" s="347">
        <v>0</v>
      </c>
      <c r="R221" s="347">
        <v>0</v>
      </c>
      <c r="S221" s="347">
        <v>0</v>
      </c>
      <c r="T221" s="347">
        <v>0</v>
      </c>
      <c r="U221" s="306"/>
    </row>
    <row r="222" spans="1:21" x14ac:dyDescent="0.3">
      <c r="A222" s="249">
        <v>207</v>
      </c>
      <c r="B222" s="289" t="s">
        <v>468</v>
      </c>
      <c r="C222" s="289" t="s">
        <v>447</v>
      </c>
      <c r="D222" s="289"/>
      <c r="E222" s="168"/>
      <c r="F222" s="191" t="s">
        <v>687</v>
      </c>
      <c r="G222" s="347">
        <v>50000</v>
      </c>
      <c r="H222" s="347">
        <v>50000</v>
      </c>
      <c r="I222" s="347">
        <v>50000</v>
      </c>
      <c r="J222" s="347">
        <v>50000</v>
      </c>
      <c r="K222" s="347">
        <v>50000</v>
      </c>
      <c r="L222" s="347">
        <v>50000</v>
      </c>
      <c r="M222" s="347">
        <v>0.16118000000000002</v>
      </c>
      <c r="N222" s="347">
        <v>0</v>
      </c>
      <c r="O222" s="347">
        <v>0</v>
      </c>
      <c r="P222" s="347">
        <v>0</v>
      </c>
      <c r="Q222" s="347">
        <v>0</v>
      </c>
      <c r="R222" s="347">
        <v>0</v>
      </c>
      <c r="S222" s="347">
        <v>0</v>
      </c>
      <c r="T222" s="347">
        <v>0</v>
      </c>
      <c r="U222" s="306"/>
    </row>
    <row r="223" spans="1:21" x14ac:dyDescent="0.3">
      <c r="A223" s="249">
        <v>208</v>
      </c>
      <c r="B223" s="289" t="s">
        <v>470</v>
      </c>
      <c r="C223" s="289" t="s">
        <v>447</v>
      </c>
      <c r="D223" s="289"/>
      <c r="E223" s="168"/>
      <c r="F223" s="191" t="s">
        <v>688</v>
      </c>
      <c r="G223" s="347">
        <v>14249.358</v>
      </c>
      <c r="H223" s="347">
        <v>0</v>
      </c>
      <c r="I223" s="347">
        <v>14249.358</v>
      </c>
      <c r="J223" s="347">
        <v>14249.357759999999</v>
      </c>
      <c r="K223" s="347">
        <v>80592.430999999997</v>
      </c>
      <c r="L223" s="347">
        <v>74723.223887999993</v>
      </c>
      <c r="M223" s="347">
        <v>545.52336000000003</v>
      </c>
      <c r="N223" s="347">
        <v>0</v>
      </c>
      <c r="O223" s="347">
        <v>0</v>
      </c>
      <c r="P223" s="347">
        <v>0</v>
      </c>
      <c r="Q223" s="347">
        <v>0</v>
      </c>
      <c r="R223" s="347">
        <v>0</v>
      </c>
      <c r="S223" s="347">
        <v>0</v>
      </c>
      <c r="T223" s="347">
        <v>0</v>
      </c>
      <c r="U223" s="306"/>
    </row>
    <row r="224" spans="1:21" x14ac:dyDescent="0.3">
      <c r="A224" s="249">
        <v>209</v>
      </c>
      <c r="B224" s="289" t="s">
        <v>472</v>
      </c>
      <c r="C224" s="289" t="s">
        <v>447</v>
      </c>
      <c r="D224" s="289"/>
      <c r="E224" s="168"/>
      <c r="F224" s="191" t="s">
        <v>473</v>
      </c>
      <c r="G224" s="347"/>
      <c r="H224" s="347"/>
      <c r="I224" s="347"/>
      <c r="J224" s="347"/>
      <c r="K224" s="347"/>
      <c r="L224" s="347"/>
      <c r="M224" s="347">
        <v>0</v>
      </c>
      <c r="N224" s="347">
        <v>0</v>
      </c>
      <c r="O224" s="347">
        <v>0</v>
      </c>
      <c r="P224" s="347">
        <v>5513.3333279999906</v>
      </c>
      <c r="Q224" s="347">
        <v>5513.3333279999906</v>
      </c>
      <c r="R224" s="347">
        <v>5513.3333279999906</v>
      </c>
      <c r="S224" s="347">
        <v>5513.3333279999906</v>
      </c>
      <c r="T224" s="347">
        <v>5513.3333279999906</v>
      </c>
      <c r="U224" s="306"/>
    </row>
    <row r="225" spans="1:21" x14ac:dyDescent="0.3">
      <c r="A225" s="249">
        <v>210</v>
      </c>
      <c r="B225" s="289" t="s">
        <v>474</v>
      </c>
      <c r="C225" s="289" t="s">
        <v>447</v>
      </c>
      <c r="D225" s="289"/>
      <c r="E225" s="168"/>
      <c r="F225" s="191" t="s">
        <v>475</v>
      </c>
      <c r="G225" s="347">
        <v>10.122999999999999</v>
      </c>
      <c r="H225" s="347">
        <v>0</v>
      </c>
      <c r="I225" s="347">
        <v>22.076000000000001</v>
      </c>
      <c r="J225" s="347">
        <v>0</v>
      </c>
      <c r="K225" s="347">
        <v>61.231000000000002</v>
      </c>
      <c r="L225" s="347">
        <v>0</v>
      </c>
      <c r="M225" s="347">
        <v>7.0051799999999993</v>
      </c>
      <c r="N225" s="347">
        <v>-2376.2299521810291</v>
      </c>
      <c r="O225" s="347">
        <v>5457.24323</v>
      </c>
      <c r="P225" s="347">
        <v>0</v>
      </c>
      <c r="Q225" s="347">
        <v>0</v>
      </c>
      <c r="R225" s="347">
        <v>0</v>
      </c>
      <c r="S225" s="347">
        <v>0</v>
      </c>
      <c r="T225" s="347">
        <v>0</v>
      </c>
      <c r="U225" s="306"/>
    </row>
    <row r="226" spans="1:21" x14ac:dyDescent="0.3">
      <c r="A226" s="249">
        <v>211</v>
      </c>
      <c r="B226" s="289" t="s">
        <v>180</v>
      </c>
      <c r="C226" s="289" t="s">
        <v>447</v>
      </c>
      <c r="D226" s="289"/>
      <c r="E226" s="168"/>
      <c r="F226" s="191" t="s">
        <v>476</v>
      </c>
      <c r="G226" s="347">
        <v>0</v>
      </c>
      <c r="H226" s="347">
        <v>0</v>
      </c>
      <c r="I226" s="347">
        <v>0</v>
      </c>
      <c r="J226" s="347">
        <v>0</v>
      </c>
      <c r="K226" s="347">
        <v>0</v>
      </c>
      <c r="L226" s="347">
        <v>0</v>
      </c>
      <c r="M226" s="347">
        <v>0</v>
      </c>
      <c r="N226" s="347">
        <v>0</v>
      </c>
      <c r="O226" s="347">
        <v>0</v>
      </c>
      <c r="P226" s="347">
        <v>-125056.63559494239</v>
      </c>
      <c r="Q226" s="347">
        <v>-47943.364405057502</v>
      </c>
      <c r="R226" s="347">
        <v>0</v>
      </c>
      <c r="S226" s="347">
        <v>0</v>
      </c>
      <c r="T226" s="347">
        <v>0</v>
      </c>
      <c r="U226" s="306"/>
    </row>
    <row r="227" spans="1:21" x14ac:dyDescent="0.3">
      <c r="A227" s="249">
        <v>212</v>
      </c>
      <c r="B227" s="289" t="s">
        <v>477</v>
      </c>
      <c r="C227" s="289" t="s">
        <v>447</v>
      </c>
      <c r="D227" s="289"/>
      <c r="E227" s="168"/>
      <c r="F227" s="191" t="s">
        <v>689</v>
      </c>
      <c r="G227" s="347">
        <v>12525.891</v>
      </c>
      <c r="H227" s="347">
        <v>0</v>
      </c>
      <c r="I227" s="347">
        <v>13069.031999999999</v>
      </c>
      <c r="J227" s="347">
        <v>12942.60066498529</v>
      </c>
      <c r="K227" s="347">
        <v>13069.031999999999</v>
      </c>
      <c r="L227" s="347">
        <v>12960.40531413612</v>
      </c>
      <c r="M227" s="347">
        <v>13069.031999999999</v>
      </c>
      <c r="N227" s="347">
        <v>13126.01578542025</v>
      </c>
      <c r="O227" s="347">
        <v>13069.031999999899</v>
      </c>
      <c r="P227" s="347">
        <v>13069.037907214999</v>
      </c>
      <c r="Q227" s="347">
        <v>6551.3403141361196</v>
      </c>
      <c r="R227" s="347">
        <v>6551.3403141361196</v>
      </c>
      <c r="S227" s="347">
        <v>6551.3403141361196</v>
      </c>
      <c r="T227" s="347">
        <v>6551.3403141361196</v>
      </c>
      <c r="U227" s="306"/>
    </row>
    <row r="228" spans="1:21" x14ac:dyDescent="0.3">
      <c r="A228" s="249">
        <v>213</v>
      </c>
      <c r="B228" s="290" t="s">
        <v>479</v>
      </c>
      <c r="C228" s="289" t="s">
        <v>447</v>
      </c>
      <c r="D228" s="289"/>
      <c r="E228" s="127"/>
      <c r="F228" s="127" t="s">
        <v>480</v>
      </c>
      <c r="G228" s="347">
        <v>0</v>
      </c>
      <c r="H228" s="347">
        <v>-6107.8824175781801</v>
      </c>
      <c r="I228" s="347">
        <v>0</v>
      </c>
      <c r="J228" s="347">
        <v>-876.57534843893109</v>
      </c>
      <c r="K228" s="347">
        <v>0</v>
      </c>
      <c r="L228" s="347">
        <v>-12300.9113045783</v>
      </c>
      <c r="M228" s="347">
        <v>0</v>
      </c>
      <c r="N228" s="347">
        <v>0</v>
      </c>
      <c r="O228" s="347">
        <v>0</v>
      </c>
      <c r="P228" s="347">
        <v>0</v>
      </c>
      <c r="Q228" s="347">
        <v>0</v>
      </c>
      <c r="R228" s="347">
        <v>0</v>
      </c>
      <c r="S228" s="347">
        <v>0</v>
      </c>
      <c r="T228" s="347">
        <v>0</v>
      </c>
      <c r="U228" s="306"/>
    </row>
    <row r="229" spans="1:21" x14ac:dyDescent="0.3">
      <c r="A229" s="249">
        <v>214</v>
      </c>
      <c r="B229" s="290" t="s">
        <v>481</v>
      </c>
      <c r="C229" s="289" t="s">
        <v>447</v>
      </c>
      <c r="D229" s="289"/>
      <c r="E229" s="127"/>
      <c r="F229" s="127" t="s">
        <v>482</v>
      </c>
      <c r="G229" s="347">
        <v>0</v>
      </c>
      <c r="H229" s="347">
        <v>-57681.205705278</v>
      </c>
      <c r="I229" s="347">
        <v>0</v>
      </c>
      <c r="J229" s="347">
        <v>-25947.908479887003</v>
      </c>
      <c r="K229" s="347">
        <v>0</v>
      </c>
      <c r="L229" s="347">
        <v>-50700.930415416202</v>
      </c>
      <c r="M229" s="347">
        <v>0</v>
      </c>
      <c r="N229" s="347">
        <v>-134945.61963668399</v>
      </c>
      <c r="O229" s="347">
        <v>0</v>
      </c>
      <c r="P229" s="347">
        <v>0.43234825003310101</v>
      </c>
      <c r="Q229" s="347">
        <v>-0.446915577776962</v>
      </c>
      <c r="R229" s="347">
        <v>7.22308650438208E-5</v>
      </c>
      <c r="S229" s="347">
        <v>2.2119146888144301E-4</v>
      </c>
      <c r="T229" s="347">
        <v>-1.2352668272796999E-4</v>
      </c>
      <c r="U229" s="306"/>
    </row>
    <row r="230" spans="1:21" x14ac:dyDescent="0.3">
      <c r="A230" s="249">
        <v>215</v>
      </c>
      <c r="B230" s="289" t="s">
        <v>182</v>
      </c>
      <c r="C230" s="289" t="s">
        <v>447</v>
      </c>
      <c r="D230" s="289"/>
      <c r="E230" s="168"/>
      <c r="F230" s="191" t="s">
        <v>690</v>
      </c>
      <c r="G230" s="347">
        <v>0</v>
      </c>
      <c r="H230" s="347">
        <v>0</v>
      </c>
      <c r="I230" s="347">
        <v>0</v>
      </c>
      <c r="J230" s="347">
        <v>0</v>
      </c>
      <c r="K230" s="347">
        <v>0</v>
      </c>
      <c r="L230" s="347">
        <v>0</v>
      </c>
      <c r="M230" s="347">
        <v>0</v>
      </c>
      <c r="N230" s="347">
        <v>0</v>
      </c>
      <c r="O230" s="347">
        <v>0</v>
      </c>
      <c r="P230" s="347">
        <v>0</v>
      </c>
      <c r="Q230" s="347">
        <v>0</v>
      </c>
      <c r="R230" s="347">
        <v>4821.12</v>
      </c>
      <c r="S230" s="347">
        <v>4821.12</v>
      </c>
      <c r="T230" s="347">
        <v>4821.12</v>
      </c>
      <c r="U230" s="306"/>
    </row>
    <row r="231" spans="1:21" x14ac:dyDescent="0.3">
      <c r="A231" s="249">
        <v>216</v>
      </c>
      <c r="B231" s="289" t="s">
        <v>691</v>
      </c>
      <c r="C231" s="289" t="s">
        <v>447</v>
      </c>
      <c r="D231" s="289"/>
      <c r="E231" s="168"/>
      <c r="F231" s="191" t="s">
        <v>692</v>
      </c>
      <c r="G231" s="347">
        <v>-0.13200000000000001</v>
      </c>
      <c r="H231" s="347">
        <v>0</v>
      </c>
      <c r="I231" s="347">
        <v>-4.7E-2</v>
      </c>
      <c r="J231" s="347">
        <v>0</v>
      </c>
      <c r="K231" s="347">
        <v>0</v>
      </c>
      <c r="L231" s="347">
        <v>0</v>
      </c>
      <c r="M231" s="347">
        <v>0</v>
      </c>
      <c r="N231" s="347">
        <v>0</v>
      </c>
      <c r="O231" s="347">
        <v>0</v>
      </c>
      <c r="P231" s="347">
        <v>0</v>
      </c>
      <c r="Q231" s="347">
        <v>0</v>
      </c>
      <c r="R231" s="347">
        <v>0</v>
      </c>
      <c r="S231" s="347">
        <v>0</v>
      </c>
      <c r="T231" s="347">
        <v>0</v>
      </c>
      <c r="U231" s="306"/>
    </row>
    <row r="232" spans="1:21" x14ac:dyDescent="0.3">
      <c r="A232" s="249">
        <v>217</v>
      </c>
      <c r="B232" s="289" t="s">
        <v>484</v>
      </c>
      <c r="C232" s="289" t="s">
        <v>447</v>
      </c>
      <c r="D232" s="289"/>
      <c r="E232" s="168"/>
      <c r="F232" s="191" t="s">
        <v>485</v>
      </c>
      <c r="G232" s="347">
        <v>0</v>
      </c>
      <c r="H232" s="347">
        <v>-11116.5899999999</v>
      </c>
      <c r="I232" s="347">
        <v>0</v>
      </c>
      <c r="J232" s="347">
        <v>-7090.7244999999893</v>
      </c>
      <c r="K232" s="347">
        <v>0</v>
      </c>
      <c r="L232" s="347">
        <v>-3059.33530472442</v>
      </c>
      <c r="M232" s="347">
        <v>0</v>
      </c>
      <c r="N232" s="347">
        <v>-2212.9699999999998</v>
      </c>
      <c r="O232" s="347">
        <v>0</v>
      </c>
      <c r="P232" s="347">
        <v>-2149.17199999999</v>
      </c>
      <c r="Q232" s="347">
        <v>-370.21854357077297</v>
      </c>
      <c r="R232" s="347">
        <v>3.5171865420124904E-13</v>
      </c>
      <c r="S232" s="347">
        <v>4.5385917246676303E-13</v>
      </c>
      <c r="T232" s="347">
        <v>-1.8283892918210102E-12</v>
      </c>
      <c r="U232" s="306"/>
    </row>
    <row r="233" spans="1:21" x14ac:dyDescent="0.3">
      <c r="A233" s="249">
        <v>218</v>
      </c>
      <c r="B233" s="289" t="s">
        <v>693</v>
      </c>
      <c r="C233" s="289" t="s">
        <v>447</v>
      </c>
      <c r="D233" s="289"/>
      <c r="E233" s="168"/>
      <c r="F233" s="191" t="s">
        <v>694</v>
      </c>
      <c r="G233" s="347"/>
      <c r="H233" s="347"/>
      <c r="I233" s="347"/>
      <c r="J233" s="347"/>
      <c r="K233" s="347"/>
      <c r="L233" s="347"/>
      <c r="M233" s="347"/>
      <c r="N233" s="347"/>
      <c r="O233" s="347">
        <v>-141000</v>
      </c>
      <c r="P233" s="347">
        <v>0</v>
      </c>
      <c r="Q233" s="347">
        <v>0</v>
      </c>
      <c r="R233" s="347">
        <v>0</v>
      </c>
      <c r="S233" s="347">
        <v>0</v>
      </c>
      <c r="T233" s="347">
        <v>0</v>
      </c>
      <c r="U233" s="306"/>
    </row>
    <row r="234" spans="1:21" x14ac:dyDescent="0.3">
      <c r="A234" s="249">
        <v>219</v>
      </c>
      <c r="B234" s="289" t="s">
        <v>184</v>
      </c>
      <c r="C234" s="289" t="s">
        <v>447</v>
      </c>
      <c r="D234" s="289"/>
      <c r="E234" s="168"/>
      <c r="F234" s="191" t="s">
        <v>486</v>
      </c>
      <c r="G234" s="347">
        <v>0</v>
      </c>
      <c r="H234" s="347">
        <v>0</v>
      </c>
      <c r="I234" s="347">
        <v>0</v>
      </c>
      <c r="J234" s="347">
        <v>0</v>
      </c>
      <c r="K234" s="347">
        <v>0</v>
      </c>
      <c r="L234" s="347">
        <v>0</v>
      </c>
      <c r="M234" s="347">
        <v>-14691.389039999998</v>
      </c>
      <c r="N234" s="347">
        <v>0</v>
      </c>
      <c r="O234" s="347">
        <v>-15409.32</v>
      </c>
      <c r="P234" s="347">
        <v>-16279.153199999999</v>
      </c>
      <c r="Q234" s="347">
        <v>-16279.153199999999</v>
      </c>
      <c r="R234" s="347">
        <v>3815.7947999999997</v>
      </c>
      <c r="S234" s="347">
        <v>3815.7947999999997</v>
      </c>
      <c r="T234" s="347">
        <v>3815.7947999999997</v>
      </c>
      <c r="U234" s="306"/>
    </row>
    <row r="235" spans="1:21" x14ac:dyDescent="0.3">
      <c r="A235" s="249">
        <v>220</v>
      </c>
      <c r="B235" s="303"/>
      <c r="C235" s="303"/>
      <c r="D235" s="303"/>
      <c r="E235" s="190" t="s">
        <v>103</v>
      </c>
      <c r="F235" s="191"/>
      <c r="G235" s="348">
        <v>154473.47299999997</v>
      </c>
      <c r="H235" s="348">
        <v>25030.839570870179</v>
      </c>
      <c r="I235" s="348">
        <v>105120.02200000001</v>
      </c>
      <c r="J235" s="348">
        <v>31602.068436436974</v>
      </c>
      <c r="K235" s="348">
        <v>186411.535</v>
      </c>
      <c r="L235" s="348">
        <v>73520.558171877768</v>
      </c>
      <c r="M235" s="348">
        <v>62128.404530000014</v>
      </c>
      <c r="N235" s="348">
        <v>-119548.13912982124</v>
      </c>
      <c r="O235" s="348">
        <v>-71226.769140000193</v>
      </c>
      <c r="P235" s="348">
        <v>-93766.961498505829</v>
      </c>
      <c r="Q235" s="348">
        <v>-80560.104487444885</v>
      </c>
      <c r="R235" s="348">
        <v>31289.608089186924</v>
      </c>
      <c r="S235" s="348">
        <v>28624.278632647605</v>
      </c>
      <c r="T235" s="348">
        <v>26344.966647929559</v>
      </c>
      <c r="U235" s="306"/>
    </row>
    <row r="236" spans="1:21" x14ac:dyDescent="0.3">
      <c r="A236" s="249">
        <v>221</v>
      </c>
      <c r="B236" s="311"/>
      <c r="C236" s="311"/>
      <c r="D236" s="311"/>
      <c r="E236" s="340" t="s">
        <v>104</v>
      </c>
      <c r="F236" s="341"/>
      <c r="G236" s="312">
        <v>646630.97499999998</v>
      </c>
      <c r="H236" s="312">
        <v>550459.44996557606</v>
      </c>
      <c r="I236" s="312">
        <v>646305.94799999997</v>
      </c>
      <c r="J236" s="312">
        <v>601105.88298374647</v>
      </c>
      <c r="K236" s="312">
        <v>773321.78399999999</v>
      </c>
      <c r="L236" s="312">
        <v>686281.52403149335</v>
      </c>
      <c r="M236" s="312">
        <v>894527.35597999999</v>
      </c>
      <c r="N236" s="312">
        <v>673349.38747522782</v>
      </c>
      <c r="O236" s="312">
        <v>829612.7713399987</v>
      </c>
      <c r="P236" s="312">
        <v>843339.56858829688</v>
      </c>
      <c r="Q236" s="312">
        <v>924523.87236330041</v>
      </c>
      <c r="R236" s="312">
        <v>1106043.9249932545</v>
      </c>
      <c r="S236" s="312">
        <v>1181428.3125319441</v>
      </c>
      <c r="T236" s="312">
        <v>1230163.13629493</v>
      </c>
      <c r="U236" s="306"/>
    </row>
    <row r="237" spans="1:21" ht="14.4" thickBot="1" x14ac:dyDescent="0.35">
      <c r="A237" s="249">
        <v>222</v>
      </c>
      <c r="B237" s="459"/>
      <c r="C237" s="460"/>
      <c r="D237" s="461"/>
      <c r="E237" s="462"/>
      <c r="F237" s="463"/>
      <c r="G237" s="464"/>
      <c r="H237" s="464"/>
      <c r="I237" s="464"/>
      <c r="J237" s="464"/>
      <c r="K237" s="464"/>
      <c r="L237" s="464"/>
      <c r="M237" s="464"/>
      <c r="N237" s="464"/>
      <c r="O237" s="464"/>
      <c r="P237" s="464"/>
      <c r="Q237" s="464"/>
      <c r="R237" s="464" t="s">
        <v>598</v>
      </c>
      <c r="S237" s="464"/>
      <c r="T237" s="464"/>
      <c r="U237" s="306"/>
    </row>
    <row r="238" spans="1:21" x14ac:dyDescent="0.3">
      <c r="A238" s="249">
        <v>223</v>
      </c>
      <c r="B238" s="303"/>
      <c r="C238" s="303"/>
      <c r="D238" s="303"/>
      <c r="E238" s="190"/>
      <c r="F238" s="191"/>
      <c r="R238" s="360"/>
      <c r="S238" s="360"/>
      <c r="T238" s="360"/>
      <c r="U238" s="306"/>
    </row>
    <row r="239" spans="1:21" x14ac:dyDescent="0.3">
      <c r="A239" s="249">
        <v>224</v>
      </c>
      <c r="B239" s="289" t="s">
        <v>488</v>
      </c>
      <c r="C239" s="289" t="s">
        <v>466</v>
      </c>
      <c r="D239" s="289"/>
      <c r="E239" s="190"/>
      <c r="F239" s="191" t="s">
        <v>489</v>
      </c>
      <c r="G239" s="347">
        <v>390140.72000000009</v>
      </c>
      <c r="H239" s="347">
        <v>412412.90086513897</v>
      </c>
      <c r="I239" s="347">
        <v>379380.74500000011</v>
      </c>
      <c r="J239" s="347">
        <v>399141.48694885301</v>
      </c>
      <c r="K239" s="347">
        <v>382654.88700000005</v>
      </c>
      <c r="L239" s="347">
        <v>403632.21593500103</v>
      </c>
      <c r="M239" s="347">
        <v>420985.56584000005</v>
      </c>
      <c r="N239" s="347">
        <v>455160.45290430903</v>
      </c>
      <c r="O239" s="347">
        <v>479388.06051000016</v>
      </c>
      <c r="P239" s="347">
        <v>535274.5928223728</v>
      </c>
      <c r="Q239" s="347">
        <v>532026.20196195471</v>
      </c>
      <c r="R239" s="347">
        <v>497023.2846168782</v>
      </c>
      <c r="S239" s="347">
        <v>518110.22940593236</v>
      </c>
      <c r="T239" s="360">
        <v>532791.46102163813</v>
      </c>
      <c r="U239" s="306"/>
    </row>
    <row r="240" spans="1:21" x14ac:dyDescent="0.3">
      <c r="A240" s="249">
        <v>225</v>
      </c>
      <c r="B240" s="311"/>
      <c r="C240" s="311"/>
      <c r="D240" s="311"/>
      <c r="E240" s="340" t="s">
        <v>105</v>
      </c>
      <c r="F240" s="342"/>
      <c r="G240" s="252">
        <v>390140.72000000009</v>
      </c>
      <c r="H240" s="252">
        <v>412412.90086513897</v>
      </c>
      <c r="I240" s="252">
        <v>379380.74500000011</v>
      </c>
      <c r="J240" s="252">
        <v>399141.48694885301</v>
      </c>
      <c r="K240" s="252">
        <v>382654.88700000005</v>
      </c>
      <c r="L240" s="252">
        <v>403632.21593500103</v>
      </c>
      <c r="M240" s="252">
        <v>420985.56584000005</v>
      </c>
      <c r="N240" s="252">
        <v>455160.45290430903</v>
      </c>
      <c r="O240" s="252">
        <v>479388.06051000016</v>
      </c>
      <c r="P240" s="252">
        <v>535274.5928223728</v>
      </c>
      <c r="Q240" s="252">
        <v>532026.20196195471</v>
      </c>
      <c r="R240" s="252">
        <v>497023.2846168782</v>
      </c>
      <c r="S240" s="252">
        <v>518110.22940593236</v>
      </c>
      <c r="T240" s="252">
        <v>532791.46102163813</v>
      </c>
      <c r="U240" s="306"/>
    </row>
    <row r="241" spans="1:24" x14ac:dyDescent="0.3">
      <c r="A241" s="249">
        <v>226</v>
      </c>
      <c r="B241" s="303"/>
      <c r="C241" s="303"/>
      <c r="D241" s="303"/>
      <c r="E241" s="190"/>
      <c r="F241" s="158"/>
      <c r="G241" s="404"/>
      <c r="H241" s="404"/>
      <c r="I241" s="404"/>
      <c r="J241" s="404"/>
      <c r="K241" s="404"/>
      <c r="L241" s="404"/>
      <c r="M241" s="404"/>
      <c r="N241" s="404"/>
      <c r="O241" s="404"/>
      <c r="P241" s="404"/>
      <c r="Q241" s="404"/>
      <c r="R241" s="404"/>
      <c r="S241" s="404"/>
      <c r="T241" s="347"/>
      <c r="U241" s="306"/>
    </row>
    <row r="242" spans="1:24" x14ac:dyDescent="0.3">
      <c r="A242" s="249">
        <v>227</v>
      </c>
      <c r="B242" s="289" t="s">
        <v>490</v>
      </c>
      <c r="C242" s="289" t="s">
        <v>695</v>
      </c>
      <c r="D242" s="289"/>
      <c r="E242" s="190"/>
      <c r="F242" s="191" t="s">
        <v>106</v>
      </c>
      <c r="G242" s="347">
        <v>1563.816</v>
      </c>
      <c r="H242" s="347">
        <v>1948.38531359999</v>
      </c>
      <c r="I242" s="347">
        <v>1138.9610000000002</v>
      </c>
      <c r="J242" s="347">
        <v>1653.6686399999999</v>
      </c>
      <c r="K242" s="347">
        <v>474.36900000000009</v>
      </c>
      <c r="L242" s="347">
        <v>1457.70696</v>
      </c>
      <c r="M242" s="347">
        <v>226.63666000000006</v>
      </c>
      <c r="N242" s="347">
        <v>988.37012639999898</v>
      </c>
      <c r="O242" s="347">
        <v>89.306739999998968</v>
      </c>
      <c r="P242" s="347">
        <v>0</v>
      </c>
      <c r="Q242" s="347">
        <v>0</v>
      </c>
      <c r="R242" s="347">
        <v>0</v>
      </c>
      <c r="S242" s="347">
        <v>0</v>
      </c>
      <c r="T242" s="360">
        <v>0</v>
      </c>
      <c r="U242" s="306"/>
    </row>
    <row r="243" spans="1:24" x14ac:dyDescent="0.3">
      <c r="A243" s="249">
        <v>228</v>
      </c>
      <c r="B243" s="311"/>
      <c r="C243" s="311"/>
      <c r="D243" s="311"/>
      <c r="E243" s="340" t="s">
        <v>106</v>
      </c>
      <c r="F243" s="335"/>
      <c r="G243" s="252">
        <v>1563.816</v>
      </c>
      <c r="H243" s="252">
        <v>1948.38531359999</v>
      </c>
      <c r="I243" s="252">
        <v>1138.9610000000002</v>
      </c>
      <c r="J243" s="252">
        <v>1653.6686399999999</v>
      </c>
      <c r="K243" s="252">
        <v>474.36900000000009</v>
      </c>
      <c r="L243" s="252">
        <v>1457.70696</v>
      </c>
      <c r="M243" s="252">
        <v>226.63666000000006</v>
      </c>
      <c r="N243" s="252">
        <v>988.37012639999898</v>
      </c>
      <c r="O243" s="252">
        <v>89.306739999998968</v>
      </c>
      <c r="P243" s="252">
        <v>0</v>
      </c>
      <c r="Q243" s="252">
        <v>0</v>
      </c>
      <c r="R243" s="252">
        <v>0</v>
      </c>
      <c r="S243" s="252">
        <v>0</v>
      </c>
      <c r="T243" s="252">
        <v>0</v>
      </c>
      <c r="U243" s="306"/>
    </row>
    <row r="244" spans="1:24" x14ac:dyDescent="0.3">
      <c r="A244" s="249">
        <v>229</v>
      </c>
      <c r="B244" s="303"/>
      <c r="C244" s="303"/>
      <c r="D244" s="303"/>
      <c r="E244" s="190"/>
      <c r="F244" s="158"/>
      <c r="G244" s="404"/>
      <c r="H244" s="404"/>
      <c r="I244" s="404"/>
      <c r="J244" s="404"/>
      <c r="K244" s="404"/>
      <c r="L244" s="404"/>
      <c r="M244" s="404"/>
      <c r="N244" s="404"/>
      <c r="O244" s="404"/>
      <c r="P244" s="404"/>
      <c r="Q244" s="404"/>
      <c r="R244" s="404"/>
      <c r="S244" s="404"/>
      <c r="T244" s="404"/>
      <c r="U244" s="306"/>
    </row>
    <row r="245" spans="1:24" x14ac:dyDescent="0.3">
      <c r="A245" s="249">
        <v>230</v>
      </c>
      <c r="B245" s="289" t="s">
        <v>491</v>
      </c>
      <c r="C245" s="289" t="s">
        <v>696</v>
      </c>
      <c r="D245" s="289"/>
      <c r="E245" s="168"/>
      <c r="F245" s="191" t="s">
        <v>492</v>
      </c>
      <c r="G245" s="347">
        <v>-41723.960999999996</v>
      </c>
      <c r="H245" s="347">
        <v>4483.7939668645886</v>
      </c>
      <c r="I245" s="347">
        <v>163258.60999999999</v>
      </c>
      <c r="J245" s="347">
        <v>79691.369643927799</v>
      </c>
      <c r="K245" s="347">
        <v>-97820.396999999997</v>
      </c>
      <c r="L245" s="347">
        <v>61902.945682071906</v>
      </c>
      <c r="M245" s="347">
        <v>-72002.443279999992</v>
      </c>
      <c r="N245" s="347">
        <v>133954.3306504362</v>
      </c>
      <c r="O245" s="347">
        <v>344165.12149999989</v>
      </c>
      <c r="P245" s="347">
        <v>403266.90637986624</v>
      </c>
      <c r="Q245" s="347">
        <v>327437.599307556</v>
      </c>
      <c r="R245" s="347">
        <v>72733.698265388273</v>
      </c>
      <c r="S245" s="347">
        <v>61080.25251707407</v>
      </c>
      <c r="T245" s="360">
        <v>-38839.621651178713</v>
      </c>
      <c r="U245" s="306"/>
    </row>
    <row r="246" spans="1:24" x14ac:dyDescent="0.3">
      <c r="A246" s="249">
        <v>231</v>
      </c>
      <c r="B246" s="289" t="s">
        <v>493</v>
      </c>
      <c r="C246" s="289" t="s">
        <v>697</v>
      </c>
      <c r="D246" s="289"/>
      <c r="F246" s="168" t="s">
        <v>494</v>
      </c>
      <c r="G246" s="347">
        <v>941480.70799999998</v>
      </c>
      <c r="H246" s="347">
        <v>148878.05438488349</v>
      </c>
      <c r="I246" s="347">
        <v>685444.57799999998</v>
      </c>
      <c r="J246" s="347">
        <v>96062.353370150799</v>
      </c>
      <c r="K246" s="347">
        <v>814956.86300000001</v>
      </c>
      <c r="L246" s="347">
        <v>168441.4926888578</v>
      </c>
      <c r="M246" s="347">
        <v>881609.91798999999</v>
      </c>
      <c r="N246" s="347">
        <v>138642.87422538269</v>
      </c>
      <c r="O246" s="347">
        <v>694521.50472999888</v>
      </c>
      <c r="P246" s="347">
        <v>-128268.32047864539</v>
      </c>
      <c r="Q246" s="347">
        <v>-39680.442904839852</v>
      </c>
      <c r="R246" s="347">
        <v>178830.93721738769</v>
      </c>
      <c r="S246" s="347">
        <v>180310.21094929503</v>
      </c>
      <c r="T246" s="360">
        <v>266452.28312306438</v>
      </c>
      <c r="U246" s="306"/>
    </row>
    <row r="247" spans="1:24" x14ac:dyDescent="0.3">
      <c r="A247" s="249">
        <v>232</v>
      </c>
      <c r="B247" s="289" t="s">
        <v>495</v>
      </c>
      <c r="C247" s="289" t="s">
        <v>695</v>
      </c>
      <c r="D247" s="289"/>
      <c r="F247" s="168" t="s">
        <v>496</v>
      </c>
      <c r="G247" s="347">
        <v>-762463.00899999996</v>
      </c>
      <c r="H247" s="347">
        <v>0</v>
      </c>
      <c r="I247" s="347">
        <v>-664634.02999999991</v>
      </c>
      <c r="J247" s="347">
        <v>0</v>
      </c>
      <c r="K247" s="347">
        <v>-531970.31799999997</v>
      </c>
      <c r="L247" s="347">
        <v>-50411.915000000001</v>
      </c>
      <c r="M247" s="347">
        <v>-598280.71833000006</v>
      </c>
      <c r="N247" s="347">
        <v>-51310.040999999997</v>
      </c>
      <c r="O247" s="347">
        <v>-785040.76715999912</v>
      </c>
      <c r="P247" s="347">
        <v>-66036.86099999999</v>
      </c>
      <c r="Q247" s="347">
        <v>-79753.343836210508</v>
      </c>
      <c r="R247" s="347">
        <v>-88790.868038407294</v>
      </c>
      <c r="S247" s="347">
        <v>-120757.55076823392</v>
      </c>
      <c r="T247" s="360">
        <v>-143263.42178210249</v>
      </c>
      <c r="U247" s="306"/>
    </row>
    <row r="248" spans="1:24" x14ac:dyDescent="0.3">
      <c r="A248" s="249">
        <v>233</v>
      </c>
      <c r="B248" s="311"/>
      <c r="C248" s="311"/>
      <c r="D248" s="311"/>
      <c r="E248" s="340" t="s">
        <v>107</v>
      </c>
      <c r="F248" s="342"/>
      <c r="G248" s="313">
        <v>137293.73800000001</v>
      </c>
      <c r="H248" s="313">
        <v>153361.84835174808</v>
      </c>
      <c r="I248" s="313">
        <v>184069.15800000005</v>
      </c>
      <c r="J248" s="313">
        <v>175753.7230140786</v>
      </c>
      <c r="K248" s="313">
        <v>185166.14800000004</v>
      </c>
      <c r="L248" s="313">
        <v>179932.5233709297</v>
      </c>
      <c r="M248" s="313">
        <v>211326.75637999992</v>
      </c>
      <c r="N248" s="313">
        <v>221287.16387581892</v>
      </c>
      <c r="O248" s="313">
        <v>253645.85906999966</v>
      </c>
      <c r="P248" s="313">
        <v>208961.72490122088</v>
      </c>
      <c r="Q248" s="313">
        <v>208003.81256650563</v>
      </c>
      <c r="R248" s="313">
        <v>162773.76744436868</v>
      </c>
      <c r="S248" s="313">
        <v>120632.91269813516</v>
      </c>
      <c r="T248" s="313">
        <v>84349.239689783164</v>
      </c>
      <c r="U248" s="306"/>
    </row>
    <row r="249" spans="1:24" x14ac:dyDescent="0.3">
      <c r="A249" s="249">
        <v>234</v>
      </c>
      <c r="B249" s="311"/>
      <c r="C249" s="311"/>
      <c r="D249" s="311"/>
      <c r="E249" s="340" t="s">
        <v>57</v>
      </c>
      <c r="F249" s="342"/>
      <c r="G249" s="252">
        <v>4161235.372</v>
      </c>
      <c r="H249" s="252">
        <v>4106529.5967873945</v>
      </c>
      <c r="I249" s="252">
        <v>4006256.9550000001</v>
      </c>
      <c r="J249" s="252">
        <v>4062749.7019460672</v>
      </c>
      <c r="K249" s="252">
        <v>4111718.2187700002</v>
      </c>
      <c r="L249" s="252">
        <v>3942825.0849533379</v>
      </c>
      <c r="M249" s="252">
        <v>5022713.2219199995</v>
      </c>
      <c r="N249" s="252">
        <v>4783719.8524268409</v>
      </c>
      <c r="O249" s="252">
        <v>5534396.3278399957</v>
      </c>
      <c r="P249" s="252">
        <v>6063960.0315591525</v>
      </c>
      <c r="Q249" s="252">
        <v>5538548.3124357415</v>
      </c>
      <c r="R249" s="252">
        <v>4516956.0538925417</v>
      </c>
      <c r="S249" s="252">
        <v>4448981.139973714</v>
      </c>
      <c r="T249" s="252">
        <v>4419851.4288657103</v>
      </c>
      <c r="U249" s="306"/>
    </row>
    <row r="250" spans="1:24" ht="14.4" thickBot="1" x14ac:dyDescent="0.35">
      <c r="A250" s="249">
        <v>235</v>
      </c>
      <c r="B250" s="309"/>
      <c r="C250" s="311"/>
      <c r="D250" s="309"/>
      <c r="E250" s="340" t="s">
        <v>108</v>
      </c>
      <c r="F250" s="342"/>
      <c r="G250" s="314">
        <v>927497.92099999962</v>
      </c>
      <c r="H250" s="314">
        <v>952113.6443723808</v>
      </c>
      <c r="I250" s="314">
        <v>1037155.159</v>
      </c>
      <c r="J250" s="314">
        <v>1027454.7945339154</v>
      </c>
      <c r="K250" s="314">
        <v>1000129.2622300005</v>
      </c>
      <c r="L250" s="314">
        <v>1001514.6487818714</v>
      </c>
      <c r="M250" s="314">
        <v>1181319.7388600009</v>
      </c>
      <c r="N250" s="314">
        <v>1145480.5397652909</v>
      </c>
      <c r="O250" s="314">
        <v>1365752.9754299838</v>
      </c>
      <c r="P250" s="314">
        <v>1282205.0451711435</v>
      </c>
      <c r="Q250" s="314">
        <v>1333930.8629986867</v>
      </c>
      <c r="R250" s="314">
        <v>1264927.8832764262</v>
      </c>
      <c r="S250" s="314">
        <v>1303118.5717185521</v>
      </c>
      <c r="T250" s="314">
        <v>1323086.4293552777</v>
      </c>
      <c r="U250" s="306"/>
    </row>
    <row r="251" spans="1:24" ht="14.4" thickTop="1" x14ac:dyDescent="0.3">
      <c r="A251" s="249">
        <v>236</v>
      </c>
      <c r="R251" s="360"/>
      <c r="S251" s="360"/>
      <c r="T251" s="360"/>
      <c r="U251" s="306"/>
    </row>
    <row r="252" spans="1:24" ht="14.4" thickBot="1" x14ac:dyDescent="0.35">
      <c r="A252" s="249">
        <v>237</v>
      </c>
      <c r="B252" s="459"/>
      <c r="C252" s="460"/>
      <c r="D252" s="461"/>
      <c r="E252" s="462"/>
      <c r="F252" s="463"/>
      <c r="G252" s="464"/>
      <c r="H252" s="464"/>
      <c r="I252" s="464"/>
      <c r="J252" s="464"/>
      <c r="K252" s="464"/>
      <c r="L252" s="464"/>
      <c r="M252" s="464"/>
      <c r="N252" s="464"/>
      <c r="O252" s="464"/>
      <c r="P252" s="464"/>
      <c r="Q252" s="464"/>
      <c r="R252" s="464" t="s">
        <v>598</v>
      </c>
      <c r="S252" s="464"/>
      <c r="T252" s="464"/>
      <c r="U252" s="306"/>
    </row>
    <row r="253" spans="1:24" s="362" customFormat="1" x14ac:dyDescent="0.3">
      <c r="A253" s="249"/>
      <c r="B253" s="286"/>
      <c r="C253" s="286"/>
      <c r="D253" s="286"/>
      <c r="E253" s="249"/>
      <c r="F253" s="249"/>
      <c r="G253" s="360"/>
      <c r="H253" s="360"/>
      <c r="I253" s="360"/>
      <c r="J253" s="360"/>
      <c r="K253" s="360"/>
      <c r="L253" s="360"/>
      <c r="M253" s="360"/>
      <c r="N253" s="360"/>
      <c r="O253" s="360"/>
      <c r="P253" s="360"/>
      <c r="Q253" s="360"/>
      <c r="R253" s="347"/>
      <c r="S253" s="347"/>
      <c r="T253" s="249"/>
      <c r="U253" s="249"/>
      <c r="V253" s="249"/>
      <c r="W253" s="249"/>
      <c r="X253" s="249"/>
    </row>
    <row r="254" spans="1:24" s="362" customFormat="1" x14ac:dyDescent="0.3">
      <c r="A254" s="249"/>
      <c r="B254" s="286"/>
      <c r="C254" s="286"/>
      <c r="D254" s="286"/>
      <c r="E254" s="249"/>
      <c r="F254" s="249"/>
      <c r="G254" s="360"/>
      <c r="H254" s="360"/>
      <c r="I254" s="360"/>
      <c r="J254" s="360"/>
      <c r="K254" s="360"/>
      <c r="L254" s="360"/>
      <c r="M254" s="360"/>
      <c r="N254" s="360"/>
      <c r="O254" s="360"/>
      <c r="P254" s="360"/>
      <c r="Q254" s="360"/>
      <c r="R254" s="360"/>
      <c r="S254" s="360"/>
      <c r="T254" s="360"/>
      <c r="U254" s="249"/>
      <c r="V254" s="249"/>
      <c r="W254" s="249"/>
      <c r="X254" s="249"/>
    </row>
    <row r="255" spans="1:24" s="362" customFormat="1" x14ac:dyDescent="0.3">
      <c r="A255" s="249"/>
      <c r="B255" s="286"/>
      <c r="C255" s="286"/>
      <c r="D255" s="286"/>
      <c r="E255" s="249"/>
      <c r="F255" s="249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  <c r="R255" s="347"/>
      <c r="S255" s="347"/>
      <c r="T255" s="404"/>
      <c r="U255" s="249"/>
      <c r="V255" s="249"/>
      <c r="W255" s="249"/>
      <c r="X255" s="249"/>
    </row>
    <row r="256" spans="1:24" s="362" customFormat="1" x14ac:dyDescent="0.3">
      <c r="A256" s="249"/>
      <c r="B256" s="286"/>
      <c r="C256" s="286"/>
      <c r="D256" s="286"/>
      <c r="E256" s="249"/>
      <c r="F256" s="249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  <c r="R256" s="347"/>
      <c r="S256" s="347"/>
      <c r="T256" s="306"/>
      <c r="U256" s="249"/>
      <c r="V256" s="249"/>
      <c r="W256" s="249"/>
      <c r="X256" s="249"/>
    </row>
    <row r="257" spans="1:24" s="362" customFormat="1" x14ac:dyDescent="0.3">
      <c r="A257" s="249"/>
      <c r="B257" s="286"/>
      <c r="C257" s="286"/>
      <c r="D257" s="286"/>
      <c r="E257" s="249"/>
      <c r="F257" s="249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  <c r="R257" s="347"/>
      <c r="S257" s="347"/>
      <c r="T257" s="249"/>
      <c r="U257" s="249"/>
      <c r="V257" s="249"/>
      <c r="W257" s="249"/>
      <c r="X257" s="249"/>
    </row>
    <row r="258" spans="1:24" s="362" customFormat="1" x14ac:dyDescent="0.3">
      <c r="A258" s="249"/>
      <c r="B258" s="286"/>
      <c r="C258" s="286"/>
      <c r="D258" s="286"/>
      <c r="E258" s="249"/>
      <c r="F258" s="249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  <c r="R258" s="347"/>
      <c r="S258" s="347"/>
      <c r="T258" s="249"/>
      <c r="U258" s="249"/>
      <c r="V258" s="249"/>
      <c r="W258" s="249"/>
      <c r="X258" s="249"/>
    </row>
    <row r="259" spans="1:24" s="362" customFormat="1" x14ac:dyDescent="0.3">
      <c r="A259" s="249"/>
      <c r="B259" s="286"/>
      <c r="C259" s="286"/>
      <c r="D259" s="286"/>
      <c r="E259" s="249"/>
      <c r="F259" s="249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  <c r="R259" s="347"/>
      <c r="S259" s="347"/>
      <c r="T259" s="249"/>
      <c r="U259" s="249"/>
      <c r="V259" s="249"/>
      <c r="W259" s="249"/>
      <c r="X259" s="249"/>
    </row>
    <row r="260" spans="1:24" s="362" customFormat="1" x14ac:dyDescent="0.3">
      <c r="A260" s="249"/>
      <c r="B260" s="286"/>
      <c r="C260" s="286"/>
      <c r="D260" s="286"/>
      <c r="E260" s="249"/>
      <c r="F260" s="249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47"/>
      <c r="S260" s="347"/>
      <c r="T260" s="249"/>
      <c r="U260" s="249"/>
      <c r="V260" s="249"/>
      <c r="W260" s="249"/>
      <c r="X260" s="249"/>
    </row>
    <row r="261" spans="1:24" s="362" customFormat="1" x14ac:dyDescent="0.3">
      <c r="A261" s="249"/>
      <c r="B261" s="286"/>
      <c r="C261" s="286"/>
      <c r="D261" s="286"/>
      <c r="E261" s="249"/>
      <c r="F261" s="249"/>
      <c r="G261" s="360"/>
      <c r="H261" s="360"/>
      <c r="I261" s="360"/>
      <c r="J261" s="360"/>
      <c r="K261" s="360"/>
      <c r="L261" s="360"/>
      <c r="M261" s="360"/>
      <c r="N261" s="360"/>
      <c r="O261" s="360"/>
      <c r="P261" s="360"/>
      <c r="Q261" s="360"/>
      <c r="R261" s="347"/>
      <c r="S261" s="347"/>
      <c r="T261" s="249"/>
      <c r="U261" s="249"/>
      <c r="V261" s="249"/>
      <c r="W261" s="249"/>
      <c r="X261" s="249"/>
    </row>
    <row r="262" spans="1:24" s="362" customFormat="1" x14ac:dyDescent="0.3">
      <c r="A262" s="249"/>
      <c r="B262" s="286"/>
      <c r="C262" s="286"/>
      <c r="D262" s="286"/>
      <c r="E262" s="249"/>
      <c r="F262" s="249"/>
      <c r="G262" s="360"/>
      <c r="H262" s="360"/>
      <c r="I262" s="360"/>
      <c r="J262" s="360"/>
      <c r="K262" s="360"/>
      <c r="L262" s="360"/>
      <c r="M262" s="360"/>
      <c r="N262" s="360"/>
      <c r="O262" s="360"/>
      <c r="P262" s="360"/>
      <c r="Q262" s="360"/>
      <c r="R262" s="347"/>
      <c r="S262" s="347"/>
      <c r="T262" s="249"/>
      <c r="U262" s="249"/>
      <c r="V262" s="249"/>
      <c r="W262" s="249"/>
      <c r="X262" s="249"/>
    </row>
    <row r="263" spans="1:24" s="362" customFormat="1" x14ac:dyDescent="0.3">
      <c r="A263" s="249"/>
      <c r="B263" s="286"/>
      <c r="C263" s="286"/>
      <c r="D263" s="286"/>
      <c r="E263" s="249"/>
      <c r="F263" s="249"/>
      <c r="G263" s="360"/>
      <c r="H263" s="360"/>
      <c r="I263" s="360"/>
      <c r="J263" s="360"/>
      <c r="K263" s="360"/>
      <c r="L263" s="360"/>
      <c r="M263" s="360"/>
      <c r="N263" s="360"/>
      <c r="O263" s="360"/>
      <c r="P263" s="360"/>
      <c r="Q263" s="360"/>
      <c r="R263" s="347"/>
      <c r="S263" s="347"/>
      <c r="T263" s="249"/>
      <c r="U263" s="249"/>
      <c r="V263" s="249"/>
      <c r="W263" s="249"/>
      <c r="X263" s="249"/>
    </row>
    <row r="264" spans="1:24" s="362" customFormat="1" x14ac:dyDescent="0.3">
      <c r="A264" s="249"/>
      <c r="B264" s="286"/>
      <c r="C264" s="286"/>
      <c r="D264" s="286"/>
      <c r="E264" s="249"/>
      <c r="F264" s="249"/>
      <c r="G264" s="360"/>
      <c r="H264" s="360"/>
      <c r="I264" s="360"/>
      <c r="J264" s="360"/>
      <c r="K264" s="360"/>
      <c r="L264" s="360"/>
      <c r="M264" s="360"/>
      <c r="N264" s="360"/>
      <c r="O264" s="360"/>
      <c r="P264" s="360"/>
      <c r="Q264" s="360"/>
      <c r="R264" s="347"/>
      <c r="S264" s="347"/>
      <c r="T264" s="249"/>
      <c r="U264" s="249"/>
      <c r="V264" s="249"/>
      <c r="W264" s="249"/>
      <c r="X264" s="249"/>
    </row>
    <row r="265" spans="1:24" s="362" customFormat="1" x14ac:dyDescent="0.3">
      <c r="A265" s="249"/>
      <c r="B265" s="286"/>
      <c r="C265" s="286"/>
      <c r="D265" s="286"/>
      <c r="E265" s="249"/>
      <c r="F265" s="249"/>
      <c r="G265" s="360"/>
      <c r="H265" s="360"/>
      <c r="I265" s="360"/>
      <c r="J265" s="360"/>
      <c r="K265" s="360"/>
      <c r="L265" s="360"/>
      <c r="M265" s="360"/>
      <c r="N265" s="360"/>
      <c r="O265" s="360"/>
      <c r="P265" s="360"/>
      <c r="Q265" s="360"/>
      <c r="R265" s="347"/>
      <c r="S265" s="347"/>
      <c r="T265" s="249"/>
      <c r="U265" s="249"/>
      <c r="V265" s="249"/>
      <c r="W265" s="249"/>
      <c r="X265" s="249"/>
    </row>
    <row r="266" spans="1:24" s="362" customFormat="1" x14ac:dyDescent="0.3">
      <c r="A266" s="249"/>
      <c r="B266" s="286"/>
      <c r="C266" s="286"/>
      <c r="D266" s="286"/>
      <c r="E266" s="249"/>
      <c r="F266" s="249"/>
      <c r="G266" s="360"/>
      <c r="H266" s="360"/>
      <c r="I266" s="360"/>
      <c r="J266" s="360"/>
      <c r="K266" s="360"/>
      <c r="L266" s="360"/>
      <c r="M266" s="360"/>
      <c r="N266" s="360"/>
      <c r="O266" s="360"/>
      <c r="P266" s="360"/>
      <c r="Q266" s="360"/>
      <c r="R266" s="347"/>
      <c r="S266" s="347"/>
      <c r="T266" s="249"/>
      <c r="U266" s="249"/>
      <c r="V266" s="249"/>
      <c r="W266" s="249"/>
      <c r="X266" s="249"/>
    </row>
    <row r="267" spans="1:24" s="362" customFormat="1" x14ac:dyDescent="0.3">
      <c r="A267" s="249"/>
      <c r="B267" s="286"/>
      <c r="C267" s="286"/>
      <c r="D267" s="286"/>
      <c r="E267" s="249"/>
      <c r="F267" s="249"/>
      <c r="G267" s="360"/>
      <c r="H267" s="360"/>
      <c r="I267" s="360"/>
      <c r="J267" s="360"/>
      <c r="K267" s="360"/>
      <c r="L267" s="360"/>
      <c r="M267" s="360"/>
      <c r="N267" s="360"/>
      <c r="O267" s="360"/>
      <c r="P267" s="360"/>
      <c r="Q267" s="360"/>
      <c r="R267" s="347"/>
      <c r="S267" s="347"/>
      <c r="T267" s="249"/>
      <c r="U267" s="249"/>
      <c r="V267" s="249"/>
      <c r="W267" s="249"/>
      <c r="X267" s="249"/>
    </row>
    <row r="268" spans="1:24" s="362" customFormat="1" x14ac:dyDescent="0.3">
      <c r="A268" s="249"/>
      <c r="B268" s="286"/>
      <c r="C268" s="286"/>
      <c r="D268" s="286"/>
      <c r="E268" s="249"/>
      <c r="F268" s="249"/>
      <c r="G268" s="360"/>
      <c r="H268" s="360"/>
      <c r="I268" s="360"/>
      <c r="J268" s="360"/>
      <c r="K268" s="360"/>
      <c r="L268" s="360"/>
      <c r="M268" s="360"/>
      <c r="N268" s="360"/>
      <c r="O268" s="360"/>
      <c r="P268" s="360"/>
      <c r="Q268" s="360"/>
      <c r="R268" s="347"/>
      <c r="S268" s="347"/>
      <c r="T268" s="249"/>
      <c r="U268" s="249"/>
      <c r="V268" s="249"/>
      <c r="W268" s="249"/>
      <c r="X268" s="249"/>
    </row>
    <row r="269" spans="1:24" s="362" customFormat="1" x14ac:dyDescent="0.3">
      <c r="A269" s="249"/>
      <c r="B269" s="286"/>
      <c r="C269" s="286"/>
      <c r="D269" s="286"/>
      <c r="E269" s="249"/>
      <c r="F269" s="249"/>
      <c r="G269" s="360"/>
      <c r="H269" s="360"/>
      <c r="I269" s="360"/>
      <c r="J269" s="360"/>
      <c r="K269" s="360"/>
      <c r="L269" s="360"/>
      <c r="M269" s="360"/>
      <c r="N269" s="360"/>
      <c r="O269" s="360"/>
      <c r="P269" s="360"/>
      <c r="Q269" s="360"/>
      <c r="R269" s="347"/>
      <c r="S269" s="347"/>
      <c r="T269" s="249"/>
      <c r="U269" s="249"/>
      <c r="V269" s="249"/>
      <c r="W269" s="249"/>
      <c r="X269" s="249"/>
    </row>
    <row r="270" spans="1:24" s="362" customFormat="1" x14ac:dyDescent="0.3">
      <c r="A270" s="249"/>
      <c r="B270" s="286"/>
      <c r="C270" s="286"/>
      <c r="D270" s="286"/>
      <c r="E270" s="249"/>
      <c r="F270" s="249"/>
      <c r="G270" s="360"/>
      <c r="H270" s="360"/>
      <c r="I270" s="360"/>
      <c r="J270" s="360"/>
      <c r="K270" s="360"/>
      <c r="L270" s="360"/>
      <c r="M270" s="360"/>
      <c r="N270" s="360"/>
      <c r="O270" s="360"/>
      <c r="P270" s="360"/>
      <c r="Q270" s="360"/>
      <c r="R270" s="347"/>
      <c r="S270" s="347"/>
      <c r="T270" s="249"/>
      <c r="U270" s="249"/>
      <c r="V270" s="249"/>
      <c r="W270" s="249"/>
      <c r="X270" s="249"/>
    </row>
    <row r="271" spans="1:24" s="362" customFormat="1" x14ac:dyDescent="0.3">
      <c r="A271" s="249"/>
      <c r="B271" s="286"/>
      <c r="C271" s="286"/>
      <c r="D271" s="286"/>
      <c r="E271" s="249"/>
      <c r="F271" s="249"/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347"/>
      <c r="S271" s="347"/>
      <c r="T271" s="249"/>
      <c r="U271" s="249"/>
      <c r="V271" s="249"/>
      <c r="W271" s="249"/>
      <c r="X271" s="249"/>
    </row>
    <row r="272" spans="1:24" s="362" customFormat="1" x14ac:dyDescent="0.3">
      <c r="A272" s="249"/>
      <c r="B272" s="286"/>
      <c r="C272" s="286"/>
      <c r="D272" s="286"/>
      <c r="E272" s="249"/>
      <c r="F272" s="249"/>
      <c r="G272" s="360"/>
      <c r="H272" s="360"/>
      <c r="I272" s="360"/>
      <c r="J272" s="360"/>
      <c r="K272" s="360"/>
      <c r="L272" s="360"/>
      <c r="M272" s="360"/>
      <c r="N272" s="360"/>
      <c r="O272" s="360"/>
      <c r="P272" s="360"/>
      <c r="Q272" s="360"/>
      <c r="R272" s="347"/>
      <c r="S272" s="347"/>
      <c r="T272" s="249"/>
      <c r="U272" s="249"/>
      <c r="V272" s="249"/>
      <c r="W272" s="249"/>
      <c r="X272" s="249"/>
    </row>
    <row r="273" spans="1:24" s="362" customFormat="1" x14ac:dyDescent="0.3">
      <c r="A273" s="249"/>
      <c r="B273" s="286"/>
      <c r="C273" s="286"/>
      <c r="D273" s="286"/>
      <c r="E273" s="249"/>
      <c r="F273" s="249"/>
      <c r="G273" s="360"/>
      <c r="H273" s="360"/>
      <c r="I273" s="360"/>
      <c r="J273" s="360"/>
      <c r="K273" s="360"/>
      <c r="L273" s="360"/>
      <c r="M273" s="360"/>
      <c r="N273" s="360"/>
      <c r="O273" s="360"/>
      <c r="P273" s="360"/>
      <c r="Q273" s="360"/>
      <c r="R273" s="347"/>
      <c r="S273" s="347"/>
      <c r="T273" s="249"/>
      <c r="U273" s="249"/>
      <c r="V273" s="249"/>
      <c r="W273" s="249"/>
      <c r="X273" s="249"/>
    </row>
    <row r="274" spans="1:24" s="362" customFormat="1" x14ac:dyDescent="0.3">
      <c r="A274" s="249"/>
      <c r="B274" s="286"/>
      <c r="C274" s="286"/>
      <c r="D274" s="286"/>
      <c r="E274" s="249"/>
      <c r="F274" s="249"/>
      <c r="G274" s="360"/>
      <c r="H274" s="360"/>
      <c r="I274" s="360"/>
      <c r="J274" s="360"/>
      <c r="K274" s="360"/>
      <c r="L274" s="360"/>
      <c r="M274" s="360"/>
      <c r="N274" s="360"/>
      <c r="O274" s="360"/>
      <c r="P274" s="360"/>
      <c r="Q274" s="360"/>
      <c r="R274" s="347"/>
      <c r="S274" s="347"/>
      <c r="T274" s="249"/>
      <c r="U274" s="249"/>
      <c r="V274" s="249"/>
      <c r="W274" s="249"/>
      <c r="X274" s="249"/>
    </row>
    <row r="275" spans="1:24" s="362" customFormat="1" x14ac:dyDescent="0.3">
      <c r="A275" s="249"/>
      <c r="B275" s="286"/>
      <c r="C275" s="286"/>
      <c r="D275" s="286"/>
      <c r="E275" s="249"/>
      <c r="F275" s="249"/>
      <c r="G275" s="360"/>
      <c r="H275" s="360"/>
      <c r="I275" s="360"/>
      <c r="J275" s="360"/>
      <c r="K275" s="360"/>
      <c r="L275" s="360"/>
      <c r="M275" s="360"/>
      <c r="N275" s="360"/>
      <c r="O275" s="360"/>
      <c r="P275" s="360"/>
      <c r="Q275" s="360"/>
      <c r="R275" s="347"/>
      <c r="S275" s="347"/>
      <c r="T275" s="249"/>
      <c r="U275" s="249"/>
      <c r="V275" s="249"/>
      <c r="W275" s="249"/>
      <c r="X275" s="249"/>
    </row>
    <row r="276" spans="1:24" s="362" customFormat="1" x14ac:dyDescent="0.3">
      <c r="A276" s="249"/>
      <c r="B276" s="286"/>
      <c r="C276" s="286"/>
      <c r="D276" s="286"/>
      <c r="E276" s="249"/>
      <c r="F276" s="249"/>
      <c r="G276" s="360"/>
      <c r="H276" s="360"/>
      <c r="I276" s="360"/>
      <c r="J276" s="360"/>
      <c r="K276" s="360"/>
      <c r="L276" s="360"/>
      <c r="M276" s="360"/>
      <c r="N276" s="360"/>
      <c r="O276" s="360"/>
      <c r="P276" s="360"/>
      <c r="Q276" s="360"/>
      <c r="R276" s="347"/>
      <c r="S276" s="347"/>
      <c r="T276" s="249"/>
      <c r="U276" s="249"/>
      <c r="V276" s="249"/>
      <c r="W276" s="249"/>
      <c r="X276" s="249"/>
    </row>
    <row r="277" spans="1:24" s="362" customFormat="1" x14ac:dyDescent="0.3">
      <c r="A277" s="249"/>
      <c r="B277" s="286"/>
      <c r="C277" s="286"/>
      <c r="D277" s="286"/>
      <c r="E277" s="249"/>
      <c r="F277" s="249"/>
      <c r="G277" s="360"/>
      <c r="H277" s="360"/>
      <c r="I277" s="360"/>
      <c r="J277" s="360"/>
      <c r="K277" s="360"/>
      <c r="L277" s="360"/>
      <c r="M277" s="360"/>
      <c r="N277" s="360"/>
      <c r="O277" s="360"/>
      <c r="P277" s="360"/>
      <c r="Q277" s="360"/>
      <c r="R277" s="347"/>
      <c r="S277" s="347"/>
      <c r="T277" s="249"/>
      <c r="U277" s="249"/>
      <c r="V277" s="249"/>
      <c r="W277" s="249"/>
      <c r="X277" s="249"/>
    </row>
    <row r="278" spans="1:24" s="362" customFormat="1" x14ac:dyDescent="0.3">
      <c r="A278" s="249"/>
      <c r="B278" s="286"/>
      <c r="C278" s="286"/>
      <c r="D278" s="286"/>
      <c r="E278" s="249"/>
      <c r="F278" s="249"/>
      <c r="G278" s="360"/>
      <c r="H278" s="360"/>
      <c r="I278" s="360"/>
      <c r="J278" s="360"/>
      <c r="K278" s="360"/>
      <c r="L278" s="360"/>
      <c r="M278" s="360"/>
      <c r="N278" s="360"/>
      <c r="O278" s="360"/>
      <c r="P278" s="360"/>
      <c r="Q278" s="360"/>
      <c r="R278" s="347"/>
      <c r="S278" s="347"/>
      <c r="T278" s="249"/>
      <c r="U278" s="249"/>
      <c r="V278" s="249"/>
      <c r="W278" s="249"/>
      <c r="X278" s="249"/>
    </row>
    <row r="279" spans="1:24" s="361" customFormat="1" x14ac:dyDescent="0.3">
      <c r="A279" s="249"/>
      <c r="B279" s="286"/>
      <c r="C279" s="286"/>
      <c r="D279" s="286"/>
      <c r="E279" s="249"/>
      <c r="F279" s="249"/>
      <c r="G279" s="360"/>
      <c r="H279" s="360"/>
      <c r="I279" s="360"/>
      <c r="J279" s="360"/>
      <c r="K279" s="360"/>
      <c r="L279" s="360"/>
      <c r="M279" s="360"/>
      <c r="N279" s="360"/>
      <c r="O279" s="360"/>
      <c r="P279" s="360"/>
      <c r="Q279" s="360"/>
      <c r="R279" s="347"/>
      <c r="S279" s="347"/>
      <c r="T279" s="249"/>
      <c r="U279" s="249"/>
      <c r="V279" s="249"/>
      <c r="W279" s="249"/>
      <c r="X279" s="249"/>
    </row>
    <row r="280" spans="1:24" s="361" customFormat="1" x14ac:dyDescent="0.3">
      <c r="A280" s="249"/>
      <c r="B280" s="286"/>
      <c r="C280" s="286"/>
      <c r="D280" s="286"/>
      <c r="E280" s="249"/>
      <c r="F280" s="249"/>
      <c r="G280" s="360"/>
      <c r="H280" s="360"/>
      <c r="I280" s="360"/>
      <c r="J280" s="360"/>
      <c r="K280" s="360"/>
      <c r="L280" s="360"/>
      <c r="M280" s="360"/>
      <c r="N280" s="360"/>
      <c r="O280" s="360"/>
      <c r="P280" s="360"/>
      <c r="Q280" s="360"/>
      <c r="R280" s="347"/>
      <c r="S280" s="347"/>
      <c r="T280" s="249"/>
      <c r="U280" s="249"/>
      <c r="V280" s="249"/>
      <c r="W280" s="249"/>
      <c r="X280" s="249"/>
    </row>
    <row r="281" spans="1:24" s="361" customFormat="1" x14ac:dyDescent="0.3">
      <c r="A281" s="249"/>
      <c r="B281" s="286"/>
      <c r="C281" s="286"/>
      <c r="D281" s="286"/>
      <c r="E281" s="249"/>
      <c r="F281" s="249"/>
      <c r="G281" s="360"/>
      <c r="H281" s="360"/>
      <c r="I281" s="360"/>
      <c r="J281" s="360"/>
      <c r="K281" s="360"/>
      <c r="L281" s="360"/>
      <c r="M281" s="360"/>
      <c r="N281" s="360"/>
      <c r="O281" s="360"/>
      <c r="P281" s="360"/>
      <c r="Q281" s="360"/>
      <c r="R281" s="347"/>
      <c r="S281" s="347"/>
      <c r="T281" s="249"/>
      <c r="U281" s="249"/>
      <c r="V281" s="249"/>
      <c r="W281" s="249"/>
      <c r="X281" s="249"/>
    </row>
    <row r="282" spans="1:24" s="361" customFormat="1" x14ac:dyDescent="0.3">
      <c r="A282" s="249"/>
      <c r="B282" s="286"/>
      <c r="C282" s="286"/>
      <c r="D282" s="286"/>
      <c r="E282" s="249"/>
      <c r="F282" s="249"/>
      <c r="G282" s="360"/>
      <c r="H282" s="360"/>
      <c r="I282" s="360"/>
      <c r="J282" s="360"/>
      <c r="K282" s="360"/>
      <c r="L282" s="360"/>
      <c r="M282" s="360"/>
      <c r="N282" s="360"/>
      <c r="O282" s="360"/>
      <c r="P282" s="360"/>
      <c r="Q282" s="360"/>
      <c r="R282" s="347"/>
      <c r="S282" s="347"/>
      <c r="T282" s="249"/>
      <c r="U282" s="249"/>
      <c r="V282" s="249"/>
      <c r="W282" s="249"/>
      <c r="X282" s="249"/>
    </row>
    <row r="283" spans="1:24" s="361" customFormat="1" x14ac:dyDescent="0.3">
      <c r="A283" s="249"/>
      <c r="B283" s="286"/>
      <c r="C283" s="286"/>
      <c r="D283" s="286"/>
      <c r="E283" s="249"/>
      <c r="F283" s="249"/>
      <c r="G283" s="360"/>
      <c r="H283" s="360"/>
      <c r="I283" s="360"/>
      <c r="J283" s="360"/>
      <c r="K283" s="360"/>
      <c r="L283" s="360"/>
      <c r="M283" s="360"/>
      <c r="N283" s="360"/>
      <c r="O283" s="360"/>
      <c r="P283" s="360"/>
      <c r="Q283" s="360"/>
      <c r="R283" s="347"/>
      <c r="S283" s="347"/>
      <c r="T283" s="249"/>
      <c r="U283" s="249"/>
      <c r="V283" s="249"/>
      <c r="W283" s="249"/>
      <c r="X283" s="249"/>
    </row>
    <row r="284" spans="1:24" s="361" customFormat="1" x14ac:dyDescent="0.3">
      <c r="A284" s="249"/>
      <c r="B284" s="286"/>
      <c r="C284" s="286"/>
      <c r="D284" s="286"/>
      <c r="E284" s="249"/>
      <c r="F284" s="249"/>
      <c r="G284" s="360"/>
      <c r="H284" s="360"/>
      <c r="I284" s="360"/>
      <c r="J284" s="360"/>
      <c r="K284" s="360"/>
      <c r="L284" s="360"/>
      <c r="M284" s="360"/>
      <c r="N284" s="360"/>
      <c r="O284" s="360"/>
      <c r="P284" s="360"/>
      <c r="Q284" s="360"/>
      <c r="R284" s="347"/>
      <c r="S284" s="347"/>
      <c r="T284" s="249"/>
      <c r="U284" s="249"/>
      <c r="V284" s="249"/>
      <c r="W284" s="249"/>
      <c r="X284" s="249"/>
    </row>
    <row r="285" spans="1:24" s="361" customFormat="1" x14ac:dyDescent="0.3">
      <c r="A285" s="249"/>
      <c r="B285" s="286"/>
      <c r="C285" s="286"/>
      <c r="D285" s="286"/>
      <c r="E285" s="249"/>
      <c r="F285" s="249"/>
      <c r="G285" s="360"/>
      <c r="H285" s="360"/>
      <c r="I285" s="360"/>
      <c r="J285" s="360"/>
      <c r="K285" s="360"/>
      <c r="L285" s="360"/>
      <c r="M285" s="360"/>
      <c r="N285" s="360"/>
      <c r="O285" s="360"/>
      <c r="P285" s="360"/>
      <c r="Q285" s="360"/>
      <c r="R285" s="347"/>
      <c r="S285" s="347"/>
      <c r="T285" s="249"/>
      <c r="U285" s="249"/>
      <c r="V285" s="249"/>
      <c r="W285" s="249"/>
      <c r="X285" s="249"/>
    </row>
    <row r="286" spans="1:24" s="361" customFormat="1" x14ac:dyDescent="0.3">
      <c r="A286" s="249"/>
      <c r="B286" s="286"/>
      <c r="C286" s="286"/>
      <c r="D286" s="286"/>
      <c r="E286" s="249"/>
      <c r="F286" s="249"/>
      <c r="G286" s="360"/>
      <c r="H286" s="360"/>
      <c r="I286" s="360"/>
      <c r="J286" s="360"/>
      <c r="K286" s="360"/>
      <c r="L286" s="360"/>
      <c r="M286" s="360"/>
      <c r="N286" s="360"/>
      <c r="O286" s="360"/>
      <c r="P286" s="360"/>
      <c r="Q286" s="360"/>
      <c r="R286" s="347"/>
      <c r="S286" s="347"/>
      <c r="T286" s="249"/>
      <c r="U286" s="249"/>
      <c r="V286" s="249"/>
      <c r="W286" s="249"/>
      <c r="X286" s="249"/>
    </row>
    <row r="287" spans="1:24" s="361" customFormat="1" x14ac:dyDescent="0.3">
      <c r="A287" s="249"/>
      <c r="B287" s="286"/>
      <c r="C287" s="286"/>
      <c r="D287" s="286"/>
      <c r="E287" s="249"/>
      <c r="F287" s="249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47"/>
      <c r="S287" s="347"/>
      <c r="T287" s="249"/>
      <c r="U287" s="249"/>
      <c r="V287" s="249"/>
      <c r="W287" s="249"/>
      <c r="X287" s="249"/>
    </row>
    <row r="288" spans="1:24" s="361" customFormat="1" x14ac:dyDescent="0.3">
      <c r="A288" s="249"/>
      <c r="B288" s="286"/>
      <c r="C288" s="286"/>
      <c r="D288" s="286"/>
      <c r="E288" s="249"/>
      <c r="F288" s="249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47"/>
      <c r="S288" s="347"/>
      <c r="T288" s="249"/>
      <c r="U288" s="249"/>
      <c r="V288" s="249"/>
      <c r="W288" s="249"/>
      <c r="X288" s="249"/>
    </row>
    <row r="289" spans="1:24" s="361" customFormat="1" x14ac:dyDescent="0.3">
      <c r="A289" s="249"/>
      <c r="B289" s="286"/>
      <c r="C289" s="286"/>
      <c r="D289" s="286"/>
      <c r="E289" s="249"/>
      <c r="F289" s="249"/>
      <c r="G289" s="360"/>
      <c r="H289" s="360"/>
      <c r="I289" s="360"/>
      <c r="J289" s="360"/>
      <c r="K289" s="360"/>
      <c r="L289" s="360"/>
      <c r="M289" s="360"/>
      <c r="N289" s="360"/>
      <c r="O289" s="360"/>
      <c r="P289" s="360"/>
      <c r="Q289" s="360"/>
      <c r="R289" s="347"/>
      <c r="S289" s="347"/>
      <c r="T289" s="249"/>
      <c r="U289" s="249"/>
      <c r="V289" s="249"/>
      <c r="W289" s="249"/>
      <c r="X289" s="249"/>
    </row>
    <row r="290" spans="1:24" s="361" customFormat="1" x14ac:dyDescent="0.3">
      <c r="A290" s="249"/>
      <c r="B290" s="286"/>
      <c r="C290" s="286"/>
      <c r="D290" s="286"/>
      <c r="E290" s="249"/>
      <c r="F290" s="249"/>
      <c r="G290" s="360"/>
      <c r="H290" s="360"/>
      <c r="I290" s="360"/>
      <c r="J290" s="360"/>
      <c r="K290" s="360"/>
      <c r="L290" s="360"/>
      <c r="M290" s="360"/>
      <c r="N290" s="360"/>
      <c r="O290" s="360"/>
      <c r="P290" s="360"/>
      <c r="Q290" s="360"/>
      <c r="R290" s="347"/>
      <c r="S290" s="347"/>
      <c r="T290" s="249"/>
      <c r="U290" s="249"/>
      <c r="V290" s="249"/>
      <c r="W290" s="249"/>
      <c r="X290" s="249"/>
    </row>
    <row r="291" spans="1:24" s="361" customFormat="1" x14ac:dyDescent="0.3">
      <c r="A291" s="249"/>
      <c r="B291" s="286"/>
      <c r="C291" s="286"/>
      <c r="D291" s="286"/>
      <c r="E291" s="249"/>
      <c r="F291" s="249"/>
      <c r="G291" s="360"/>
      <c r="H291" s="360"/>
      <c r="I291" s="360"/>
      <c r="J291" s="360"/>
      <c r="K291" s="360"/>
      <c r="L291" s="360"/>
      <c r="M291" s="360"/>
      <c r="N291" s="360"/>
      <c r="O291" s="360"/>
      <c r="P291" s="360"/>
      <c r="Q291" s="360"/>
      <c r="R291" s="347"/>
      <c r="S291" s="347"/>
      <c r="T291" s="249"/>
      <c r="U291" s="249"/>
      <c r="V291" s="249"/>
      <c r="W291" s="249"/>
      <c r="X291" s="249"/>
    </row>
    <row r="292" spans="1:24" s="361" customFormat="1" x14ac:dyDescent="0.3">
      <c r="A292" s="249"/>
      <c r="B292" s="286"/>
      <c r="C292" s="286"/>
      <c r="D292" s="286"/>
      <c r="E292" s="249"/>
      <c r="F292" s="249"/>
      <c r="G292" s="360"/>
      <c r="H292" s="360"/>
      <c r="I292" s="360"/>
      <c r="J292" s="360"/>
      <c r="K292" s="360"/>
      <c r="L292" s="360"/>
      <c r="M292" s="360"/>
      <c r="N292" s="360"/>
      <c r="O292" s="360"/>
      <c r="P292" s="360"/>
      <c r="Q292" s="360"/>
      <c r="R292" s="347"/>
      <c r="S292" s="347"/>
      <c r="T292" s="249"/>
      <c r="U292" s="249"/>
      <c r="V292" s="249"/>
      <c r="W292" s="249"/>
      <c r="X292" s="249"/>
    </row>
    <row r="293" spans="1:24" s="361" customFormat="1" x14ac:dyDescent="0.3">
      <c r="A293" s="249"/>
      <c r="B293" s="286"/>
      <c r="C293" s="286"/>
      <c r="D293" s="286"/>
      <c r="E293" s="249"/>
      <c r="F293" s="249"/>
      <c r="G293" s="360"/>
      <c r="H293" s="360"/>
      <c r="I293" s="360"/>
      <c r="J293" s="360"/>
      <c r="K293" s="360"/>
      <c r="L293" s="360"/>
      <c r="M293" s="360"/>
      <c r="N293" s="360"/>
      <c r="O293" s="360"/>
      <c r="P293" s="360"/>
      <c r="Q293" s="360"/>
      <c r="R293" s="347"/>
      <c r="S293" s="347"/>
      <c r="T293" s="249"/>
      <c r="U293" s="249"/>
      <c r="V293" s="249"/>
      <c r="W293" s="249"/>
      <c r="X293" s="249"/>
    </row>
    <row r="294" spans="1:24" s="361" customFormat="1" x14ac:dyDescent="0.3">
      <c r="A294" s="249"/>
      <c r="B294" s="286"/>
      <c r="C294" s="286"/>
      <c r="D294" s="286"/>
      <c r="E294" s="249"/>
      <c r="F294" s="249"/>
      <c r="G294" s="360"/>
      <c r="H294" s="360"/>
      <c r="I294" s="360"/>
      <c r="J294" s="360"/>
      <c r="K294" s="360"/>
      <c r="L294" s="360"/>
      <c r="M294" s="360"/>
      <c r="N294" s="360"/>
      <c r="O294" s="360"/>
      <c r="P294" s="360"/>
      <c r="Q294" s="360"/>
      <c r="R294" s="347"/>
      <c r="S294" s="347"/>
      <c r="T294" s="249"/>
      <c r="U294" s="249"/>
      <c r="V294" s="249"/>
      <c r="W294" s="249"/>
      <c r="X294" s="249"/>
    </row>
    <row r="295" spans="1:24" s="361" customFormat="1" x14ac:dyDescent="0.3">
      <c r="A295" s="249"/>
      <c r="B295" s="286"/>
      <c r="C295" s="286"/>
      <c r="D295" s="286"/>
      <c r="E295" s="249"/>
      <c r="F295" s="249"/>
      <c r="G295" s="360"/>
      <c r="H295" s="360"/>
      <c r="I295" s="360"/>
      <c r="J295" s="360"/>
      <c r="K295" s="360"/>
      <c r="L295" s="360"/>
      <c r="M295" s="360"/>
      <c r="N295" s="360"/>
      <c r="O295" s="360"/>
      <c r="P295" s="360"/>
      <c r="Q295" s="360"/>
      <c r="R295" s="347"/>
      <c r="S295" s="347"/>
      <c r="T295" s="249"/>
      <c r="U295" s="249"/>
      <c r="V295" s="249"/>
      <c r="W295" s="249"/>
      <c r="X295" s="249"/>
    </row>
    <row r="296" spans="1:24" s="361" customFormat="1" x14ac:dyDescent="0.3">
      <c r="A296" s="249"/>
      <c r="B296" s="286"/>
      <c r="C296" s="286"/>
      <c r="D296" s="286"/>
      <c r="E296" s="249"/>
      <c r="F296" s="249"/>
      <c r="G296" s="360"/>
      <c r="H296" s="360"/>
      <c r="I296" s="360"/>
      <c r="J296" s="360"/>
      <c r="K296" s="360"/>
      <c r="L296" s="360"/>
      <c r="M296" s="360"/>
      <c r="N296" s="360"/>
      <c r="O296" s="360"/>
      <c r="P296" s="360"/>
      <c r="Q296" s="360"/>
      <c r="R296" s="347"/>
      <c r="S296" s="347"/>
      <c r="T296" s="249"/>
      <c r="U296" s="249"/>
      <c r="V296" s="249"/>
      <c r="W296" s="249"/>
      <c r="X296" s="249"/>
    </row>
    <row r="297" spans="1:24" s="361" customFormat="1" x14ac:dyDescent="0.3">
      <c r="A297" s="249"/>
      <c r="B297" s="286"/>
      <c r="C297" s="286"/>
      <c r="D297" s="286"/>
      <c r="E297" s="249"/>
      <c r="F297" s="249"/>
      <c r="G297" s="360"/>
      <c r="H297" s="360"/>
      <c r="I297" s="360"/>
      <c r="J297" s="360"/>
      <c r="K297" s="360"/>
      <c r="L297" s="360"/>
      <c r="M297" s="360"/>
      <c r="N297" s="360"/>
      <c r="O297" s="360"/>
      <c r="P297" s="360"/>
      <c r="Q297" s="360"/>
      <c r="R297" s="347"/>
      <c r="S297" s="347"/>
      <c r="T297" s="249"/>
      <c r="U297" s="249"/>
      <c r="V297" s="249"/>
      <c r="W297" s="249"/>
      <c r="X297" s="249"/>
    </row>
    <row r="298" spans="1:24" s="361" customFormat="1" x14ac:dyDescent="0.3">
      <c r="A298" s="249"/>
      <c r="B298" s="286"/>
      <c r="C298" s="286"/>
      <c r="D298" s="286"/>
      <c r="E298" s="249"/>
      <c r="F298" s="249"/>
      <c r="G298" s="360"/>
      <c r="H298" s="404"/>
      <c r="I298" s="360"/>
      <c r="J298" s="360"/>
      <c r="K298" s="360"/>
      <c r="L298" s="360"/>
      <c r="M298" s="360"/>
      <c r="N298" s="360"/>
      <c r="O298" s="360"/>
      <c r="P298" s="360"/>
      <c r="Q298" s="360"/>
      <c r="R298" s="347"/>
      <c r="S298" s="347"/>
      <c r="T298" s="249"/>
      <c r="U298" s="249"/>
      <c r="V298" s="249"/>
      <c r="W298" s="249"/>
      <c r="X298" s="249"/>
    </row>
    <row r="299" spans="1:24" s="361" customFormat="1" x14ac:dyDescent="0.3">
      <c r="A299" s="249"/>
      <c r="B299" s="286"/>
      <c r="C299" s="286"/>
      <c r="D299" s="286"/>
      <c r="E299" s="249"/>
      <c r="F299" s="249"/>
      <c r="G299" s="360"/>
      <c r="H299" s="404"/>
      <c r="I299" s="360"/>
      <c r="J299" s="360"/>
      <c r="K299" s="360"/>
      <c r="L299" s="360"/>
      <c r="M299" s="360"/>
      <c r="N299" s="360"/>
      <c r="O299" s="360"/>
      <c r="P299" s="360"/>
      <c r="Q299" s="360"/>
      <c r="R299" s="347"/>
      <c r="S299" s="347"/>
      <c r="T299" s="249"/>
      <c r="U299" s="249"/>
      <c r="V299" s="249"/>
      <c r="W299" s="249"/>
      <c r="X299" s="249"/>
    </row>
    <row r="300" spans="1:24" s="361" customFormat="1" x14ac:dyDescent="0.3">
      <c r="A300" s="249"/>
      <c r="B300" s="286"/>
      <c r="C300" s="286"/>
      <c r="D300" s="286"/>
      <c r="E300" s="249"/>
      <c r="F300" s="249"/>
      <c r="G300" s="360"/>
      <c r="H300" s="404"/>
      <c r="I300" s="360"/>
      <c r="J300" s="360"/>
      <c r="K300" s="360"/>
      <c r="L300" s="360"/>
      <c r="M300" s="360"/>
      <c r="N300" s="360"/>
      <c r="O300" s="360"/>
      <c r="P300" s="360"/>
      <c r="Q300" s="360"/>
      <c r="R300" s="347"/>
      <c r="S300" s="347"/>
      <c r="T300" s="249"/>
      <c r="U300" s="249"/>
      <c r="V300" s="249"/>
      <c r="W300" s="249"/>
      <c r="X300" s="249"/>
    </row>
    <row r="301" spans="1:24" s="361" customFormat="1" x14ac:dyDescent="0.3">
      <c r="A301" s="249"/>
      <c r="B301" s="286"/>
      <c r="C301" s="286"/>
      <c r="D301" s="286"/>
      <c r="E301" s="249"/>
      <c r="F301" s="249"/>
      <c r="G301" s="360"/>
      <c r="H301" s="404"/>
      <c r="I301" s="360"/>
      <c r="J301" s="360"/>
      <c r="K301" s="360"/>
      <c r="L301" s="360"/>
      <c r="M301" s="360"/>
      <c r="N301" s="360"/>
      <c r="O301" s="360"/>
      <c r="P301" s="360"/>
      <c r="Q301" s="360"/>
      <c r="R301" s="347"/>
      <c r="S301" s="347"/>
      <c r="T301" s="249"/>
      <c r="U301" s="249"/>
      <c r="V301" s="249"/>
      <c r="W301" s="249"/>
      <c r="X301" s="249"/>
    </row>
    <row r="302" spans="1:24" s="361" customFormat="1" x14ac:dyDescent="0.3">
      <c r="A302" s="249"/>
      <c r="B302" s="286"/>
      <c r="C302" s="286"/>
      <c r="D302" s="286"/>
      <c r="E302" s="249"/>
      <c r="F302" s="249"/>
      <c r="G302" s="360"/>
      <c r="H302" s="404"/>
      <c r="I302" s="360"/>
      <c r="J302" s="360"/>
      <c r="K302" s="360"/>
      <c r="L302" s="360"/>
      <c r="M302" s="360"/>
      <c r="N302" s="360"/>
      <c r="O302" s="360"/>
      <c r="P302" s="360"/>
      <c r="Q302" s="360"/>
      <c r="R302" s="347"/>
      <c r="S302" s="347"/>
      <c r="T302" s="249"/>
      <c r="U302" s="249"/>
      <c r="V302" s="249"/>
      <c r="W302" s="249"/>
      <c r="X302" s="249"/>
    </row>
    <row r="303" spans="1:24" s="361" customFormat="1" x14ac:dyDescent="0.3">
      <c r="A303" s="249"/>
      <c r="B303" s="286"/>
      <c r="C303" s="286"/>
      <c r="D303" s="286"/>
      <c r="E303" s="249"/>
      <c r="F303" s="249"/>
      <c r="G303" s="360"/>
      <c r="H303" s="404"/>
      <c r="I303" s="360"/>
      <c r="J303" s="360"/>
      <c r="K303" s="360"/>
      <c r="L303" s="360"/>
      <c r="M303" s="360"/>
      <c r="N303" s="360"/>
      <c r="O303" s="360"/>
      <c r="P303" s="360"/>
      <c r="Q303" s="360"/>
      <c r="R303" s="347"/>
      <c r="S303" s="347"/>
      <c r="T303" s="249"/>
      <c r="U303" s="249"/>
      <c r="V303" s="249"/>
      <c r="W303" s="249"/>
      <c r="X303" s="249"/>
    </row>
    <row r="304" spans="1:24" s="361" customFormat="1" x14ac:dyDescent="0.3">
      <c r="A304" s="249"/>
      <c r="B304" s="286"/>
      <c r="C304" s="286"/>
      <c r="D304" s="286"/>
      <c r="E304" s="249"/>
      <c r="F304" s="249"/>
      <c r="G304" s="360"/>
      <c r="H304" s="404"/>
      <c r="I304" s="360"/>
      <c r="J304" s="360"/>
      <c r="K304" s="360"/>
      <c r="L304" s="360"/>
      <c r="M304" s="360"/>
      <c r="N304" s="360"/>
      <c r="O304" s="360"/>
      <c r="P304" s="360"/>
      <c r="Q304" s="360"/>
      <c r="R304" s="347"/>
      <c r="S304" s="347"/>
      <c r="T304" s="249"/>
      <c r="U304" s="249"/>
      <c r="V304" s="249"/>
      <c r="W304" s="249"/>
      <c r="X304" s="249"/>
    </row>
    <row r="305" spans="1:24" s="361" customFormat="1" x14ac:dyDescent="0.3">
      <c r="A305" s="249"/>
      <c r="B305" s="286"/>
      <c r="C305" s="286"/>
      <c r="D305" s="286"/>
      <c r="E305" s="249"/>
      <c r="F305" s="249"/>
      <c r="G305" s="360"/>
      <c r="H305" s="404"/>
      <c r="I305" s="360"/>
      <c r="J305" s="360"/>
      <c r="K305" s="360"/>
      <c r="L305" s="360"/>
      <c r="M305" s="360"/>
      <c r="N305" s="360"/>
      <c r="O305" s="360"/>
      <c r="P305" s="360"/>
      <c r="Q305" s="360"/>
      <c r="R305" s="347"/>
      <c r="S305" s="347"/>
      <c r="T305" s="249"/>
      <c r="U305" s="249"/>
      <c r="V305" s="249"/>
      <c r="W305" s="249"/>
      <c r="X305" s="249"/>
    </row>
    <row r="306" spans="1:24" s="361" customFormat="1" x14ac:dyDescent="0.3">
      <c r="A306" s="249"/>
      <c r="B306" s="286"/>
      <c r="C306" s="286"/>
      <c r="D306" s="286"/>
      <c r="E306" s="249"/>
      <c r="F306" s="249"/>
      <c r="G306" s="360"/>
      <c r="H306" s="404"/>
      <c r="I306" s="360"/>
      <c r="J306" s="360"/>
      <c r="K306" s="360"/>
      <c r="L306" s="360"/>
      <c r="M306" s="360"/>
      <c r="N306" s="360"/>
      <c r="O306" s="360"/>
      <c r="P306" s="360"/>
      <c r="Q306" s="360"/>
      <c r="R306" s="347"/>
      <c r="S306" s="347"/>
      <c r="T306" s="249"/>
      <c r="U306" s="249"/>
      <c r="V306" s="249"/>
      <c r="W306" s="249"/>
      <c r="X306" s="249"/>
    </row>
    <row r="307" spans="1:24" s="361" customFormat="1" x14ac:dyDescent="0.3">
      <c r="A307" s="249"/>
      <c r="B307" s="286"/>
      <c r="C307" s="286"/>
      <c r="D307" s="286"/>
      <c r="E307" s="249"/>
      <c r="F307" s="249"/>
      <c r="G307" s="360"/>
      <c r="H307" s="404"/>
      <c r="I307" s="360"/>
      <c r="J307" s="360"/>
      <c r="K307" s="360"/>
      <c r="L307" s="360"/>
      <c r="M307" s="360"/>
      <c r="N307" s="360"/>
      <c r="O307" s="360"/>
      <c r="P307" s="360"/>
      <c r="Q307" s="360"/>
      <c r="R307" s="347"/>
      <c r="S307" s="347"/>
      <c r="T307" s="249"/>
      <c r="U307" s="249"/>
      <c r="V307" s="249"/>
      <c r="W307" s="249"/>
      <c r="X307" s="249"/>
    </row>
    <row r="308" spans="1:24" s="361" customFormat="1" x14ac:dyDescent="0.3">
      <c r="A308" s="249"/>
      <c r="B308" s="286"/>
      <c r="C308" s="286"/>
      <c r="D308" s="286"/>
      <c r="E308" s="249"/>
      <c r="F308" s="249"/>
      <c r="G308" s="360"/>
      <c r="H308" s="404"/>
      <c r="I308" s="360"/>
      <c r="J308" s="360"/>
      <c r="K308" s="360"/>
      <c r="L308" s="360"/>
      <c r="M308" s="360"/>
      <c r="N308" s="360"/>
      <c r="O308" s="360"/>
      <c r="P308" s="360"/>
      <c r="Q308" s="360"/>
      <c r="R308" s="347"/>
      <c r="S308" s="347"/>
      <c r="T308" s="249"/>
      <c r="U308" s="249"/>
      <c r="V308" s="249"/>
      <c r="W308" s="249"/>
      <c r="X308" s="249"/>
    </row>
    <row r="309" spans="1:24" s="361" customFormat="1" x14ac:dyDescent="0.3">
      <c r="A309" s="249"/>
      <c r="B309" s="286"/>
      <c r="C309" s="286"/>
      <c r="D309" s="286"/>
      <c r="E309" s="249"/>
      <c r="F309" s="249"/>
      <c r="G309" s="360"/>
      <c r="H309" s="404"/>
      <c r="I309" s="360"/>
      <c r="J309" s="360"/>
      <c r="K309" s="360"/>
      <c r="L309" s="360"/>
      <c r="M309" s="360"/>
      <c r="N309" s="360"/>
      <c r="O309" s="360"/>
      <c r="P309" s="360"/>
      <c r="Q309" s="360"/>
      <c r="R309" s="347"/>
      <c r="S309" s="347"/>
      <c r="T309" s="249"/>
      <c r="U309" s="249"/>
      <c r="V309" s="249"/>
      <c r="W309" s="249"/>
      <c r="X309" s="249"/>
    </row>
    <row r="310" spans="1:24" s="361" customFormat="1" x14ac:dyDescent="0.3">
      <c r="A310" s="249"/>
      <c r="B310" s="286"/>
      <c r="C310" s="286"/>
      <c r="D310" s="286"/>
      <c r="E310" s="249"/>
      <c r="F310" s="249"/>
      <c r="G310" s="360"/>
      <c r="H310" s="404"/>
      <c r="I310" s="360"/>
      <c r="J310" s="360"/>
      <c r="K310" s="360"/>
      <c r="L310" s="360"/>
      <c r="M310" s="360"/>
      <c r="N310" s="360"/>
      <c r="O310" s="360"/>
      <c r="P310" s="360"/>
      <c r="Q310" s="360"/>
      <c r="R310" s="347"/>
      <c r="S310" s="347"/>
      <c r="T310" s="249"/>
      <c r="U310" s="249"/>
      <c r="V310" s="249"/>
      <c r="W310" s="249"/>
      <c r="X310" s="249"/>
    </row>
    <row r="311" spans="1:24" s="361" customFormat="1" x14ac:dyDescent="0.3">
      <c r="A311" s="249"/>
      <c r="B311" s="286"/>
      <c r="C311" s="286"/>
      <c r="D311" s="286"/>
      <c r="E311" s="249"/>
      <c r="F311" s="249"/>
      <c r="G311" s="360"/>
      <c r="H311" s="404"/>
      <c r="I311" s="360"/>
      <c r="J311" s="360"/>
      <c r="K311" s="360"/>
      <c r="L311" s="360"/>
      <c r="M311" s="360"/>
      <c r="N311" s="360"/>
      <c r="O311" s="360"/>
      <c r="P311" s="360"/>
      <c r="Q311" s="360"/>
      <c r="R311" s="347"/>
      <c r="S311" s="347"/>
      <c r="T311" s="249"/>
      <c r="U311" s="249"/>
      <c r="V311" s="249"/>
      <c r="W311" s="249"/>
      <c r="X311" s="249"/>
    </row>
    <row r="312" spans="1:24" s="361" customFormat="1" x14ac:dyDescent="0.3">
      <c r="A312" s="249"/>
      <c r="B312" s="286"/>
      <c r="C312" s="286"/>
      <c r="D312" s="286"/>
      <c r="E312" s="249"/>
      <c r="F312" s="249"/>
      <c r="G312" s="360"/>
      <c r="H312" s="404"/>
      <c r="I312" s="360"/>
      <c r="J312" s="360"/>
      <c r="K312" s="360"/>
      <c r="L312" s="360"/>
      <c r="M312" s="360"/>
      <c r="N312" s="360"/>
      <c r="O312" s="360"/>
      <c r="P312" s="360"/>
      <c r="Q312" s="360"/>
      <c r="R312" s="347"/>
      <c r="S312" s="347"/>
      <c r="T312" s="249"/>
      <c r="U312" s="249"/>
      <c r="V312" s="249"/>
      <c r="W312" s="249"/>
      <c r="X312" s="249"/>
    </row>
    <row r="313" spans="1:24" s="361" customFormat="1" x14ac:dyDescent="0.3">
      <c r="A313" s="249"/>
      <c r="B313" s="286"/>
      <c r="C313" s="286"/>
      <c r="D313" s="286"/>
      <c r="E313" s="249"/>
      <c r="F313" s="249"/>
      <c r="G313" s="360"/>
      <c r="H313" s="404"/>
      <c r="I313" s="360"/>
      <c r="J313" s="360"/>
      <c r="K313" s="360"/>
      <c r="L313" s="360"/>
      <c r="M313" s="360"/>
      <c r="N313" s="360"/>
      <c r="O313" s="360"/>
      <c r="P313" s="360"/>
      <c r="Q313" s="360"/>
      <c r="R313" s="347"/>
      <c r="S313" s="347"/>
      <c r="T313" s="249"/>
      <c r="U313" s="249"/>
      <c r="V313" s="249"/>
      <c r="W313" s="249"/>
      <c r="X313" s="249"/>
    </row>
    <row r="314" spans="1:24" s="361" customFormat="1" x14ac:dyDescent="0.3">
      <c r="A314" s="249"/>
      <c r="B314" s="286"/>
      <c r="C314" s="286"/>
      <c r="D314" s="286"/>
      <c r="E314" s="249"/>
      <c r="F314" s="249"/>
      <c r="G314" s="360"/>
      <c r="H314" s="404"/>
      <c r="I314" s="360"/>
      <c r="J314" s="360"/>
      <c r="K314" s="360"/>
      <c r="L314" s="360"/>
      <c r="M314" s="360"/>
      <c r="N314" s="360"/>
      <c r="O314" s="360"/>
      <c r="P314" s="360"/>
      <c r="Q314" s="360"/>
      <c r="R314" s="347"/>
      <c r="S314" s="347"/>
      <c r="T314" s="249"/>
      <c r="U314" s="249"/>
      <c r="V314" s="249"/>
      <c r="W314" s="249"/>
      <c r="X314" s="249"/>
    </row>
    <row r="315" spans="1:24" s="361" customFormat="1" x14ac:dyDescent="0.3">
      <c r="A315" s="249"/>
      <c r="B315" s="286"/>
      <c r="C315" s="286"/>
      <c r="D315" s="286"/>
      <c r="E315" s="249"/>
      <c r="F315" s="249"/>
      <c r="G315" s="360"/>
      <c r="H315" s="404"/>
      <c r="I315" s="360"/>
      <c r="J315" s="360"/>
      <c r="K315" s="360"/>
      <c r="L315" s="360"/>
      <c r="M315" s="360"/>
      <c r="N315" s="360"/>
      <c r="O315" s="360"/>
      <c r="P315" s="360"/>
      <c r="Q315" s="360"/>
      <c r="R315" s="347"/>
      <c r="S315" s="347"/>
      <c r="T315" s="249"/>
      <c r="U315" s="249"/>
      <c r="V315" s="249"/>
      <c r="W315" s="249"/>
      <c r="X315" s="249"/>
    </row>
    <row r="316" spans="1:24" s="361" customFormat="1" x14ac:dyDescent="0.3">
      <c r="A316" s="249"/>
      <c r="B316" s="286"/>
      <c r="C316" s="286"/>
      <c r="D316" s="286"/>
      <c r="E316" s="249"/>
      <c r="F316" s="249"/>
      <c r="G316" s="360"/>
      <c r="H316" s="404"/>
      <c r="I316" s="360"/>
      <c r="J316" s="360"/>
      <c r="K316" s="360"/>
      <c r="L316" s="360"/>
      <c r="M316" s="360"/>
      <c r="N316" s="360"/>
      <c r="O316" s="360"/>
      <c r="P316" s="360"/>
      <c r="Q316" s="360"/>
      <c r="R316" s="347"/>
      <c r="S316" s="347"/>
      <c r="T316" s="249"/>
      <c r="U316" s="249"/>
      <c r="V316" s="249"/>
      <c r="W316" s="249"/>
      <c r="X316" s="249"/>
    </row>
    <row r="317" spans="1:24" s="361" customFormat="1" x14ac:dyDescent="0.3">
      <c r="A317" s="249"/>
      <c r="B317" s="286"/>
      <c r="C317" s="286"/>
      <c r="D317" s="286"/>
      <c r="E317" s="249"/>
      <c r="F317" s="249"/>
      <c r="G317" s="360"/>
      <c r="H317" s="404"/>
      <c r="I317" s="360"/>
      <c r="J317" s="360"/>
      <c r="K317" s="360"/>
      <c r="L317" s="360"/>
      <c r="M317" s="360"/>
      <c r="N317" s="360"/>
      <c r="O317" s="360"/>
      <c r="P317" s="360"/>
      <c r="Q317" s="360"/>
      <c r="R317" s="347"/>
      <c r="S317" s="347"/>
      <c r="T317" s="249"/>
      <c r="U317" s="249"/>
      <c r="V317" s="249"/>
      <c r="W317" s="249"/>
      <c r="X317" s="249"/>
    </row>
    <row r="318" spans="1:24" s="361" customFormat="1" x14ac:dyDescent="0.3">
      <c r="A318" s="249"/>
      <c r="B318" s="286"/>
      <c r="C318" s="286"/>
      <c r="D318" s="286"/>
      <c r="E318" s="249"/>
      <c r="F318" s="249"/>
      <c r="G318" s="360"/>
      <c r="H318" s="404"/>
      <c r="I318" s="360"/>
      <c r="J318" s="360"/>
      <c r="K318" s="360"/>
      <c r="L318" s="360"/>
      <c r="M318" s="360"/>
      <c r="N318" s="360"/>
      <c r="O318" s="360"/>
      <c r="P318" s="360"/>
      <c r="Q318" s="360"/>
      <c r="R318" s="347"/>
      <c r="S318" s="347"/>
      <c r="T318" s="249"/>
      <c r="U318" s="249"/>
      <c r="V318" s="249"/>
      <c r="W318" s="249"/>
      <c r="X318" s="249"/>
    </row>
    <row r="319" spans="1:24" s="361" customFormat="1" x14ac:dyDescent="0.3">
      <c r="A319" s="249"/>
      <c r="B319" s="286"/>
      <c r="C319" s="286"/>
      <c r="D319" s="286"/>
      <c r="E319" s="249"/>
      <c r="F319" s="249"/>
      <c r="G319" s="360"/>
      <c r="H319" s="404"/>
      <c r="I319" s="360"/>
      <c r="J319" s="360"/>
      <c r="K319" s="360"/>
      <c r="L319" s="360"/>
      <c r="M319" s="360"/>
      <c r="N319" s="360"/>
      <c r="O319" s="360"/>
      <c r="P319" s="360"/>
      <c r="Q319" s="360"/>
      <c r="R319" s="347"/>
      <c r="S319" s="347"/>
      <c r="T319" s="249"/>
      <c r="U319" s="249"/>
      <c r="V319" s="249"/>
      <c r="W319" s="249"/>
      <c r="X319" s="249"/>
    </row>
    <row r="320" spans="1:24" s="361" customFormat="1" x14ac:dyDescent="0.3">
      <c r="A320" s="249"/>
      <c r="B320" s="286"/>
      <c r="C320" s="286"/>
      <c r="D320" s="286"/>
      <c r="E320" s="249"/>
      <c r="F320" s="249"/>
      <c r="G320" s="360"/>
      <c r="H320" s="404"/>
      <c r="I320" s="360"/>
      <c r="J320" s="360"/>
      <c r="K320" s="360"/>
      <c r="L320" s="360"/>
      <c r="M320" s="360"/>
      <c r="N320" s="360"/>
      <c r="O320" s="360"/>
      <c r="P320" s="360"/>
      <c r="Q320" s="360"/>
      <c r="R320" s="347"/>
      <c r="S320" s="347"/>
      <c r="T320" s="249"/>
      <c r="U320" s="249"/>
      <c r="V320" s="249"/>
      <c r="W320" s="249"/>
      <c r="X320" s="249"/>
    </row>
    <row r="321" spans="1:24" s="361" customFormat="1" x14ac:dyDescent="0.3">
      <c r="A321" s="249"/>
      <c r="B321" s="286"/>
      <c r="C321" s="286"/>
      <c r="D321" s="286"/>
      <c r="E321" s="249"/>
      <c r="F321" s="249"/>
      <c r="G321" s="360"/>
      <c r="H321" s="404"/>
      <c r="I321" s="360"/>
      <c r="J321" s="360"/>
      <c r="K321" s="360"/>
      <c r="L321" s="360"/>
      <c r="M321" s="360"/>
      <c r="N321" s="360"/>
      <c r="O321" s="360"/>
      <c r="P321" s="360"/>
      <c r="Q321" s="360"/>
      <c r="R321" s="347"/>
      <c r="S321" s="347"/>
      <c r="T321" s="249"/>
      <c r="U321" s="249"/>
      <c r="V321" s="249"/>
      <c r="W321" s="249"/>
      <c r="X321" s="249"/>
    </row>
    <row r="322" spans="1:24" s="361" customFormat="1" x14ac:dyDescent="0.3">
      <c r="A322" s="249"/>
      <c r="B322" s="286"/>
      <c r="C322" s="286"/>
      <c r="D322" s="286"/>
      <c r="E322" s="249"/>
      <c r="F322" s="249"/>
      <c r="G322" s="360"/>
      <c r="H322" s="404"/>
      <c r="I322" s="360"/>
      <c r="J322" s="360"/>
      <c r="K322" s="360"/>
      <c r="L322" s="360"/>
      <c r="M322" s="360"/>
      <c r="N322" s="360"/>
      <c r="O322" s="360"/>
      <c r="P322" s="360"/>
      <c r="Q322" s="360"/>
      <c r="R322" s="347"/>
      <c r="S322" s="347"/>
      <c r="T322" s="249"/>
      <c r="U322" s="249"/>
      <c r="V322" s="249"/>
      <c r="W322" s="249"/>
      <c r="X322" s="249"/>
    </row>
    <row r="323" spans="1:24" s="361" customFormat="1" x14ac:dyDescent="0.3">
      <c r="A323" s="249"/>
      <c r="B323" s="286"/>
      <c r="C323" s="286"/>
      <c r="D323" s="286"/>
      <c r="E323" s="249"/>
      <c r="F323" s="249"/>
      <c r="G323" s="360"/>
      <c r="H323" s="404"/>
      <c r="I323" s="360"/>
      <c r="J323" s="360"/>
      <c r="K323" s="360"/>
      <c r="L323" s="360"/>
      <c r="M323" s="360"/>
      <c r="N323" s="360"/>
      <c r="O323" s="360"/>
      <c r="P323" s="360"/>
      <c r="Q323" s="360"/>
      <c r="R323" s="347"/>
      <c r="S323" s="347"/>
      <c r="T323" s="249"/>
      <c r="U323" s="249"/>
      <c r="V323" s="249"/>
      <c r="W323" s="249"/>
      <c r="X323" s="249"/>
    </row>
    <row r="324" spans="1:24" s="361" customFormat="1" x14ac:dyDescent="0.3">
      <c r="A324" s="249"/>
      <c r="B324" s="286"/>
      <c r="C324" s="286"/>
      <c r="D324" s="286"/>
      <c r="E324" s="249"/>
      <c r="F324" s="249"/>
      <c r="G324" s="360"/>
      <c r="H324" s="404"/>
      <c r="I324" s="360"/>
      <c r="J324" s="360"/>
      <c r="K324" s="360"/>
      <c r="L324" s="360"/>
      <c r="M324" s="360"/>
      <c r="N324" s="360"/>
      <c r="O324" s="360"/>
      <c r="P324" s="360"/>
      <c r="Q324" s="360"/>
      <c r="R324" s="347"/>
      <c r="S324" s="347"/>
      <c r="T324" s="249"/>
      <c r="U324" s="249"/>
      <c r="V324" s="249"/>
      <c r="W324" s="249"/>
      <c r="X324" s="249"/>
    </row>
    <row r="325" spans="1:24" s="361" customFormat="1" x14ac:dyDescent="0.3">
      <c r="A325" s="249"/>
      <c r="B325" s="286"/>
      <c r="C325" s="286"/>
      <c r="D325" s="286"/>
      <c r="E325" s="249"/>
      <c r="F325" s="249"/>
      <c r="G325" s="360"/>
      <c r="H325" s="404"/>
      <c r="I325" s="360"/>
      <c r="J325" s="360"/>
      <c r="K325" s="360"/>
      <c r="L325" s="360"/>
      <c r="M325" s="360"/>
      <c r="N325" s="360"/>
      <c r="O325" s="360"/>
      <c r="P325" s="360"/>
      <c r="Q325" s="360"/>
      <c r="R325" s="347"/>
      <c r="S325" s="347"/>
      <c r="T325" s="249"/>
      <c r="U325" s="249"/>
      <c r="V325" s="249"/>
      <c r="W325" s="249"/>
      <c r="X325" s="249"/>
    </row>
    <row r="326" spans="1:24" s="361" customFormat="1" x14ac:dyDescent="0.3">
      <c r="A326" s="249"/>
      <c r="B326" s="286"/>
      <c r="C326" s="286"/>
      <c r="D326" s="286"/>
      <c r="E326" s="249"/>
      <c r="F326" s="249"/>
      <c r="G326" s="360"/>
      <c r="H326" s="404"/>
      <c r="I326" s="360"/>
      <c r="J326" s="360"/>
      <c r="K326" s="360"/>
      <c r="L326" s="360"/>
      <c r="M326" s="360"/>
      <c r="N326" s="360"/>
      <c r="O326" s="360"/>
      <c r="P326" s="360"/>
      <c r="Q326" s="360"/>
      <c r="R326" s="347"/>
      <c r="S326" s="347"/>
      <c r="T326" s="249"/>
      <c r="U326" s="249"/>
      <c r="V326" s="249"/>
      <c r="W326" s="249"/>
      <c r="X326" s="249"/>
    </row>
    <row r="327" spans="1:24" s="361" customFormat="1" x14ac:dyDescent="0.3">
      <c r="A327" s="249"/>
      <c r="B327" s="286"/>
      <c r="C327" s="286"/>
      <c r="D327" s="286"/>
      <c r="E327" s="249"/>
      <c r="F327" s="249"/>
      <c r="G327" s="360"/>
      <c r="H327" s="404"/>
      <c r="I327" s="360"/>
      <c r="J327" s="360"/>
      <c r="K327" s="360"/>
      <c r="L327" s="360"/>
      <c r="M327" s="360"/>
      <c r="N327" s="360"/>
      <c r="O327" s="360"/>
      <c r="P327" s="360"/>
      <c r="Q327" s="360"/>
      <c r="R327" s="347"/>
      <c r="S327" s="347"/>
      <c r="T327" s="249"/>
      <c r="U327" s="249"/>
      <c r="V327" s="249"/>
      <c r="W327" s="249"/>
      <c r="X327" s="249"/>
    </row>
    <row r="328" spans="1:24" s="361" customFormat="1" x14ac:dyDescent="0.3">
      <c r="A328" s="249"/>
      <c r="B328" s="286"/>
      <c r="C328" s="286"/>
      <c r="D328" s="286"/>
      <c r="E328" s="249"/>
      <c r="F328" s="249"/>
      <c r="G328" s="360"/>
      <c r="H328" s="404"/>
      <c r="I328" s="360"/>
      <c r="J328" s="360"/>
      <c r="K328" s="360"/>
      <c r="L328" s="360"/>
      <c r="M328" s="360"/>
      <c r="N328" s="360"/>
      <c r="O328" s="360"/>
      <c r="P328" s="360"/>
      <c r="Q328" s="360"/>
      <c r="R328" s="347"/>
      <c r="S328" s="347"/>
      <c r="T328" s="249"/>
      <c r="U328" s="249"/>
      <c r="V328" s="249"/>
      <c r="W328" s="249"/>
      <c r="X328" s="249"/>
    </row>
    <row r="329" spans="1:24" s="361" customFormat="1" x14ac:dyDescent="0.3">
      <c r="A329" s="249"/>
      <c r="B329" s="286"/>
      <c r="C329" s="286"/>
      <c r="D329" s="286"/>
      <c r="E329" s="249"/>
      <c r="F329" s="249"/>
      <c r="G329" s="360"/>
      <c r="H329" s="404"/>
      <c r="I329" s="360"/>
      <c r="J329" s="360"/>
      <c r="K329" s="360"/>
      <c r="L329" s="360"/>
      <c r="M329" s="360"/>
      <c r="N329" s="360"/>
      <c r="O329" s="360"/>
      <c r="P329" s="360"/>
      <c r="Q329" s="360"/>
      <c r="R329" s="347"/>
      <c r="S329" s="347"/>
      <c r="T329" s="249"/>
      <c r="U329" s="249"/>
      <c r="V329" s="249"/>
      <c r="W329" s="249"/>
      <c r="X329" s="249"/>
    </row>
    <row r="330" spans="1:24" s="361" customFormat="1" x14ac:dyDescent="0.3">
      <c r="A330" s="249"/>
      <c r="B330" s="286"/>
      <c r="C330" s="286"/>
      <c r="D330" s="286"/>
      <c r="E330" s="249"/>
      <c r="F330" s="249"/>
      <c r="G330" s="360"/>
      <c r="H330" s="404"/>
      <c r="I330" s="360"/>
      <c r="J330" s="360"/>
      <c r="K330" s="360"/>
      <c r="L330" s="360"/>
      <c r="M330" s="360"/>
      <c r="N330" s="360"/>
      <c r="O330" s="360"/>
      <c r="P330" s="360"/>
      <c r="Q330" s="360"/>
      <c r="R330" s="347"/>
      <c r="S330" s="347"/>
      <c r="T330" s="249"/>
      <c r="U330" s="249"/>
      <c r="V330" s="249"/>
      <c r="W330" s="249"/>
      <c r="X330" s="249"/>
    </row>
    <row r="331" spans="1:24" s="361" customFormat="1" x14ac:dyDescent="0.3">
      <c r="A331" s="249"/>
      <c r="B331" s="286"/>
      <c r="C331" s="286"/>
      <c r="D331" s="286"/>
      <c r="E331" s="249"/>
      <c r="F331" s="249"/>
      <c r="G331" s="360"/>
      <c r="H331" s="404"/>
      <c r="I331" s="360"/>
      <c r="J331" s="360"/>
      <c r="K331" s="360"/>
      <c r="L331" s="360"/>
      <c r="M331" s="360"/>
      <c r="N331" s="360"/>
      <c r="O331" s="360"/>
      <c r="P331" s="360"/>
      <c r="Q331" s="360"/>
      <c r="R331" s="347"/>
      <c r="S331" s="347"/>
      <c r="T331" s="249"/>
      <c r="U331" s="249"/>
      <c r="V331" s="249"/>
      <c r="W331" s="249"/>
      <c r="X331" s="249"/>
    </row>
    <row r="332" spans="1:24" s="361" customFormat="1" x14ac:dyDescent="0.3">
      <c r="A332" s="249"/>
      <c r="B332" s="286"/>
      <c r="C332" s="286"/>
      <c r="D332" s="286"/>
      <c r="E332" s="249"/>
      <c r="F332" s="249"/>
      <c r="G332" s="360"/>
      <c r="H332" s="404"/>
      <c r="I332" s="360"/>
      <c r="J332" s="360"/>
      <c r="K332" s="360"/>
      <c r="L332" s="360"/>
      <c r="M332" s="360"/>
      <c r="N332" s="360"/>
      <c r="O332" s="360"/>
      <c r="P332" s="360"/>
      <c r="Q332" s="360"/>
      <c r="R332" s="347"/>
      <c r="S332" s="347"/>
      <c r="T332" s="249"/>
      <c r="U332" s="249"/>
      <c r="V332" s="249"/>
      <c r="W332" s="249"/>
      <c r="X332" s="249"/>
    </row>
    <row r="333" spans="1:24" s="361" customFormat="1" x14ac:dyDescent="0.3">
      <c r="A333" s="249"/>
      <c r="B333" s="286"/>
      <c r="C333" s="286"/>
      <c r="D333" s="286"/>
      <c r="E333" s="249"/>
      <c r="F333" s="249"/>
      <c r="G333" s="360"/>
      <c r="H333" s="404"/>
      <c r="I333" s="360"/>
      <c r="J333" s="360"/>
      <c r="K333" s="360"/>
      <c r="L333" s="360"/>
      <c r="M333" s="360"/>
      <c r="N333" s="360"/>
      <c r="O333" s="360"/>
      <c r="P333" s="360"/>
      <c r="Q333" s="360"/>
      <c r="R333" s="347"/>
      <c r="S333" s="347"/>
      <c r="T333" s="249"/>
      <c r="U333" s="249"/>
      <c r="V333" s="249"/>
      <c r="W333" s="249"/>
      <c r="X333" s="249"/>
    </row>
    <row r="334" spans="1:24" s="361" customFormat="1" x14ac:dyDescent="0.3">
      <c r="A334" s="249"/>
      <c r="B334" s="286"/>
      <c r="C334" s="286"/>
      <c r="D334" s="286"/>
      <c r="E334" s="249"/>
      <c r="F334" s="249"/>
      <c r="G334" s="360"/>
      <c r="H334" s="404"/>
      <c r="I334" s="360"/>
      <c r="J334" s="360"/>
      <c r="K334" s="360"/>
      <c r="L334" s="360"/>
      <c r="M334" s="360"/>
      <c r="N334" s="360"/>
      <c r="O334" s="360"/>
      <c r="P334" s="360"/>
      <c r="Q334" s="360"/>
      <c r="R334" s="347"/>
      <c r="S334" s="347"/>
      <c r="T334" s="249"/>
      <c r="U334" s="249"/>
      <c r="V334" s="249"/>
      <c r="W334" s="249"/>
      <c r="X334" s="249"/>
    </row>
    <row r="335" spans="1:24" s="361" customFormat="1" x14ac:dyDescent="0.3">
      <c r="A335" s="249"/>
      <c r="B335" s="286"/>
      <c r="C335" s="286"/>
      <c r="D335" s="286"/>
      <c r="E335" s="249"/>
      <c r="F335" s="249"/>
      <c r="G335" s="360"/>
      <c r="H335" s="404"/>
      <c r="I335" s="360"/>
      <c r="J335" s="360"/>
      <c r="K335" s="360"/>
      <c r="L335" s="360"/>
      <c r="M335" s="360"/>
      <c r="N335" s="360"/>
      <c r="O335" s="360"/>
      <c r="P335" s="360"/>
      <c r="Q335" s="360"/>
      <c r="R335" s="347"/>
      <c r="S335" s="347"/>
      <c r="T335" s="249"/>
      <c r="U335" s="249"/>
      <c r="V335" s="249"/>
      <c r="W335" s="249"/>
      <c r="X335" s="249"/>
    </row>
    <row r="336" spans="1:24" s="361" customFormat="1" x14ac:dyDescent="0.3">
      <c r="A336" s="249"/>
      <c r="B336" s="286"/>
      <c r="C336" s="286"/>
      <c r="D336" s="286"/>
      <c r="E336" s="249"/>
      <c r="F336" s="249"/>
      <c r="G336" s="360"/>
      <c r="H336" s="404"/>
      <c r="I336" s="360"/>
      <c r="J336" s="360"/>
      <c r="K336" s="360"/>
      <c r="L336" s="360"/>
      <c r="M336" s="360"/>
      <c r="N336" s="360"/>
      <c r="O336" s="360"/>
      <c r="P336" s="360"/>
      <c r="Q336" s="360"/>
      <c r="R336" s="347"/>
      <c r="S336" s="347"/>
      <c r="T336" s="249"/>
      <c r="U336" s="249"/>
      <c r="V336" s="249"/>
      <c r="W336" s="249"/>
      <c r="X336" s="249"/>
    </row>
    <row r="337" spans="1:24" s="361" customFormat="1" x14ac:dyDescent="0.3">
      <c r="A337" s="249"/>
      <c r="B337" s="286"/>
      <c r="C337" s="286"/>
      <c r="D337" s="286"/>
      <c r="E337" s="249"/>
      <c r="F337" s="249"/>
      <c r="G337" s="360"/>
      <c r="H337" s="404"/>
      <c r="I337" s="360"/>
      <c r="J337" s="360"/>
      <c r="K337" s="360"/>
      <c r="L337" s="360"/>
      <c r="M337" s="360"/>
      <c r="N337" s="360"/>
      <c r="O337" s="360"/>
      <c r="P337" s="360"/>
      <c r="Q337" s="360"/>
      <c r="R337" s="347"/>
      <c r="S337" s="347"/>
      <c r="T337" s="249"/>
      <c r="U337" s="249"/>
      <c r="V337" s="249"/>
      <c r="W337" s="249"/>
      <c r="X337" s="249"/>
    </row>
    <row r="338" spans="1:24" s="361" customFormat="1" x14ac:dyDescent="0.3">
      <c r="A338" s="249"/>
      <c r="B338" s="286"/>
      <c r="C338" s="286"/>
      <c r="D338" s="286"/>
      <c r="E338" s="249"/>
      <c r="F338" s="249"/>
      <c r="G338" s="360"/>
      <c r="H338" s="404"/>
      <c r="I338" s="360"/>
      <c r="J338" s="360"/>
      <c r="K338" s="360"/>
      <c r="L338" s="360"/>
      <c r="M338" s="360"/>
      <c r="N338" s="360"/>
      <c r="O338" s="360"/>
      <c r="P338" s="360"/>
      <c r="Q338" s="360"/>
      <c r="R338" s="347"/>
      <c r="S338" s="347"/>
      <c r="T338" s="249"/>
      <c r="U338" s="249"/>
      <c r="V338" s="249"/>
      <c r="W338" s="249"/>
      <c r="X338" s="249"/>
    </row>
    <row r="339" spans="1:24" s="361" customFormat="1" x14ac:dyDescent="0.3">
      <c r="A339" s="249"/>
      <c r="B339" s="286"/>
      <c r="C339" s="286"/>
      <c r="D339" s="286"/>
      <c r="E339" s="249"/>
      <c r="F339" s="249"/>
      <c r="G339" s="360"/>
      <c r="H339" s="404"/>
      <c r="I339" s="360"/>
      <c r="J339" s="360"/>
      <c r="K339" s="360"/>
      <c r="L339" s="360"/>
      <c r="M339" s="360"/>
      <c r="N339" s="360"/>
      <c r="O339" s="360"/>
      <c r="P339" s="360"/>
      <c r="Q339" s="360"/>
      <c r="R339" s="347"/>
      <c r="S339" s="347"/>
      <c r="T339" s="249"/>
      <c r="U339" s="249"/>
      <c r="V339" s="249"/>
      <c r="W339" s="249"/>
      <c r="X339" s="249"/>
    </row>
    <row r="340" spans="1:24" s="361" customFormat="1" x14ac:dyDescent="0.3">
      <c r="A340" s="249"/>
      <c r="B340" s="286"/>
      <c r="C340" s="286"/>
      <c r="D340" s="286"/>
      <c r="E340" s="249"/>
      <c r="F340" s="249"/>
      <c r="G340" s="360"/>
      <c r="H340" s="404"/>
      <c r="I340" s="360"/>
      <c r="J340" s="360"/>
      <c r="K340" s="360"/>
      <c r="L340" s="360"/>
      <c r="M340" s="360"/>
      <c r="N340" s="360"/>
      <c r="O340" s="360"/>
      <c r="P340" s="360"/>
      <c r="Q340" s="360"/>
      <c r="R340" s="347"/>
      <c r="S340" s="347"/>
      <c r="T340" s="249"/>
      <c r="U340" s="249"/>
      <c r="V340" s="249"/>
      <c r="W340" s="249"/>
      <c r="X340" s="249"/>
    </row>
    <row r="341" spans="1:24" s="361" customFormat="1" x14ac:dyDescent="0.3">
      <c r="A341" s="249"/>
      <c r="B341" s="286"/>
      <c r="C341" s="286"/>
      <c r="D341" s="286"/>
      <c r="E341" s="249"/>
      <c r="F341" s="249"/>
      <c r="G341" s="360"/>
      <c r="H341" s="404"/>
      <c r="I341" s="360"/>
      <c r="J341" s="360"/>
      <c r="K341" s="360"/>
      <c r="L341" s="360"/>
      <c r="M341" s="360"/>
      <c r="N341" s="360"/>
      <c r="O341" s="360"/>
      <c r="P341" s="360"/>
      <c r="Q341" s="360"/>
      <c r="R341" s="347"/>
      <c r="S341" s="347"/>
      <c r="T341" s="249"/>
      <c r="U341" s="249"/>
      <c r="V341" s="249"/>
      <c r="W341" s="249"/>
      <c r="X341" s="249"/>
    </row>
    <row r="342" spans="1:24" s="361" customFormat="1" x14ac:dyDescent="0.3">
      <c r="A342" s="249"/>
      <c r="B342" s="286"/>
      <c r="C342" s="286"/>
      <c r="D342" s="286"/>
      <c r="E342" s="249"/>
      <c r="F342" s="249"/>
      <c r="G342" s="360"/>
      <c r="H342" s="404"/>
      <c r="I342" s="360"/>
      <c r="J342" s="360"/>
      <c r="K342" s="360"/>
      <c r="L342" s="360"/>
      <c r="M342" s="360"/>
      <c r="N342" s="360"/>
      <c r="O342" s="360"/>
      <c r="P342" s="360"/>
      <c r="Q342" s="360"/>
      <c r="R342" s="347"/>
      <c r="S342" s="347"/>
      <c r="T342" s="249"/>
      <c r="U342" s="249"/>
      <c r="V342" s="249"/>
      <c r="W342" s="249"/>
      <c r="X342" s="249"/>
    </row>
    <row r="343" spans="1:24" s="361" customFormat="1" x14ac:dyDescent="0.3">
      <c r="A343" s="249"/>
      <c r="B343" s="286"/>
      <c r="C343" s="286"/>
      <c r="D343" s="286"/>
      <c r="E343" s="249"/>
      <c r="F343" s="249"/>
      <c r="G343" s="360"/>
      <c r="H343" s="404"/>
      <c r="I343" s="360"/>
      <c r="J343" s="360"/>
      <c r="K343" s="360"/>
      <c r="L343" s="360"/>
      <c r="M343" s="360"/>
      <c r="N343" s="360"/>
      <c r="O343" s="360"/>
      <c r="P343" s="360"/>
      <c r="Q343" s="360"/>
      <c r="R343" s="347"/>
      <c r="S343" s="347"/>
      <c r="T343" s="249"/>
      <c r="U343" s="249"/>
      <c r="V343" s="249"/>
      <c r="W343" s="249"/>
      <c r="X343" s="249"/>
    </row>
    <row r="344" spans="1:24" s="361" customFormat="1" x14ac:dyDescent="0.3">
      <c r="A344" s="249"/>
      <c r="B344" s="286"/>
      <c r="C344" s="286"/>
      <c r="D344" s="286"/>
      <c r="E344" s="249"/>
      <c r="F344" s="249"/>
      <c r="G344" s="360"/>
      <c r="H344" s="404"/>
      <c r="I344" s="360"/>
      <c r="J344" s="360"/>
      <c r="K344" s="360"/>
      <c r="L344" s="360"/>
      <c r="M344" s="360"/>
      <c r="N344" s="360"/>
      <c r="O344" s="360"/>
      <c r="P344" s="360"/>
      <c r="Q344" s="360"/>
      <c r="R344" s="347"/>
      <c r="S344" s="347"/>
      <c r="T344" s="249"/>
      <c r="U344" s="249"/>
      <c r="V344" s="249"/>
      <c r="W344" s="249"/>
      <c r="X344" s="249"/>
    </row>
    <row r="345" spans="1:24" s="361" customFormat="1" x14ac:dyDescent="0.3">
      <c r="A345" s="249"/>
      <c r="B345" s="286"/>
      <c r="C345" s="286"/>
      <c r="D345" s="286"/>
      <c r="E345" s="249"/>
      <c r="F345" s="249"/>
      <c r="G345" s="360"/>
      <c r="H345" s="404"/>
      <c r="I345" s="360"/>
      <c r="J345" s="360"/>
      <c r="K345" s="360"/>
      <c r="L345" s="360"/>
      <c r="M345" s="360"/>
      <c r="N345" s="360"/>
      <c r="O345" s="360"/>
      <c r="P345" s="360"/>
      <c r="Q345" s="360"/>
      <c r="R345" s="347"/>
      <c r="S345" s="347"/>
      <c r="T345" s="249"/>
      <c r="U345" s="249"/>
      <c r="V345" s="249"/>
      <c r="W345" s="249"/>
      <c r="X345" s="249"/>
    </row>
    <row r="346" spans="1:24" s="361" customFormat="1" x14ac:dyDescent="0.3">
      <c r="A346" s="249"/>
      <c r="B346" s="286"/>
      <c r="C346" s="286"/>
      <c r="D346" s="286"/>
      <c r="E346" s="249"/>
      <c r="F346" s="249"/>
      <c r="G346" s="360"/>
      <c r="H346" s="404"/>
      <c r="I346" s="360"/>
      <c r="J346" s="360"/>
      <c r="K346" s="360"/>
      <c r="L346" s="360"/>
      <c r="M346" s="360"/>
      <c r="N346" s="360"/>
      <c r="O346" s="360"/>
      <c r="P346" s="360"/>
      <c r="Q346" s="360"/>
      <c r="R346" s="347"/>
      <c r="S346" s="347"/>
      <c r="T346" s="249"/>
      <c r="U346" s="249"/>
      <c r="V346" s="249"/>
      <c r="W346" s="249"/>
      <c r="X346" s="249"/>
    </row>
    <row r="347" spans="1:24" s="361" customFormat="1" x14ac:dyDescent="0.3">
      <c r="A347" s="249"/>
      <c r="B347" s="286"/>
      <c r="C347" s="286"/>
      <c r="D347" s="286"/>
      <c r="E347" s="249"/>
      <c r="F347" s="249"/>
      <c r="G347" s="360"/>
      <c r="H347" s="404"/>
      <c r="I347" s="360"/>
      <c r="J347" s="360"/>
      <c r="K347" s="360"/>
      <c r="L347" s="360"/>
      <c r="M347" s="360"/>
      <c r="N347" s="360"/>
      <c r="O347" s="360"/>
      <c r="P347" s="360"/>
      <c r="Q347" s="360"/>
      <c r="R347" s="347"/>
      <c r="S347" s="347"/>
      <c r="T347" s="249"/>
      <c r="U347" s="249"/>
      <c r="V347" s="249"/>
      <c r="W347" s="249"/>
      <c r="X347" s="249"/>
    </row>
    <row r="348" spans="1:24" s="361" customFormat="1" x14ac:dyDescent="0.3">
      <c r="A348" s="249"/>
      <c r="B348" s="286"/>
      <c r="C348" s="286"/>
      <c r="D348" s="286"/>
      <c r="E348" s="249"/>
      <c r="F348" s="249"/>
      <c r="G348" s="360"/>
      <c r="H348" s="404"/>
      <c r="I348" s="360"/>
      <c r="J348" s="360"/>
      <c r="K348" s="360"/>
      <c r="L348" s="360"/>
      <c r="M348" s="360"/>
      <c r="N348" s="360"/>
      <c r="O348" s="360"/>
      <c r="P348" s="360"/>
      <c r="Q348" s="360"/>
      <c r="R348" s="347"/>
      <c r="S348" s="347"/>
      <c r="T348" s="249"/>
      <c r="U348" s="249"/>
      <c r="V348" s="249"/>
      <c r="W348" s="249"/>
      <c r="X348" s="249"/>
    </row>
    <row r="349" spans="1:24" s="361" customFormat="1" x14ac:dyDescent="0.3">
      <c r="A349" s="249"/>
      <c r="B349" s="286"/>
      <c r="C349" s="286"/>
      <c r="D349" s="286"/>
      <c r="E349" s="249"/>
      <c r="F349" s="249"/>
      <c r="G349" s="360"/>
      <c r="H349" s="404"/>
      <c r="I349" s="360"/>
      <c r="J349" s="360"/>
      <c r="K349" s="360"/>
      <c r="L349" s="360"/>
      <c r="M349" s="360"/>
      <c r="N349" s="360"/>
      <c r="O349" s="360"/>
      <c r="P349" s="360"/>
      <c r="Q349" s="360"/>
      <c r="R349" s="347"/>
      <c r="S349" s="347"/>
      <c r="T349" s="249"/>
      <c r="U349" s="249"/>
      <c r="V349" s="249"/>
      <c r="W349" s="249"/>
      <c r="X349" s="249"/>
    </row>
    <row r="350" spans="1:24" s="361" customFormat="1" x14ac:dyDescent="0.3">
      <c r="A350" s="249"/>
      <c r="B350" s="286"/>
      <c r="C350" s="286"/>
      <c r="D350" s="286"/>
      <c r="E350" s="249"/>
      <c r="F350" s="249"/>
      <c r="G350" s="360"/>
      <c r="H350" s="404"/>
      <c r="I350" s="360"/>
      <c r="J350" s="360"/>
      <c r="K350" s="360"/>
      <c r="L350" s="360"/>
      <c r="M350" s="360"/>
      <c r="N350" s="360"/>
      <c r="O350" s="360"/>
      <c r="P350" s="360"/>
      <c r="Q350" s="360"/>
      <c r="R350" s="347"/>
      <c r="S350" s="347"/>
      <c r="T350" s="249"/>
      <c r="U350" s="249"/>
      <c r="V350" s="249"/>
      <c r="W350" s="249"/>
      <c r="X350" s="249"/>
    </row>
    <row r="351" spans="1:24" s="361" customFormat="1" x14ac:dyDescent="0.3">
      <c r="A351" s="249"/>
      <c r="B351" s="286"/>
      <c r="C351" s="286"/>
      <c r="D351" s="286"/>
      <c r="E351" s="249"/>
      <c r="F351" s="249"/>
      <c r="G351" s="360"/>
      <c r="H351" s="404"/>
      <c r="I351" s="360"/>
      <c r="J351" s="360"/>
      <c r="K351" s="360"/>
      <c r="L351" s="360"/>
      <c r="M351" s="360"/>
      <c r="N351" s="360"/>
      <c r="O351" s="360"/>
      <c r="P351" s="360"/>
      <c r="Q351" s="360"/>
      <c r="R351" s="347"/>
      <c r="S351" s="347"/>
      <c r="T351" s="249"/>
      <c r="U351" s="249"/>
      <c r="V351" s="249"/>
      <c r="W351" s="249"/>
      <c r="X351" s="249"/>
    </row>
    <row r="352" spans="1:24" s="361" customFormat="1" x14ac:dyDescent="0.3">
      <c r="A352" s="249"/>
      <c r="B352" s="286"/>
      <c r="C352" s="286"/>
      <c r="D352" s="286"/>
      <c r="E352" s="249"/>
      <c r="F352" s="249"/>
      <c r="G352" s="360"/>
      <c r="H352" s="404"/>
      <c r="I352" s="360"/>
      <c r="J352" s="360"/>
      <c r="K352" s="360"/>
      <c r="L352" s="360"/>
      <c r="M352" s="360"/>
      <c r="N352" s="360"/>
      <c r="O352" s="360"/>
      <c r="P352" s="360"/>
      <c r="Q352" s="360"/>
      <c r="R352" s="347"/>
      <c r="S352" s="347"/>
      <c r="T352" s="249"/>
      <c r="U352" s="249"/>
      <c r="V352" s="249"/>
      <c r="W352" s="249"/>
      <c r="X352" s="249"/>
    </row>
    <row r="353" spans="1:24" s="361" customFormat="1" x14ac:dyDescent="0.3">
      <c r="A353" s="249"/>
      <c r="B353" s="286"/>
      <c r="C353" s="286"/>
      <c r="D353" s="286"/>
      <c r="E353" s="249"/>
      <c r="F353" s="249"/>
      <c r="G353" s="360"/>
      <c r="H353" s="404"/>
      <c r="I353" s="360"/>
      <c r="J353" s="360"/>
      <c r="K353" s="360"/>
      <c r="L353" s="360"/>
      <c r="M353" s="360"/>
      <c r="N353" s="360"/>
      <c r="O353" s="360"/>
      <c r="P353" s="360"/>
      <c r="Q353" s="360"/>
      <c r="R353" s="347"/>
      <c r="S353" s="347"/>
      <c r="T353" s="249"/>
      <c r="U353" s="249"/>
      <c r="V353" s="249"/>
      <c r="W353" s="249"/>
      <c r="X353" s="249"/>
    </row>
    <row r="354" spans="1:24" s="361" customFormat="1" x14ac:dyDescent="0.3">
      <c r="A354" s="249"/>
      <c r="B354" s="286"/>
      <c r="C354" s="286"/>
      <c r="D354" s="286"/>
      <c r="E354" s="249"/>
      <c r="F354" s="249"/>
      <c r="G354" s="360"/>
      <c r="H354" s="404"/>
      <c r="I354" s="360"/>
      <c r="J354" s="360"/>
      <c r="K354" s="360"/>
      <c r="L354" s="360"/>
      <c r="M354" s="360"/>
      <c r="N354" s="360"/>
      <c r="O354" s="360"/>
      <c r="P354" s="360"/>
      <c r="Q354" s="360"/>
      <c r="R354" s="347"/>
      <c r="S354" s="347"/>
      <c r="T354" s="249"/>
      <c r="U354" s="249"/>
      <c r="V354" s="249"/>
      <c r="W354" s="249"/>
      <c r="X354" s="249"/>
    </row>
    <row r="355" spans="1:24" s="361" customFormat="1" x14ac:dyDescent="0.3">
      <c r="A355" s="249"/>
      <c r="B355" s="286"/>
      <c r="C355" s="286"/>
      <c r="D355" s="286"/>
      <c r="E355" s="249"/>
      <c r="F355" s="249"/>
      <c r="G355" s="360"/>
      <c r="H355" s="404"/>
      <c r="I355" s="360"/>
      <c r="J355" s="360"/>
      <c r="K355" s="360"/>
      <c r="L355" s="360"/>
      <c r="M355" s="360"/>
      <c r="N355" s="360"/>
      <c r="O355" s="360"/>
      <c r="P355" s="360"/>
      <c r="Q355" s="360"/>
      <c r="R355" s="347"/>
      <c r="S355" s="347"/>
      <c r="T355" s="249"/>
      <c r="U355" s="249"/>
      <c r="V355" s="249"/>
      <c r="W355" s="249"/>
      <c r="X355" s="249"/>
    </row>
    <row r="356" spans="1:24" s="361" customFormat="1" x14ac:dyDescent="0.3">
      <c r="A356" s="249"/>
      <c r="B356" s="286"/>
      <c r="C356" s="286"/>
      <c r="D356" s="286"/>
      <c r="E356" s="249"/>
      <c r="F356" s="249"/>
      <c r="G356" s="360"/>
      <c r="H356" s="404"/>
      <c r="I356" s="360"/>
      <c r="J356" s="360"/>
      <c r="K356" s="360"/>
      <c r="L356" s="360"/>
      <c r="M356" s="360"/>
      <c r="N356" s="360"/>
      <c r="O356" s="360"/>
      <c r="P356" s="360"/>
      <c r="Q356" s="360"/>
      <c r="R356" s="347"/>
      <c r="S356" s="347"/>
      <c r="T356" s="249"/>
      <c r="U356" s="249"/>
      <c r="V356" s="249"/>
      <c r="W356" s="249"/>
      <c r="X356" s="249"/>
    </row>
    <row r="357" spans="1:24" s="361" customFormat="1" x14ac:dyDescent="0.3">
      <c r="A357" s="249"/>
      <c r="B357" s="286"/>
      <c r="C357" s="286"/>
      <c r="D357" s="286"/>
      <c r="E357" s="249"/>
      <c r="F357" s="249"/>
      <c r="G357" s="360"/>
      <c r="H357" s="404"/>
      <c r="I357" s="360"/>
      <c r="J357" s="360"/>
      <c r="K357" s="360"/>
      <c r="L357" s="360"/>
      <c r="M357" s="360"/>
      <c r="N357" s="360"/>
      <c r="O357" s="360"/>
      <c r="P357" s="360"/>
      <c r="Q357" s="360"/>
      <c r="R357" s="347"/>
      <c r="S357" s="347"/>
      <c r="T357" s="249"/>
      <c r="U357" s="249"/>
      <c r="V357" s="249"/>
      <c r="W357" s="249"/>
      <c r="X357" s="249"/>
    </row>
    <row r="358" spans="1:24" s="361" customFormat="1" x14ac:dyDescent="0.3">
      <c r="A358" s="249"/>
      <c r="B358" s="286"/>
      <c r="C358" s="286"/>
      <c r="D358" s="286"/>
      <c r="E358" s="249"/>
      <c r="F358" s="249"/>
      <c r="G358" s="360"/>
      <c r="H358" s="404"/>
      <c r="I358" s="360"/>
      <c r="J358" s="360"/>
      <c r="K358" s="360"/>
      <c r="L358" s="360"/>
      <c r="M358" s="360"/>
      <c r="N358" s="360"/>
      <c r="O358" s="360"/>
      <c r="P358" s="360"/>
      <c r="Q358" s="360"/>
      <c r="R358" s="347"/>
      <c r="S358" s="347"/>
      <c r="T358" s="249"/>
      <c r="U358" s="249"/>
      <c r="V358" s="249"/>
      <c r="W358" s="249"/>
      <c r="X358" s="249"/>
    </row>
    <row r="359" spans="1:24" s="361" customFormat="1" x14ac:dyDescent="0.3">
      <c r="A359" s="249"/>
      <c r="B359" s="286"/>
      <c r="C359" s="286"/>
      <c r="D359" s="286"/>
      <c r="E359" s="249"/>
      <c r="F359" s="249"/>
      <c r="G359" s="360"/>
      <c r="H359" s="404"/>
      <c r="I359" s="360"/>
      <c r="J359" s="360"/>
      <c r="K359" s="360"/>
      <c r="L359" s="360"/>
      <c r="M359" s="360"/>
      <c r="N359" s="360"/>
      <c r="O359" s="360"/>
      <c r="P359" s="360"/>
      <c r="Q359" s="360"/>
      <c r="R359" s="347"/>
      <c r="S359" s="347"/>
      <c r="T359" s="249"/>
      <c r="U359" s="249"/>
      <c r="V359" s="249"/>
      <c r="W359" s="249"/>
      <c r="X359" s="249"/>
    </row>
    <row r="360" spans="1:24" s="361" customFormat="1" x14ac:dyDescent="0.3">
      <c r="A360" s="249"/>
      <c r="B360" s="286"/>
      <c r="C360" s="286"/>
      <c r="D360" s="286"/>
      <c r="E360" s="249"/>
      <c r="F360" s="249"/>
      <c r="G360" s="360"/>
      <c r="H360" s="404"/>
      <c r="I360" s="360"/>
      <c r="J360" s="360"/>
      <c r="K360" s="360"/>
      <c r="L360" s="360"/>
      <c r="M360" s="360"/>
      <c r="N360" s="360"/>
      <c r="O360" s="360"/>
      <c r="P360" s="360"/>
      <c r="Q360" s="360"/>
      <c r="R360" s="347"/>
      <c r="S360" s="347"/>
      <c r="T360" s="249"/>
      <c r="U360" s="249"/>
      <c r="V360" s="249"/>
      <c r="W360" s="249"/>
      <c r="X360" s="249"/>
    </row>
    <row r="361" spans="1:24" s="361" customFormat="1" x14ac:dyDescent="0.3">
      <c r="A361" s="249"/>
      <c r="B361" s="286"/>
      <c r="C361" s="286"/>
      <c r="D361" s="286"/>
      <c r="E361" s="249"/>
      <c r="F361" s="249"/>
      <c r="G361" s="360"/>
      <c r="H361" s="404"/>
      <c r="I361" s="360"/>
      <c r="J361" s="360"/>
      <c r="K361" s="360"/>
      <c r="L361" s="360"/>
      <c r="M361" s="360"/>
      <c r="N361" s="360"/>
      <c r="O361" s="360"/>
      <c r="P361" s="360"/>
      <c r="Q361" s="360"/>
      <c r="R361" s="347"/>
      <c r="S361" s="347"/>
      <c r="T361" s="249"/>
      <c r="U361" s="249"/>
      <c r="V361" s="249"/>
      <c r="W361" s="249"/>
      <c r="X361" s="249"/>
    </row>
    <row r="362" spans="1:24" s="361" customFormat="1" x14ac:dyDescent="0.3">
      <c r="A362" s="249"/>
      <c r="B362" s="286"/>
      <c r="C362" s="286"/>
      <c r="D362" s="286"/>
      <c r="E362" s="249"/>
      <c r="F362" s="249"/>
      <c r="G362" s="360"/>
      <c r="H362" s="404"/>
      <c r="I362" s="360"/>
      <c r="J362" s="360"/>
      <c r="K362" s="360"/>
      <c r="L362" s="360"/>
      <c r="M362" s="360"/>
      <c r="N362" s="360"/>
      <c r="O362" s="360"/>
      <c r="P362" s="360"/>
      <c r="Q362" s="360"/>
      <c r="R362" s="347"/>
      <c r="S362" s="347"/>
      <c r="T362" s="249"/>
      <c r="U362" s="249"/>
      <c r="V362" s="249"/>
      <c r="W362" s="249"/>
      <c r="X362" s="249"/>
    </row>
    <row r="363" spans="1:24" s="361" customFormat="1" x14ac:dyDescent="0.3">
      <c r="A363" s="249"/>
      <c r="B363" s="286"/>
      <c r="C363" s="286"/>
      <c r="D363" s="286"/>
      <c r="E363" s="249"/>
      <c r="F363" s="249"/>
      <c r="G363" s="360"/>
      <c r="H363" s="404"/>
      <c r="I363" s="360"/>
      <c r="J363" s="360"/>
      <c r="K363" s="360"/>
      <c r="L363" s="360"/>
      <c r="M363" s="360"/>
      <c r="N363" s="360"/>
      <c r="O363" s="360"/>
      <c r="P363" s="360"/>
      <c r="Q363" s="360"/>
      <c r="R363" s="347"/>
      <c r="S363" s="347"/>
      <c r="T363" s="249"/>
      <c r="U363" s="249"/>
      <c r="V363" s="249"/>
      <c r="W363" s="249"/>
      <c r="X363" s="249"/>
    </row>
    <row r="364" spans="1:24" s="361" customFormat="1" x14ac:dyDescent="0.3">
      <c r="A364" s="249"/>
      <c r="B364" s="286"/>
      <c r="C364" s="286"/>
      <c r="D364" s="286"/>
      <c r="E364" s="249"/>
      <c r="F364" s="249"/>
      <c r="G364" s="360"/>
      <c r="H364" s="404"/>
      <c r="I364" s="360"/>
      <c r="J364" s="360"/>
      <c r="K364" s="360"/>
      <c r="L364" s="360"/>
      <c r="M364" s="360"/>
      <c r="N364" s="360"/>
      <c r="O364" s="360"/>
      <c r="P364" s="360"/>
      <c r="Q364" s="360"/>
      <c r="R364" s="347"/>
      <c r="S364" s="347"/>
      <c r="T364" s="249"/>
      <c r="U364" s="249"/>
      <c r="V364" s="249"/>
      <c r="W364" s="249"/>
      <c r="X364" s="249"/>
    </row>
    <row r="365" spans="1:24" s="361" customFormat="1" x14ac:dyDescent="0.3">
      <c r="A365" s="249"/>
      <c r="B365" s="286"/>
      <c r="C365" s="286"/>
      <c r="D365" s="286"/>
      <c r="E365" s="249"/>
      <c r="F365" s="249"/>
      <c r="G365" s="360"/>
      <c r="H365" s="404"/>
      <c r="I365" s="360"/>
      <c r="J365" s="360"/>
      <c r="K365" s="360"/>
      <c r="L365" s="360"/>
      <c r="M365" s="360"/>
      <c r="N365" s="360"/>
      <c r="O365" s="360"/>
      <c r="P365" s="360"/>
      <c r="Q365" s="360"/>
      <c r="R365" s="347"/>
      <c r="S365" s="347"/>
      <c r="T365" s="249"/>
      <c r="U365" s="249"/>
      <c r="V365" s="249"/>
      <c r="W365" s="249"/>
      <c r="X365" s="249"/>
    </row>
    <row r="366" spans="1:24" s="361" customFormat="1" x14ac:dyDescent="0.3">
      <c r="A366" s="249"/>
      <c r="B366" s="286"/>
      <c r="C366" s="286"/>
      <c r="D366" s="286"/>
      <c r="E366" s="249"/>
      <c r="F366" s="249"/>
      <c r="G366" s="360"/>
      <c r="H366" s="404"/>
      <c r="I366" s="360"/>
      <c r="J366" s="360"/>
      <c r="K366" s="360"/>
      <c r="L366" s="360"/>
      <c r="M366" s="360"/>
      <c r="N366" s="360"/>
      <c r="O366" s="360"/>
      <c r="P366" s="360"/>
      <c r="Q366" s="360"/>
      <c r="R366" s="347"/>
      <c r="S366" s="347"/>
      <c r="T366" s="249"/>
      <c r="U366" s="249"/>
      <c r="V366" s="249"/>
      <c r="W366" s="249"/>
      <c r="X366" s="249"/>
    </row>
    <row r="367" spans="1:24" s="361" customFormat="1" x14ac:dyDescent="0.3">
      <c r="A367" s="249"/>
      <c r="B367" s="286"/>
      <c r="C367" s="286"/>
      <c r="D367" s="286"/>
      <c r="E367" s="249"/>
      <c r="F367" s="249"/>
      <c r="G367" s="360"/>
      <c r="H367" s="404"/>
      <c r="I367" s="360"/>
      <c r="J367" s="360"/>
      <c r="K367" s="360"/>
      <c r="L367" s="360"/>
      <c r="M367" s="360"/>
      <c r="N367" s="360"/>
      <c r="O367" s="360"/>
      <c r="P367" s="360"/>
      <c r="Q367" s="360"/>
      <c r="R367" s="347"/>
      <c r="S367" s="347"/>
      <c r="T367" s="249"/>
      <c r="U367" s="249"/>
      <c r="V367" s="249"/>
      <c r="W367" s="249"/>
      <c r="X367" s="249"/>
    </row>
    <row r="368" spans="1:24" s="361" customFormat="1" x14ac:dyDescent="0.3">
      <c r="A368" s="249"/>
      <c r="B368" s="286"/>
      <c r="C368" s="286"/>
      <c r="D368" s="286"/>
      <c r="E368" s="249"/>
      <c r="F368" s="249"/>
      <c r="G368" s="360"/>
      <c r="H368" s="404"/>
      <c r="I368" s="360"/>
      <c r="J368" s="360"/>
      <c r="K368" s="360"/>
      <c r="L368" s="360"/>
      <c r="M368" s="360"/>
      <c r="N368" s="360"/>
      <c r="O368" s="360"/>
      <c r="P368" s="360"/>
      <c r="Q368" s="360"/>
      <c r="R368" s="347"/>
      <c r="S368" s="347"/>
      <c r="T368" s="249"/>
      <c r="U368" s="249"/>
      <c r="V368" s="249"/>
      <c r="W368" s="249"/>
      <c r="X368" s="249"/>
    </row>
    <row r="369" spans="1:24" s="361" customFormat="1" x14ac:dyDescent="0.3">
      <c r="A369" s="249"/>
      <c r="B369" s="286"/>
      <c r="C369" s="286"/>
      <c r="D369" s="286"/>
      <c r="E369" s="249"/>
      <c r="F369" s="249"/>
      <c r="G369" s="360"/>
      <c r="H369" s="404"/>
      <c r="I369" s="360"/>
      <c r="J369" s="360"/>
      <c r="K369" s="360"/>
      <c r="L369" s="360"/>
      <c r="M369" s="360"/>
      <c r="N369" s="360"/>
      <c r="O369" s="360"/>
      <c r="P369" s="360"/>
      <c r="Q369" s="360"/>
      <c r="R369" s="347"/>
      <c r="S369" s="347"/>
      <c r="T369" s="249"/>
      <c r="U369" s="249"/>
      <c r="V369" s="249"/>
      <c r="W369" s="249"/>
      <c r="X369" s="249"/>
    </row>
    <row r="370" spans="1:24" s="361" customFormat="1" x14ac:dyDescent="0.3">
      <c r="A370" s="249"/>
      <c r="B370" s="286"/>
      <c r="C370" s="286"/>
      <c r="D370" s="286"/>
      <c r="E370" s="249"/>
      <c r="F370" s="249"/>
      <c r="G370" s="360"/>
      <c r="H370" s="404"/>
      <c r="I370" s="360"/>
      <c r="J370" s="360"/>
      <c r="K370" s="360"/>
      <c r="L370" s="360"/>
      <c r="M370" s="360"/>
      <c r="N370" s="360"/>
      <c r="O370" s="360"/>
      <c r="P370" s="360"/>
      <c r="Q370" s="360"/>
      <c r="R370" s="347"/>
      <c r="S370" s="347"/>
      <c r="T370" s="249"/>
      <c r="U370" s="249"/>
      <c r="V370" s="249"/>
      <c r="W370" s="249"/>
      <c r="X370" s="249"/>
    </row>
    <row r="371" spans="1:24" s="361" customFormat="1" x14ac:dyDescent="0.3">
      <c r="A371" s="249"/>
      <c r="B371" s="286"/>
      <c r="C371" s="286"/>
      <c r="D371" s="286"/>
      <c r="E371" s="249"/>
      <c r="F371" s="249"/>
      <c r="G371" s="360"/>
      <c r="H371" s="404"/>
      <c r="I371" s="360"/>
      <c r="J371" s="360"/>
      <c r="K371" s="360"/>
      <c r="L371" s="360"/>
      <c r="M371" s="360"/>
      <c r="N371" s="360"/>
      <c r="O371" s="360"/>
      <c r="P371" s="360"/>
      <c r="Q371" s="360"/>
      <c r="R371" s="347"/>
      <c r="S371" s="347"/>
      <c r="T371" s="249"/>
      <c r="U371" s="249"/>
      <c r="V371" s="249"/>
      <c r="W371" s="249"/>
      <c r="X371" s="249"/>
    </row>
    <row r="372" spans="1:24" s="361" customFormat="1" x14ac:dyDescent="0.3">
      <c r="A372" s="249"/>
      <c r="B372" s="286"/>
      <c r="C372" s="286"/>
      <c r="D372" s="286"/>
      <c r="E372" s="249"/>
      <c r="F372" s="249"/>
      <c r="G372" s="360"/>
      <c r="H372" s="404"/>
      <c r="I372" s="360"/>
      <c r="J372" s="360"/>
      <c r="K372" s="360"/>
      <c r="L372" s="360"/>
      <c r="M372" s="360"/>
      <c r="N372" s="360"/>
      <c r="O372" s="360"/>
      <c r="P372" s="360"/>
      <c r="Q372" s="360"/>
      <c r="R372" s="347"/>
      <c r="S372" s="347"/>
      <c r="T372" s="249"/>
      <c r="U372" s="249"/>
      <c r="V372" s="249"/>
      <c r="W372" s="249"/>
      <c r="X372" s="249"/>
    </row>
    <row r="373" spans="1:24" s="361" customFormat="1" x14ac:dyDescent="0.3">
      <c r="A373" s="249"/>
      <c r="B373" s="286"/>
      <c r="C373" s="286"/>
      <c r="D373" s="286"/>
      <c r="E373" s="249"/>
      <c r="F373" s="249"/>
      <c r="G373" s="360"/>
      <c r="H373" s="404"/>
      <c r="I373" s="360"/>
      <c r="J373" s="360"/>
      <c r="K373" s="360"/>
      <c r="L373" s="360"/>
      <c r="M373" s="360"/>
      <c r="N373" s="360"/>
      <c r="O373" s="360"/>
      <c r="P373" s="360"/>
      <c r="Q373" s="360"/>
      <c r="R373" s="347"/>
      <c r="S373" s="347"/>
      <c r="T373" s="249"/>
      <c r="U373" s="249"/>
      <c r="V373" s="249"/>
      <c r="W373" s="249"/>
      <c r="X373" s="249"/>
    </row>
    <row r="374" spans="1:24" s="361" customFormat="1" x14ac:dyDescent="0.3">
      <c r="A374" s="249"/>
      <c r="B374" s="286"/>
      <c r="C374" s="286"/>
      <c r="D374" s="286"/>
      <c r="E374" s="249"/>
      <c r="F374" s="249"/>
      <c r="G374" s="360"/>
      <c r="H374" s="404"/>
      <c r="I374" s="360"/>
      <c r="J374" s="360"/>
      <c r="K374" s="360"/>
      <c r="L374" s="360"/>
      <c r="M374" s="360"/>
      <c r="N374" s="360"/>
      <c r="O374" s="360"/>
      <c r="P374" s="360"/>
      <c r="Q374" s="360"/>
      <c r="R374" s="347"/>
      <c r="S374" s="347"/>
      <c r="T374" s="249"/>
      <c r="U374" s="249"/>
      <c r="V374" s="249"/>
      <c r="W374" s="249"/>
      <c r="X374" s="249"/>
    </row>
    <row r="375" spans="1:24" s="361" customFormat="1" x14ac:dyDescent="0.3">
      <c r="A375" s="249"/>
      <c r="B375" s="286"/>
      <c r="C375" s="286"/>
      <c r="D375" s="286"/>
      <c r="E375" s="249"/>
      <c r="F375" s="249"/>
      <c r="G375" s="360"/>
      <c r="H375" s="404"/>
      <c r="I375" s="360"/>
      <c r="J375" s="360"/>
      <c r="K375" s="360"/>
      <c r="L375" s="360"/>
      <c r="M375" s="360"/>
      <c r="N375" s="360"/>
      <c r="O375" s="360"/>
      <c r="P375" s="360"/>
      <c r="Q375" s="360"/>
      <c r="R375" s="347"/>
      <c r="S375" s="347"/>
      <c r="T375" s="249"/>
      <c r="U375" s="249"/>
      <c r="V375" s="249"/>
      <c r="W375" s="249"/>
      <c r="X375" s="249"/>
    </row>
    <row r="376" spans="1:24" s="361" customFormat="1" x14ac:dyDescent="0.3">
      <c r="A376" s="249"/>
      <c r="B376" s="286"/>
      <c r="C376" s="286"/>
      <c r="D376" s="286"/>
      <c r="E376" s="249"/>
      <c r="F376" s="249"/>
      <c r="G376" s="360"/>
      <c r="H376" s="404"/>
      <c r="I376" s="360"/>
      <c r="J376" s="360"/>
      <c r="K376" s="360"/>
      <c r="L376" s="360"/>
      <c r="M376" s="360"/>
      <c r="N376" s="360"/>
      <c r="O376" s="360"/>
      <c r="P376" s="360"/>
      <c r="Q376" s="360"/>
      <c r="R376" s="347"/>
      <c r="S376" s="347"/>
      <c r="T376" s="249"/>
      <c r="U376" s="249"/>
      <c r="V376" s="249"/>
      <c r="W376" s="249"/>
      <c r="X376" s="249"/>
    </row>
    <row r="377" spans="1:24" s="361" customFormat="1" x14ac:dyDescent="0.3">
      <c r="A377" s="249"/>
      <c r="B377" s="286"/>
      <c r="C377" s="286"/>
      <c r="D377" s="286"/>
      <c r="E377" s="249"/>
      <c r="F377" s="249"/>
      <c r="G377" s="360"/>
      <c r="H377" s="404"/>
      <c r="I377" s="360"/>
      <c r="J377" s="360"/>
      <c r="K377" s="360"/>
      <c r="L377" s="360"/>
      <c r="M377" s="360"/>
      <c r="N377" s="360"/>
      <c r="O377" s="360"/>
      <c r="P377" s="360"/>
      <c r="Q377" s="360"/>
      <c r="R377" s="347"/>
      <c r="S377" s="347"/>
      <c r="T377" s="249"/>
      <c r="U377" s="249"/>
      <c r="V377" s="249"/>
      <c r="W377" s="249"/>
      <c r="X377" s="249"/>
    </row>
    <row r="378" spans="1:24" s="361" customFormat="1" x14ac:dyDescent="0.3">
      <c r="A378" s="249"/>
      <c r="B378" s="286"/>
      <c r="C378" s="286"/>
      <c r="D378" s="286"/>
      <c r="E378" s="249"/>
      <c r="F378" s="249"/>
      <c r="G378" s="360"/>
      <c r="H378" s="404"/>
      <c r="I378" s="360"/>
      <c r="J378" s="360"/>
      <c r="K378" s="360"/>
      <c r="L378" s="360"/>
      <c r="M378" s="360"/>
      <c r="N378" s="360"/>
      <c r="O378" s="360"/>
      <c r="P378" s="360"/>
      <c r="Q378" s="360"/>
      <c r="R378" s="347"/>
      <c r="S378" s="347"/>
      <c r="T378" s="249"/>
      <c r="U378" s="249"/>
      <c r="V378" s="249"/>
      <c r="W378" s="249"/>
      <c r="X378" s="249"/>
    </row>
    <row r="379" spans="1:24" s="361" customFormat="1" x14ac:dyDescent="0.3">
      <c r="A379" s="249"/>
      <c r="B379" s="286"/>
      <c r="C379" s="286"/>
      <c r="D379" s="286"/>
      <c r="E379" s="249"/>
      <c r="F379" s="249"/>
      <c r="G379" s="360"/>
      <c r="H379" s="404"/>
      <c r="I379" s="360"/>
      <c r="J379" s="360"/>
      <c r="K379" s="360"/>
      <c r="L379" s="360"/>
      <c r="M379" s="360"/>
      <c r="N379" s="360"/>
      <c r="O379" s="360"/>
      <c r="P379" s="360"/>
      <c r="Q379" s="360"/>
      <c r="R379" s="347"/>
      <c r="S379" s="347"/>
      <c r="T379" s="249"/>
      <c r="U379" s="249"/>
      <c r="V379" s="249"/>
      <c r="W379" s="249"/>
      <c r="X379" s="249"/>
    </row>
    <row r="380" spans="1:24" s="361" customFormat="1" x14ac:dyDescent="0.3">
      <c r="A380" s="249"/>
      <c r="B380" s="286"/>
      <c r="C380" s="286"/>
      <c r="D380" s="286"/>
      <c r="E380" s="249"/>
      <c r="F380" s="249"/>
      <c r="G380" s="360"/>
      <c r="H380" s="404"/>
      <c r="I380" s="360"/>
      <c r="J380" s="360"/>
      <c r="K380" s="360"/>
      <c r="L380" s="360"/>
      <c r="M380" s="360"/>
      <c r="N380" s="360"/>
      <c r="O380" s="360"/>
      <c r="P380" s="360"/>
      <c r="Q380" s="360"/>
      <c r="R380" s="347"/>
      <c r="S380" s="347"/>
      <c r="T380" s="249"/>
      <c r="U380" s="249"/>
      <c r="V380" s="249"/>
      <c r="W380" s="249"/>
      <c r="X380" s="249"/>
    </row>
    <row r="381" spans="1:24" s="361" customFormat="1" x14ac:dyDescent="0.3">
      <c r="A381" s="249"/>
      <c r="B381" s="286"/>
      <c r="C381" s="286"/>
      <c r="D381" s="286"/>
      <c r="E381" s="249"/>
      <c r="F381" s="249"/>
      <c r="G381" s="360"/>
      <c r="H381" s="404"/>
      <c r="I381" s="360"/>
      <c r="J381" s="360"/>
      <c r="K381" s="360"/>
      <c r="L381" s="360"/>
      <c r="M381" s="360"/>
      <c r="N381" s="360"/>
      <c r="O381" s="360"/>
      <c r="P381" s="360"/>
      <c r="Q381" s="360"/>
      <c r="R381" s="347"/>
      <c r="S381" s="347"/>
      <c r="T381" s="249"/>
      <c r="U381" s="249"/>
      <c r="V381" s="249"/>
      <c r="W381" s="249"/>
      <c r="X381" s="249"/>
    </row>
    <row r="382" spans="1:24" s="361" customFormat="1" x14ac:dyDescent="0.3">
      <c r="A382" s="249"/>
      <c r="B382" s="286"/>
      <c r="C382" s="286"/>
      <c r="D382" s="286"/>
      <c r="E382" s="249"/>
      <c r="F382" s="249"/>
      <c r="G382" s="360"/>
      <c r="H382" s="404"/>
      <c r="I382" s="360"/>
      <c r="J382" s="360"/>
      <c r="K382" s="360"/>
      <c r="L382" s="360"/>
      <c r="M382" s="360"/>
      <c r="N382" s="360"/>
      <c r="O382" s="360"/>
      <c r="P382" s="360"/>
      <c r="Q382" s="360"/>
      <c r="R382" s="347"/>
      <c r="S382" s="347"/>
      <c r="T382" s="249"/>
      <c r="U382" s="249"/>
      <c r="V382" s="249"/>
      <c r="W382" s="249"/>
      <c r="X382" s="249"/>
    </row>
    <row r="383" spans="1:24" s="361" customFormat="1" x14ac:dyDescent="0.3">
      <c r="A383" s="249"/>
      <c r="B383" s="286"/>
      <c r="C383" s="286"/>
      <c r="D383" s="286"/>
      <c r="E383" s="249"/>
      <c r="F383" s="249"/>
      <c r="G383" s="360"/>
      <c r="H383" s="404"/>
      <c r="I383" s="360"/>
      <c r="J383" s="360"/>
      <c r="K383" s="360"/>
      <c r="L383" s="360"/>
      <c r="M383" s="360"/>
      <c r="N383" s="360"/>
      <c r="O383" s="360"/>
      <c r="P383" s="360"/>
      <c r="Q383" s="360"/>
      <c r="R383" s="347"/>
      <c r="S383" s="347"/>
      <c r="T383" s="249"/>
      <c r="U383" s="249"/>
      <c r="V383" s="249"/>
      <c r="W383" s="249"/>
      <c r="X383" s="249"/>
    </row>
    <row r="384" spans="1:24" s="361" customFormat="1" x14ac:dyDescent="0.3">
      <c r="A384" s="249"/>
      <c r="B384" s="286"/>
      <c r="C384" s="286"/>
      <c r="D384" s="286"/>
      <c r="E384" s="249"/>
      <c r="F384" s="249"/>
      <c r="G384" s="360"/>
      <c r="H384" s="404"/>
      <c r="I384" s="360"/>
      <c r="J384" s="360"/>
      <c r="K384" s="360"/>
      <c r="L384" s="360"/>
      <c r="M384" s="360"/>
      <c r="N384" s="360"/>
      <c r="O384" s="360"/>
      <c r="P384" s="360"/>
      <c r="Q384" s="360"/>
      <c r="R384" s="347"/>
      <c r="S384" s="347"/>
      <c r="T384" s="249"/>
      <c r="U384" s="249"/>
      <c r="V384" s="249"/>
      <c r="W384" s="249"/>
      <c r="X384" s="249"/>
    </row>
    <row r="385" spans="1:24" s="361" customFormat="1" x14ac:dyDescent="0.3">
      <c r="A385" s="249"/>
      <c r="B385" s="286"/>
      <c r="C385" s="286"/>
      <c r="D385" s="286"/>
      <c r="E385" s="249"/>
      <c r="F385" s="249"/>
      <c r="G385" s="360"/>
      <c r="H385" s="404"/>
      <c r="I385" s="360"/>
      <c r="J385" s="360"/>
      <c r="K385" s="360"/>
      <c r="L385" s="360"/>
      <c r="M385" s="360"/>
      <c r="N385" s="360"/>
      <c r="O385" s="360"/>
      <c r="P385" s="360"/>
      <c r="Q385" s="360"/>
      <c r="R385" s="347"/>
      <c r="S385" s="347"/>
      <c r="T385" s="249"/>
      <c r="U385" s="249"/>
      <c r="V385" s="249"/>
      <c r="W385" s="249"/>
      <c r="X385" s="249"/>
    </row>
    <row r="386" spans="1:24" s="361" customFormat="1" x14ac:dyDescent="0.3">
      <c r="A386" s="249"/>
      <c r="B386" s="286"/>
      <c r="C386" s="286"/>
      <c r="D386" s="286"/>
      <c r="E386" s="249"/>
      <c r="F386" s="249"/>
      <c r="G386" s="360"/>
      <c r="H386" s="404"/>
      <c r="I386" s="360"/>
      <c r="J386" s="360"/>
      <c r="K386" s="360"/>
      <c r="L386" s="360"/>
      <c r="M386" s="360"/>
      <c r="N386" s="360"/>
      <c r="O386" s="360"/>
      <c r="P386" s="360"/>
      <c r="Q386" s="360"/>
      <c r="R386" s="347"/>
      <c r="S386" s="347"/>
      <c r="T386" s="249"/>
      <c r="U386" s="249"/>
      <c r="V386" s="249"/>
      <c r="W386" s="249"/>
      <c r="X386" s="249"/>
    </row>
    <row r="387" spans="1:24" s="361" customFormat="1" x14ac:dyDescent="0.3">
      <c r="A387" s="249"/>
      <c r="B387" s="286"/>
      <c r="C387" s="286"/>
      <c r="D387" s="286"/>
      <c r="E387" s="249"/>
      <c r="F387" s="249"/>
      <c r="G387" s="360"/>
      <c r="H387" s="404"/>
      <c r="I387" s="360"/>
      <c r="J387" s="360"/>
      <c r="K387" s="360"/>
      <c r="L387" s="360"/>
      <c r="M387" s="360"/>
      <c r="N387" s="360"/>
      <c r="O387" s="360"/>
      <c r="P387" s="360"/>
      <c r="Q387" s="360"/>
      <c r="R387" s="347"/>
      <c r="S387" s="347"/>
      <c r="T387" s="249"/>
      <c r="U387" s="249"/>
      <c r="V387" s="249"/>
      <c r="W387" s="249"/>
      <c r="X387" s="249"/>
    </row>
    <row r="388" spans="1:24" s="361" customFormat="1" x14ac:dyDescent="0.3">
      <c r="A388" s="249"/>
      <c r="B388" s="286"/>
      <c r="C388" s="286"/>
      <c r="D388" s="286"/>
      <c r="E388" s="249"/>
      <c r="F388" s="249"/>
      <c r="G388" s="360"/>
      <c r="H388" s="404"/>
      <c r="I388" s="360"/>
      <c r="J388" s="360"/>
      <c r="K388" s="360"/>
      <c r="L388" s="360"/>
      <c r="M388" s="360"/>
      <c r="N388" s="360"/>
      <c r="O388" s="360"/>
      <c r="P388" s="360"/>
      <c r="Q388" s="360"/>
      <c r="R388" s="347"/>
      <c r="S388" s="347"/>
      <c r="T388" s="249"/>
      <c r="U388" s="249"/>
      <c r="V388" s="249"/>
      <c r="W388" s="249"/>
      <c r="X388" s="249"/>
    </row>
    <row r="389" spans="1:24" s="361" customFormat="1" x14ac:dyDescent="0.3">
      <c r="A389" s="249"/>
      <c r="B389" s="286"/>
      <c r="C389" s="286"/>
      <c r="D389" s="286"/>
      <c r="E389" s="249"/>
      <c r="F389" s="249"/>
      <c r="G389" s="360"/>
      <c r="H389" s="404"/>
      <c r="I389" s="360"/>
      <c r="J389" s="360"/>
      <c r="K389" s="360"/>
      <c r="L389" s="360"/>
      <c r="M389" s="360"/>
      <c r="N389" s="360"/>
      <c r="O389" s="360"/>
      <c r="P389" s="360"/>
      <c r="Q389" s="360"/>
      <c r="R389" s="347"/>
      <c r="S389" s="347"/>
      <c r="T389" s="249"/>
      <c r="U389" s="249"/>
      <c r="V389" s="249"/>
      <c r="W389" s="249"/>
      <c r="X389" s="249"/>
    </row>
    <row r="390" spans="1:24" s="361" customFormat="1" x14ac:dyDescent="0.3">
      <c r="A390" s="249"/>
      <c r="B390" s="286"/>
      <c r="C390" s="286"/>
      <c r="D390" s="286"/>
      <c r="E390" s="249"/>
      <c r="F390" s="249"/>
      <c r="G390" s="360"/>
      <c r="H390" s="404"/>
      <c r="I390" s="360"/>
      <c r="J390" s="360"/>
      <c r="K390" s="360"/>
      <c r="L390" s="360"/>
      <c r="M390" s="360"/>
      <c r="N390" s="360"/>
      <c r="O390" s="360"/>
      <c r="P390" s="360"/>
      <c r="Q390" s="360"/>
      <c r="R390" s="347"/>
      <c r="S390" s="347"/>
      <c r="T390" s="249"/>
      <c r="U390" s="249"/>
      <c r="V390" s="249"/>
      <c r="W390" s="249"/>
      <c r="X390" s="249"/>
    </row>
    <row r="391" spans="1:24" s="361" customFormat="1" x14ac:dyDescent="0.3">
      <c r="A391" s="249"/>
      <c r="B391" s="286"/>
      <c r="C391" s="286"/>
      <c r="D391" s="286"/>
      <c r="E391" s="249"/>
      <c r="F391" s="249"/>
      <c r="G391" s="360"/>
      <c r="H391" s="404"/>
      <c r="I391" s="360"/>
      <c r="J391" s="360"/>
      <c r="K391" s="360"/>
      <c r="L391" s="360"/>
      <c r="M391" s="360"/>
      <c r="N391" s="360"/>
      <c r="O391" s="360"/>
      <c r="P391" s="360"/>
      <c r="Q391" s="360"/>
      <c r="R391" s="347"/>
      <c r="S391" s="347"/>
      <c r="T391" s="249"/>
      <c r="U391" s="249"/>
      <c r="V391" s="249"/>
      <c r="W391" s="249"/>
      <c r="X391" s="249"/>
    </row>
    <row r="392" spans="1:24" s="361" customFormat="1" x14ac:dyDescent="0.3">
      <c r="A392" s="249"/>
      <c r="B392" s="286"/>
      <c r="C392" s="286"/>
      <c r="D392" s="286"/>
      <c r="E392" s="249"/>
      <c r="F392" s="249"/>
      <c r="G392" s="360"/>
      <c r="H392" s="404"/>
      <c r="I392" s="360"/>
      <c r="J392" s="360"/>
      <c r="K392" s="360"/>
      <c r="L392" s="360"/>
      <c r="M392" s="360"/>
      <c r="N392" s="360"/>
      <c r="O392" s="360"/>
      <c r="P392" s="360"/>
      <c r="Q392" s="360"/>
      <c r="R392" s="347"/>
      <c r="S392" s="347"/>
      <c r="T392" s="249"/>
      <c r="U392" s="249"/>
      <c r="V392" s="249"/>
      <c r="W392" s="249"/>
      <c r="X392" s="249"/>
    </row>
    <row r="393" spans="1:24" s="361" customFormat="1" x14ac:dyDescent="0.3">
      <c r="A393" s="249"/>
      <c r="B393" s="286"/>
      <c r="C393" s="286"/>
      <c r="D393" s="286"/>
      <c r="E393" s="249"/>
      <c r="F393" s="249"/>
      <c r="G393" s="360"/>
      <c r="H393" s="404"/>
      <c r="I393" s="360"/>
      <c r="J393" s="360"/>
      <c r="K393" s="360"/>
      <c r="L393" s="360"/>
      <c r="M393" s="360"/>
      <c r="N393" s="360"/>
      <c r="O393" s="360"/>
      <c r="P393" s="360"/>
      <c r="Q393" s="360"/>
      <c r="R393" s="347"/>
      <c r="S393" s="347"/>
      <c r="T393" s="249"/>
      <c r="U393" s="249"/>
      <c r="V393" s="249"/>
      <c r="W393" s="249"/>
      <c r="X393" s="249"/>
    </row>
    <row r="394" spans="1:24" s="361" customFormat="1" x14ac:dyDescent="0.3">
      <c r="A394" s="249"/>
      <c r="B394" s="286"/>
      <c r="C394" s="286"/>
      <c r="D394" s="286"/>
      <c r="E394" s="249"/>
      <c r="F394" s="249"/>
      <c r="G394" s="360"/>
      <c r="H394" s="404"/>
      <c r="I394" s="360"/>
      <c r="J394" s="360"/>
      <c r="K394" s="360"/>
      <c r="L394" s="360"/>
      <c r="M394" s="360"/>
      <c r="N394" s="360"/>
      <c r="O394" s="360"/>
      <c r="P394" s="360"/>
      <c r="Q394" s="360"/>
      <c r="R394" s="347"/>
      <c r="S394" s="347"/>
      <c r="T394" s="249"/>
      <c r="U394" s="249"/>
      <c r="V394" s="249"/>
      <c r="W394" s="249"/>
      <c r="X394" s="249"/>
    </row>
    <row r="395" spans="1:24" s="361" customFormat="1" x14ac:dyDescent="0.3">
      <c r="A395" s="249"/>
      <c r="B395" s="286"/>
      <c r="C395" s="286"/>
      <c r="D395" s="286"/>
      <c r="E395" s="249"/>
      <c r="F395" s="249"/>
      <c r="G395" s="360"/>
      <c r="H395" s="404"/>
      <c r="I395" s="360"/>
      <c r="J395" s="360"/>
      <c r="K395" s="360"/>
      <c r="L395" s="360"/>
      <c r="M395" s="360"/>
      <c r="N395" s="360"/>
      <c r="O395" s="360"/>
      <c r="P395" s="360"/>
      <c r="Q395" s="360"/>
      <c r="R395" s="347"/>
      <c r="S395" s="347"/>
      <c r="T395" s="249"/>
      <c r="U395" s="249"/>
      <c r="V395" s="249"/>
      <c r="W395" s="249"/>
      <c r="X395" s="249"/>
    </row>
    <row r="396" spans="1:24" s="361" customFormat="1" x14ac:dyDescent="0.3">
      <c r="A396" s="249"/>
      <c r="B396" s="286"/>
      <c r="C396" s="286"/>
      <c r="D396" s="286"/>
      <c r="E396" s="249"/>
      <c r="F396" s="249"/>
      <c r="G396" s="360"/>
      <c r="H396" s="404"/>
      <c r="I396" s="360"/>
      <c r="J396" s="360"/>
      <c r="K396" s="360"/>
      <c r="L396" s="360"/>
      <c r="M396" s="360"/>
      <c r="N396" s="360"/>
      <c r="O396" s="360"/>
      <c r="P396" s="360"/>
      <c r="Q396" s="360"/>
      <c r="R396" s="347"/>
      <c r="S396" s="347"/>
      <c r="T396" s="249"/>
      <c r="U396" s="249"/>
      <c r="V396" s="249"/>
      <c r="W396" s="249"/>
      <c r="X396" s="249"/>
    </row>
    <row r="397" spans="1:24" s="361" customFormat="1" x14ac:dyDescent="0.3">
      <c r="A397" s="249"/>
      <c r="B397" s="286"/>
      <c r="C397" s="286"/>
      <c r="D397" s="286"/>
      <c r="E397" s="249"/>
      <c r="F397" s="249"/>
      <c r="G397" s="360"/>
      <c r="H397" s="404"/>
      <c r="I397" s="360"/>
      <c r="J397" s="360"/>
      <c r="K397" s="360"/>
      <c r="L397" s="360"/>
      <c r="M397" s="360"/>
      <c r="N397" s="360"/>
      <c r="O397" s="360"/>
      <c r="P397" s="360"/>
      <c r="Q397" s="360"/>
      <c r="R397" s="347"/>
      <c r="S397" s="347"/>
      <c r="T397" s="249"/>
      <c r="U397" s="249"/>
      <c r="V397" s="249"/>
      <c r="W397" s="249"/>
      <c r="X397" s="249"/>
    </row>
    <row r="398" spans="1:24" s="361" customFormat="1" x14ac:dyDescent="0.3">
      <c r="A398" s="249"/>
      <c r="B398" s="286"/>
      <c r="C398" s="286"/>
      <c r="D398" s="286"/>
      <c r="E398" s="249"/>
      <c r="F398" s="249"/>
      <c r="G398" s="360"/>
      <c r="H398" s="404"/>
      <c r="I398" s="360"/>
      <c r="J398" s="360"/>
      <c r="K398" s="360"/>
      <c r="L398" s="360"/>
      <c r="M398" s="360"/>
      <c r="N398" s="360"/>
      <c r="O398" s="360"/>
      <c r="P398" s="360"/>
      <c r="Q398" s="360"/>
      <c r="R398" s="347"/>
      <c r="S398" s="347"/>
      <c r="T398" s="249"/>
      <c r="U398" s="249"/>
      <c r="V398" s="249"/>
      <c r="W398" s="249"/>
      <c r="X398" s="249"/>
    </row>
    <row r="399" spans="1:24" s="361" customFormat="1" x14ac:dyDescent="0.3">
      <c r="A399" s="249"/>
      <c r="B399" s="286"/>
      <c r="C399" s="286"/>
      <c r="D399" s="286"/>
      <c r="E399" s="249"/>
      <c r="F399" s="249"/>
      <c r="G399" s="360"/>
      <c r="H399" s="404"/>
      <c r="I399" s="360"/>
      <c r="J399" s="360"/>
      <c r="K399" s="360"/>
      <c r="L399" s="360"/>
      <c r="M399" s="360"/>
      <c r="N399" s="360"/>
      <c r="O399" s="360"/>
      <c r="P399" s="360"/>
      <c r="Q399" s="360"/>
      <c r="R399" s="347"/>
      <c r="S399" s="347"/>
      <c r="T399" s="249"/>
      <c r="U399" s="249"/>
      <c r="V399" s="249"/>
      <c r="W399" s="249"/>
      <c r="X399" s="249"/>
    </row>
    <row r="400" spans="1:24" s="361" customFormat="1" x14ac:dyDescent="0.3">
      <c r="A400" s="249"/>
      <c r="B400" s="286"/>
      <c r="C400" s="286"/>
      <c r="D400" s="286"/>
      <c r="E400" s="249"/>
      <c r="F400" s="249"/>
      <c r="G400" s="360"/>
      <c r="H400" s="404"/>
      <c r="I400" s="360"/>
      <c r="J400" s="360"/>
      <c r="K400" s="360"/>
      <c r="L400" s="360"/>
      <c r="M400" s="360"/>
      <c r="N400" s="360"/>
      <c r="O400" s="360"/>
      <c r="P400" s="360"/>
      <c r="Q400" s="360"/>
      <c r="R400" s="347"/>
      <c r="S400" s="347"/>
      <c r="T400" s="249"/>
      <c r="U400" s="249"/>
      <c r="V400" s="249"/>
      <c r="W400" s="249"/>
      <c r="X400" s="249"/>
    </row>
    <row r="401" spans="1:24" s="361" customFormat="1" x14ac:dyDescent="0.3">
      <c r="A401" s="249"/>
      <c r="B401" s="286"/>
      <c r="C401" s="286"/>
      <c r="D401" s="286"/>
      <c r="E401" s="249"/>
      <c r="F401" s="249"/>
      <c r="G401" s="360"/>
      <c r="H401" s="404"/>
      <c r="I401" s="360"/>
      <c r="J401" s="360"/>
      <c r="K401" s="360"/>
      <c r="L401" s="360"/>
      <c r="M401" s="360"/>
      <c r="N401" s="360"/>
      <c r="O401" s="360"/>
      <c r="P401" s="360"/>
      <c r="Q401" s="360"/>
      <c r="R401" s="347"/>
      <c r="S401" s="347"/>
      <c r="T401" s="249"/>
      <c r="U401" s="249"/>
      <c r="V401" s="249"/>
      <c r="W401" s="249"/>
      <c r="X401" s="249"/>
    </row>
    <row r="402" spans="1:24" s="361" customFormat="1" x14ac:dyDescent="0.3">
      <c r="A402" s="249"/>
      <c r="B402" s="286"/>
      <c r="C402" s="286"/>
      <c r="D402" s="286"/>
      <c r="E402" s="249"/>
      <c r="F402" s="249"/>
      <c r="G402" s="360"/>
      <c r="H402" s="404"/>
      <c r="I402" s="360"/>
      <c r="J402" s="360"/>
      <c r="K402" s="360"/>
      <c r="L402" s="360"/>
      <c r="M402" s="360"/>
      <c r="N402" s="360"/>
      <c r="O402" s="360"/>
      <c r="P402" s="360"/>
      <c r="Q402" s="360"/>
      <c r="R402" s="347"/>
      <c r="S402" s="347"/>
      <c r="T402" s="249"/>
      <c r="U402" s="249"/>
      <c r="V402" s="249"/>
      <c r="W402" s="249"/>
      <c r="X402" s="249"/>
    </row>
    <row r="403" spans="1:24" s="361" customFormat="1" x14ac:dyDescent="0.3">
      <c r="A403" s="249"/>
      <c r="B403" s="286"/>
      <c r="C403" s="286"/>
      <c r="D403" s="286"/>
      <c r="E403" s="249"/>
      <c r="F403" s="249"/>
      <c r="G403" s="360"/>
      <c r="H403" s="404"/>
      <c r="I403" s="360"/>
      <c r="J403" s="360"/>
      <c r="K403" s="360"/>
      <c r="L403" s="360"/>
      <c r="M403" s="360"/>
      <c r="N403" s="360"/>
      <c r="O403" s="360"/>
      <c r="P403" s="360"/>
      <c r="Q403" s="360"/>
      <c r="R403" s="347"/>
      <c r="S403" s="347"/>
      <c r="T403" s="249"/>
      <c r="U403" s="249"/>
      <c r="V403" s="249"/>
      <c r="W403" s="249"/>
      <c r="X403" s="249"/>
    </row>
    <row r="404" spans="1:24" s="361" customFormat="1" x14ac:dyDescent="0.3">
      <c r="A404" s="249"/>
      <c r="B404" s="286"/>
      <c r="C404" s="286"/>
      <c r="D404" s="286"/>
      <c r="E404" s="249"/>
      <c r="F404" s="249"/>
      <c r="G404" s="360"/>
      <c r="H404" s="404"/>
      <c r="I404" s="360"/>
      <c r="J404" s="360"/>
      <c r="K404" s="360"/>
      <c r="L404" s="360"/>
      <c r="M404" s="360"/>
      <c r="N404" s="360"/>
      <c r="O404" s="360"/>
      <c r="P404" s="360"/>
      <c r="Q404" s="360"/>
      <c r="R404" s="347"/>
      <c r="S404" s="347"/>
      <c r="T404" s="249"/>
      <c r="U404" s="249"/>
      <c r="V404" s="249"/>
      <c r="W404" s="249"/>
      <c r="X404" s="249"/>
    </row>
    <row r="405" spans="1:24" s="361" customFormat="1" x14ac:dyDescent="0.3">
      <c r="A405" s="249"/>
      <c r="B405" s="286"/>
      <c r="C405" s="286"/>
      <c r="D405" s="286"/>
      <c r="E405" s="249"/>
      <c r="F405" s="249"/>
      <c r="G405" s="360"/>
      <c r="H405" s="404"/>
      <c r="I405" s="360"/>
      <c r="J405" s="360"/>
      <c r="K405" s="360"/>
      <c r="L405" s="360"/>
      <c r="M405" s="360"/>
      <c r="N405" s="360"/>
      <c r="O405" s="360"/>
      <c r="P405" s="360"/>
      <c r="Q405" s="360"/>
      <c r="R405" s="347"/>
      <c r="S405" s="347"/>
      <c r="T405" s="249"/>
      <c r="U405" s="249"/>
      <c r="V405" s="249"/>
      <c r="W405" s="249"/>
      <c r="X405" s="249"/>
    </row>
    <row r="406" spans="1:24" s="361" customFormat="1" x14ac:dyDescent="0.3">
      <c r="A406" s="249"/>
      <c r="B406" s="286"/>
      <c r="C406" s="286"/>
      <c r="D406" s="286"/>
      <c r="E406" s="249"/>
      <c r="F406" s="249"/>
      <c r="G406" s="360"/>
      <c r="H406" s="404"/>
      <c r="I406" s="360"/>
      <c r="J406" s="360"/>
      <c r="K406" s="360"/>
      <c r="L406" s="360"/>
      <c r="M406" s="360"/>
      <c r="N406" s="360"/>
      <c r="O406" s="360"/>
      <c r="P406" s="360"/>
      <c r="Q406" s="360"/>
      <c r="R406" s="347"/>
      <c r="S406" s="347"/>
      <c r="T406" s="249"/>
      <c r="U406" s="249"/>
      <c r="V406" s="249"/>
      <c r="W406" s="249"/>
      <c r="X406" s="249"/>
    </row>
    <row r="407" spans="1:24" s="361" customFormat="1" x14ac:dyDescent="0.3">
      <c r="A407" s="249"/>
      <c r="B407" s="286"/>
      <c r="C407" s="286"/>
      <c r="D407" s="286"/>
      <c r="E407" s="249"/>
      <c r="F407" s="249"/>
      <c r="G407" s="360"/>
      <c r="H407" s="404"/>
      <c r="I407" s="360"/>
      <c r="J407" s="360"/>
      <c r="K407" s="360"/>
      <c r="L407" s="360"/>
      <c r="M407" s="360"/>
      <c r="N407" s="360"/>
      <c r="O407" s="360"/>
      <c r="P407" s="360"/>
      <c r="Q407" s="360"/>
      <c r="R407" s="347"/>
      <c r="S407" s="347"/>
      <c r="T407" s="249"/>
      <c r="U407" s="249"/>
      <c r="V407" s="249"/>
      <c r="W407" s="249"/>
      <c r="X407" s="249"/>
    </row>
    <row r="408" spans="1:24" s="361" customFormat="1" x14ac:dyDescent="0.3">
      <c r="A408" s="249"/>
      <c r="B408" s="286"/>
      <c r="C408" s="286"/>
      <c r="D408" s="286"/>
      <c r="E408" s="249"/>
      <c r="F408" s="249"/>
      <c r="G408" s="360"/>
      <c r="H408" s="404"/>
      <c r="I408" s="360"/>
      <c r="J408" s="360"/>
      <c r="K408" s="360"/>
      <c r="L408" s="360"/>
      <c r="M408" s="360"/>
      <c r="N408" s="360"/>
      <c r="O408" s="360"/>
      <c r="P408" s="360"/>
      <c r="Q408" s="360"/>
      <c r="R408" s="347"/>
      <c r="S408" s="347"/>
      <c r="T408" s="249"/>
      <c r="U408" s="249"/>
      <c r="V408" s="249"/>
      <c r="W408" s="249"/>
      <c r="X408" s="249"/>
    </row>
    <row r="409" spans="1:24" s="361" customFormat="1" x14ac:dyDescent="0.3">
      <c r="A409" s="249"/>
      <c r="B409" s="286"/>
      <c r="C409" s="286"/>
      <c r="D409" s="286"/>
      <c r="E409" s="249"/>
      <c r="F409" s="249"/>
      <c r="G409" s="360"/>
      <c r="H409" s="404"/>
      <c r="I409" s="360"/>
      <c r="J409" s="360"/>
      <c r="K409" s="360"/>
      <c r="L409" s="360"/>
      <c r="M409" s="360"/>
      <c r="N409" s="360"/>
      <c r="O409" s="360"/>
      <c r="P409" s="360"/>
      <c r="Q409" s="360"/>
      <c r="R409" s="347"/>
      <c r="S409" s="347"/>
      <c r="T409" s="249"/>
      <c r="U409" s="249"/>
      <c r="V409" s="249"/>
      <c r="W409" s="249"/>
      <c r="X409" s="249"/>
    </row>
    <row r="410" spans="1:24" s="361" customFormat="1" x14ac:dyDescent="0.3">
      <c r="A410" s="249"/>
      <c r="B410" s="286"/>
      <c r="C410" s="286"/>
      <c r="D410" s="286"/>
      <c r="E410" s="249"/>
      <c r="F410" s="249"/>
      <c r="G410" s="360"/>
      <c r="H410" s="404"/>
      <c r="I410" s="360"/>
      <c r="J410" s="360"/>
      <c r="K410" s="360"/>
      <c r="L410" s="360"/>
      <c r="M410" s="360"/>
      <c r="N410" s="360"/>
      <c r="O410" s="360"/>
      <c r="P410" s="360"/>
      <c r="Q410" s="360"/>
      <c r="R410" s="347"/>
      <c r="S410" s="347"/>
      <c r="T410" s="249"/>
      <c r="U410" s="249"/>
      <c r="V410" s="249"/>
      <c r="W410" s="249"/>
      <c r="X410" s="249"/>
    </row>
    <row r="411" spans="1:24" s="361" customFormat="1" x14ac:dyDescent="0.3">
      <c r="A411" s="249"/>
      <c r="B411" s="286"/>
      <c r="C411" s="286"/>
      <c r="D411" s="286"/>
      <c r="E411" s="249"/>
      <c r="F411" s="249"/>
      <c r="G411" s="360"/>
      <c r="H411" s="404"/>
      <c r="I411" s="360"/>
      <c r="J411" s="360"/>
      <c r="K411" s="360"/>
      <c r="L411" s="360"/>
      <c r="M411" s="360"/>
      <c r="N411" s="360"/>
      <c r="O411" s="360"/>
      <c r="P411" s="360"/>
      <c r="Q411" s="360"/>
      <c r="R411" s="347"/>
      <c r="S411" s="347"/>
      <c r="T411" s="249"/>
      <c r="U411" s="249"/>
      <c r="V411" s="249"/>
      <c r="W411" s="249"/>
      <c r="X411" s="249"/>
    </row>
    <row r="412" spans="1:24" s="361" customFormat="1" x14ac:dyDescent="0.3">
      <c r="A412" s="249"/>
      <c r="B412" s="286"/>
      <c r="C412" s="286"/>
      <c r="D412" s="286"/>
      <c r="E412" s="249"/>
      <c r="F412" s="249"/>
      <c r="G412" s="360"/>
      <c r="H412" s="404"/>
      <c r="I412" s="360"/>
      <c r="J412" s="360"/>
      <c r="K412" s="360"/>
      <c r="L412" s="360"/>
      <c r="M412" s="360"/>
      <c r="N412" s="360"/>
      <c r="O412" s="360"/>
      <c r="P412" s="360"/>
      <c r="Q412" s="360"/>
      <c r="R412" s="347"/>
      <c r="S412" s="347"/>
      <c r="T412" s="249"/>
      <c r="U412" s="249"/>
      <c r="V412" s="249"/>
      <c r="W412" s="249"/>
      <c r="X412" s="249"/>
    </row>
    <row r="413" spans="1:24" s="361" customFormat="1" x14ac:dyDescent="0.3">
      <c r="A413" s="249"/>
      <c r="B413" s="286"/>
      <c r="C413" s="286"/>
      <c r="D413" s="286"/>
      <c r="E413" s="249"/>
      <c r="F413" s="249"/>
      <c r="G413" s="360"/>
      <c r="H413" s="404"/>
      <c r="I413" s="360"/>
      <c r="J413" s="360"/>
      <c r="K413" s="360"/>
      <c r="L413" s="360"/>
      <c r="M413" s="360"/>
      <c r="N413" s="360"/>
      <c r="O413" s="360"/>
      <c r="P413" s="360"/>
      <c r="Q413" s="360"/>
      <c r="R413" s="347"/>
      <c r="S413" s="347"/>
      <c r="T413" s="249"/>
      <c r="U413" s="249"/>
      <c r="V413" s="249"/>
      <c r="W413" s="249"/>
      <c r="X413" s="249"/>
    </row>
    <row r="414" spans="1:24" s="361" customFormat="1" x14ac:dyDescent="0.3">
      <c r="A414" s="249"/>
      <c r="B414" s="286"/>
      <c r="C414" s="286"/>
      <c r="D414" s="286"/>
      <c r="E414" s="249"/>
      <c r="F414" s="249"/>
      <c r="G414" s="360"/>
      <c r="H414" s="404"/>
      <c r="I414" s="360"/>
      <c r="J414" s="360"/>
      <c r="K414" s="360"/>
      <c r="L414" s="360"/>
      <c r="M414" s="360"/>
      <c r="N414" s="360"/>
      <c r="O414" s="360"/>
      <c r="P414" s="360"/>
      <c r="Q414" s="360"/>
      <c r="R414" s="347"/>
      <c r="S414" s="347"/>
      <c r="T414" s="249"/>
      <c r="U414" s="249"/>
      <c r="V414" s="249"/>
      <c r="W414" s="249"/>
      <c r="X414" s="249"/>
    </row>
    <row r="415" spans="1:24" s="361" customFormat="1" x14ac:dyDescent="0.3">
      <c r="A415" s="249"/>
      <c r="B415" s="286"/>
      <c r="C415" s="286"/>
      <c r="D415" s="286"/>
      <c r="E415" s="249"/>
      <c r="F415" s="249"/>
      <c r="G415" s="360"/>
      <c r="H415" s="404"/>
      <c r="I415" s="360"/>
      <c r="J415" s="360"/>
      <c r="K415" s="360"/>
      <c r="L415" s="360"/>
      <c r="M415" s="360"/>
      <c r="N415" s="360"/>
      <c r="O415" s="360"/>
      <c r="P415" s="360"/>
      <c r="Q415" s="360"/>
      <c r="R415" s="347"/>
      <c r="S415" s="347"/>
      <c r="T415" s="249"/>
      <c r="U415" s="249"/>
      <c r="V415" s="249"/>
      <c r="W415" s="249"/>
      <c r="X415" s="249"/>
    </row>
    <row r="416" spans="1:24" s="361" customFormat="1" x14ac:dyDescent="0.3">
      <c r="A416" s="249"/>
      <c r="B416" s="286"/>
      <c r="C416" s="286"/>
      <c r="D416" s="286"/>
      <c r="E416" s="249"/>
      <c r="F416" s="249"/>
      <c r="G416" s="360"/>
      <c r="H416" s="404"/>
      <c r="I416" s="360"/>
      <c r="J416" s="360"/>
      <c r="K416" s="360"/>
      <c r="L416" s="360"/>
      <c r="M416" s="360"/>
      <c r="N416" s="360"/>
      <c r="O416" s="360"/>
      <c r="P416" s="360"/>
      <c r="Q416" s="360"/>
      <c r="R416" s="347"/>
      <c r="S416" s="347"/>
      <c r="T416" s="249"/>
      <c r="U416" s="249"/>
      <c r="V416" s="249"/>
      <c r="W416" s="249"/>
      <c r="X416" s="249"/>
    </row>
    <row r="417" spans="1:24" s="361" customFormat="1" x14ac:dyDescent="0.3">
      <c r="A417" s="249"/>
      <c r="B417" s="286"/>
      <c r="C417" s="286"/>
      <c r="D417" s="286"/>
      <c r="E417" s="249"/>
      <c r="F417" s="249"/>
      <c r="G417" s="360"/>
      <c r="H417" s="404"/>
      <c r="I417" s="360"/>
      <c r="J417" s="360"/>
      <c r="K417" s="360"/>
      <c r="L417" s="360"/>
      <c r="M417" s="360"/>
      <c r="N417" s="360"/>
      <c r="O417" s="360"/>
      <c r="P417" s="360"/>
      <c r="Q417" s="360"/>
      <c r="R417" s="347"/>
      <c r="S417" s="347"/>
      <c r="T417" s="249"/>
      <c r="U417" s="249"/>
      <c r="V417" s="249"/>
      <c r="W417" s="249"/>
      <c r="X417" s="249"/>
    </row>
    <row r="418" spans="1:24" s="361" customFormat="1" x14ac:dyDescent="0.3">
      <c r="A418" s="249"/>
      <c r="B418" s="286"/>
      <c r="C418" s="286"/>
      <c r="D418" s="286"/>
      <c r="E418" s="249"/>
      <c r="F418" s="249"/>
      <c r="G418" s="360"/>
      <c r="H418" s="404"/>
      <c r="I418" s="360"/>
      <c r="J418" s="360"/>
      <c r="K418" s="360"/>
      <c r="L418" s="360"/>
      <c r="M418" s="360"/>
      <c r="N418" s="360"/>
      <c r="O418" s="360"/>
      <c r="P418" s="360"/>
      <c r="Q418" s="360"/>
      <c r="R418" s="347"/>
      <c r="S418" s="347"/>
      <c r="T418" s="249"/>
      <c r="U418" s="249"/>
      <c r="V418" s="249"/>
      <c r="W418" s="249"/>
      <c r="X418" s="249"/>
    </row>
    <row r="419" spans="1:24" s="361" customFormat="1" x14ac:dyDescent="0.3">
      <c r="A419" s="249"/>
      <c r="B419" s="286"/>
      <c r="C419" s="286"/>
      <c r="D419" s="286"/>
      <c r="E419" s="249"/>
      <c r="F419" s="249"/>
      <c r="G419" s="360"/>
      <c r="H419" s="404"/>
      <c r="I419" s="360"/>
      <c r="J419" s="360"/>
      <c r="K419" s="360"/>
      <c r="L419" s="360"/>
      <c r="M419" s="360"/>
      <c r="N419" s="360"/>
      <c r="O419" s="360"/>
      <c r="P419" s="360"/>
      <c r="Q419" s="360"/>
      <c r="R419" s="347"/>
      <c r="S419" s="347"/>
      <c r="T419" s="249"/>
      <c r="U419" s="249"/>
      <c r="V419" s="249"/>
      <c r="W419" s="249"/>
      <c r="X419" s="249"/>
    </row>
    <row r="420" spans="1:24" s="361" customFormat="1" x14ac:dyDescent="0.3">
      <c r="A420" s="249"/>
      <c r="B420" s="286"/>
      <c r="C420" s="286"/>
      <c r="D420" s="286"/>
      <c r="E420" s="249"/>
      <c r="F420" s="249"/>
      <c r="G420" s="360"/>
      <c r="H420" s="404"/>
      <c r="I420" s="360"/>
      <c r="J420" s="360"/>
      <c r="K420" s="360"/>
      <c r="L420" s="360"/>
      <c r="M420" s="360"/>
      <c r="N420" s="360"/>
      <c r="O420" s="360"/>
      <c r="P420" s="360"/>
      <c r="Q420" s="360"/>
      <c r="R420" s="347"/>
      <c r="S420" s="347"/>
      <c r="T420" s="249"/>
      <c r="U420" s="249"/>
      <c r="V420" s="249"/>
      <c r="W420" s="249"/>
      <c r="X420" s="249"/>
    </row>
    <row r="421" spans="1:24" s="361" customFormat="1" x14ac:dyDescent="0.3">
      <c r="A421" s="249"/>
      <c r="B421" s="286"/>
      <c r="C421" s="286"/>
      <c r="D421" s="286"/>
      <c r="E421" s="249"/>
      <c r="F421" s="249"/>
      <c r="G421" s="360"/>
      <c r="H421" s="404"/>
      <c r="I421" s="360"/>
      <c r="J421" s="360"/>
      <c r="K421" s="360"/>
      <c r="L421" s="360"/>
      <c r="M421" s="360"/>
      <c r="N421" s="360"/>
      <c r="O421" s="360"/>
      <c r="P421" s="360"/>
      <c r="Q421" s="360"/>
      <c r="R421" s="347"/>
      <c r="S421" s="347"/>
      <c r="T421" s="249"/>
      <c r="U421" s="249"/>
      <c r="V421" s="249"/>
      <c r="W421" s="249"/>
      <c r="X421" s="249"/>
    </row>
    <row r="422" spans="1:24" s="361" customFormat="1" x14ac:dyDescent="0.3">
      <c r="A422" s="249"/>
      <c r="B422" s="286"/>
      <c r="C422" s="286"/>
      <c r="D422" s="286"/>
      <c r="E422" s="249"/>
      <c r="F422" s="249"/>
      <c r="G422" s="360"/>
      <c r="H422" s="404"/>
      <c r="I422" s="360"/>
      <c r="J422" s="360"/>
      <c r="K422" s="360"/>
      <c r="L422" s="360"/>
      <c r="M422" s="360"/>
      <c r="N422" s="360"/>
      <c r="O422" s="360"/>
      <c r="P422" s="360"/>
      <c r="Q422" s="360"/>
      <c r="R422" s="347"/>
      <c r="S422" s="347"/>
      <c r="T422" s="249"/>
      <c r="U422" s="249"/>
      <c r="V422" s="249"/>
      <c r="W422" s="249"/>
      <c r="X422" s="249"/>
    </row>
    <row r="423" spans="1:24" s="361" customFormat="1" x14ac:dyDescent="0.3">
      <c r="A423" s="249"/>
      <c r="B423" s="286"/>
      <c r="C423" s="286"/>
      <c r="D423" s="286"/>
      <c r="E423" s="249"/>
      <c r="F423" s="249"/>
      <c r="G423" s="360"/>
      <c r="H423" s="404"/>
      <c r="I423" s="360"/>
      <c r="J423" s="360"/>
      <c r="K423" s="360"/>
      <c r="L423" s="360"/>
      <c r="M423" s="360"/>
      <c r="N423" s="360"/>
      <c r="O423" s="360"/>
      <c r="P423" s="360"/>
      <c r="Q423" s="360"/>
      <c r="R423" s="347"/>
      <c r="S423" s="347"/>
      <c r="T423" s="249"/>
      <c r="U423" s="249"/>
      <c r="V423" s="249"/>
      <c r="W423" s="249"/>
      <c r="X423" s="249"/>
    </row>
    <row r="424" spans="1:24" s="361" customFormat="1" x14ac:dyDescent="0.3">
      <c r="A424" s="249"/>
      <c r="B424" s="286"/>
      <c r="C424" s="286"/>
      <c r="D424" s="286"/>
      <c r="E424" s="249"/>
      <c r="F424" s="249"/>
      <c r="G424" s="360"/>
      <c r="H424" s="404"/>
      <c r="I424" s="360"/>
      <c r="J424" s="360"/>
      <c r="K424" s="360"/>
      <c r="L424" s="360"/>
      <c r="M424" s="360"/>
      <c r="N424" s="360"/>
      <c r="O424" s="360"/>
      <c r="P424" s="360"/>
      <c r="Q424" s="360"/>
      <c r="R424" s="347"/>
      <c r="S424" s="347"/>
      <c r="T424" s="249"/>
      <c r="U424" s="249"/>
      <c r="V424" s="249"/>
      <c r="W424" s="249"/>
      <c r="X424" s="249"/>
    </row>
    <row r="425" spans="1:24" s="361" customFormat="1" x14ac:dyDescent="0.3">
      <c r="A425" s="249"/>
      <c r="B425" s="286"/>
      <c r="C425" s="286"/>
      <c r="D425" s="286"/>
      <c r="E425" s="249"/>
      <c r="F425" s="249"/>
      <c r="G425" s="360"/>
      <c r="H425" s="404"/>
      <c r="I425" s="360"/>
      <c r="J425" s="360"/>
      <c r="K425" s="360"/>
      <c r="L425" s="360"/>
      <c r="M425" s="360"/>
      <c r="N425" s="360"/>
      <c r="O425" s="360"/>
      <c r="P425" s="360"/>
      <c r="Q425" s="360"/>
      <c r="R425" s="347"/>
      <c r="S425" s="347"/>
      <c r="T425" s="249"/>
      <c r="U425" s="249"/>
      <c r="V425" s="249"/>
      <c r="W425" s="249"/>
      <c r="X425" s="249"/>
    </row>
    <row r="426" spans="1:24" s="361" customFormat="1" x14ac:dyDescent="0.3">
      <c r="A426" s="249"/>
      <c r="B426" s="286"/>
      <c r="C426" s="286"/>
      <c r="D426" s="286"/>
      <c r="E426" s="249"/>
      <c r="F426" s="249"/>
      <c r="G426" s="360"/>
      <c r="H426" s="404"/>
      <c r="I426" s="360"/>
      <c r="J426" s="360"/>
      <c r="K426" s="360"/>
      <c r="L426" s="360"/>
      <c r="M426" s="360"/>
      <c r="N426" s="360"/>
      <c r="O426" s="360"/>
      <c r="P426" s="360"/>
      <c r="Q426" s="360"/>
      <c r="R426" s="347"/>
      <c r="S426" s="347"/>
      <c r="T426" s="249"/>
      <c r="U426" s="249"/>
      <c r="V426" s="249"/>
      <c r="W426" s="249"/>
      <c r="X426" s="249"/>
    </row>
    <row r="427" spans="1:24" s="361" customFormat="1" x14ac:dyDescent="0.3">
      <c r="A427" s="249"/>
      <c r="B427" s="286"/>
      <c r="C427" s="286"/>
      <c r="D427" s="286"/>
      <c r="E427" s="249"/>
      <c r="F427" s="249"/>
      <c r="G427" s="360"/>
      <c r="H427" s="404"/>
      <c r="I427" s="360"/>
      <c r="J427" s="360"/>
      <c r="K427" s="360"/>
      <c r="L427" s="360"/>
      <c r="M427" s="360"/>
      <c r="N427" s="360"/>
      <c r="O427" s="360"/>
      <c r="P427" s="360"/>
      <c r="Q427" s="360"/>
      <c r="R427" s="347"/>
      <c r="S427" s="347"/>
      <c r="T427" s="249"/>
      <c r="U427" s="249"/>
      <c r="V427" s="249"/>
      <c r="W427" s="249"/>
      <c r="X427" s="249"/>
    </row>
    <row r="428" spans="1:24" s="361" customFormat="1" x14ac:dyDescent="0.3">
      <c r="A428" s="249"/>
      <c r="B428" s="286"/>
      <c r="C428" s="286"/>
      <c r="D428" s="286"/>
      <c r="E428" s="249"/>
      <c r="F428" s="249"/>
      <c r="G428" s="360"/>
      <c r="H428" s="404"/>
      <c r="I428" s="360"/>
      <c r="J428" s="360"/>
      <c r="K428" s="360"/>
      <c r="L428" s="360"/>
      <c r="M428" s="360"/>
      <c r="N428" s="360"/>
      <c r="O428" s="360"/>
      <c r="P428" s="360"/>
      <c r="Q428" s="360"/>
      <c r="R428" s="347"/>
      <c r="S428" s="347"/>
      <c r="T428" s="249"/>
      <c r="U428" s="249"/>
      <c r="V428" s="249"/>
      <c r="W428" s="249"/>
      <c r="X428" s="249"/>
    </row>
    <row r="429" spans="1:24" s="361" customFormat="1" x14ac:dyDescent="0.3">
      <c r="A429" s="249"/>
      <c r="B429" s="286"/>
      <c r="C429" s="286"/>
      <c r="D429" s="286"/>
      <c r="E429" s="249"/>
      <c r="F429" s="249"/>
      <c r="G429" s="360"/>
      <c r="H429" s="404"/>
      <c r="I429" s="360"/>
      <c r="J429" s="360"/>
      <c r="K429" s="360"/>
      <c r="L429" s="360"/>
      <c r="M429" s="360"/>
      <c r="N429" s="360"/>
      <c r="O429" s="360"/>
      <c r="P429" s="360"/>
      <c r="Q429" s="360"/>
      <c r="R429" s="347"/>
      <c r="S429" s="347"/>
      <c r="T429" s="249"/>
      <c r="U429" s="249"/>
      <c r="V429" s="249"/>
      <c r="W429" s="249"/>
      <c r="X429" s="249"/>
    </row>
    <row r="430" spans="1:24" s="361" customFormat="1" x14ac:dyDescent="0.3">
      <c r="A430" s="249"/>
      <c r="B430" s="286"/>
      <c r="C430" s="286"/>
      <c r="D430" s="286"/>
      <c r="E430" s="249"/>
      <c r="F430" s="249"/>
      <c r="G430" s="360"/>
      <c r="H430" s="404"/>
      <c r="I430" s="360"/>
      <c r="J430" s="360"/>
      <c r="K430" s="360"/>
      <c r="L430" s="360"/>
      <c r="M430" s="360"/>
      <c r="N430" s="360"/>
      <c r="O430" s="360"/>
      <c r="P430" s="360"/>
      <c r="Q430" s="360"/>
      <c r="R430" s="347"/>
      <c r="S430" s="347"/>
      <c r="T430" s="249"/>
      <c r="U430" s="249"/>
      <c r="V430" s="249"/>
      <c r="W430" s="249"/>
      <c r="X430" s="249"/>
    </row>
    <row r="431" spans="1:24" s="361" customFormat="1" x14ac:dyDescent="0.3">
      <c r="A431" s="249"/>
      <c r="B431" s="286"/>
      <c r="C431" s="286"/>
      <c r="D431" s="286"/>
      <c r="E431" s="249"/>
      <c r="F431" s="249"/>
      <c r="G431" s="360"/>
      <c r="H431" s="404"/>
      <c r="I431" s="360"/>
      <c r="J431" s="360"/>
      <c r="K431" s="360"/>
      <c r="L431" s="360"/>
      <c r="M431" s="360"/>
      <c r="N431" s="360"/>
      <c r="O431" s="360"/>
      <c r="P431" s="360"/>
      <c r="Q431" s="360"/>
      <c r="R431" s="347"/>
      <c r="S431" s="347"/>
      <c r="T431" s="249"/>
      <c r="U431" s="249"/>
      <c r="V431" s="249"/>
      <c r="W431" s="249"/>
      <c r="X431" s="249"/>
    </row>
    <row r="432" spans="1:24" s="361" customFormat="1" x14ac:dyDescent="0.3">
      <c r="A432" s="249"/>
      <c r="B432" s="286"/>
      <c r="C432" s="286"/>
      <c r="D432" s="286"/>
      <c r="E432" s="249"/>
      <c r="F432" s="249"/>
      <c r="G432" s="360"/>
      <c r="H432" s="404"/>
      <c r="I432" s="360"/>
      <c r="J432" s="360"/>
      <c r="K432" s="360"/>
      <c r="L432" s="360"/>
      <c r="M432" s="360"/>
      <c r="N432" s="360"/>
      <c r="O432" s="360"/>
      <c r="P432" s="360"/>
      <c r="Q432" s="360"/>
      <c r="R432" s="347"/>
      <c r="S432" s="347"/>
      <c r="T432" s="249"/>
      <c r="U432" s="249"/>
      <c r="V432" s="249"/>
      <c r="W432" s="249"/>
      <c r="X432" s="249"/>
    </row>
    <row r="433" spans="1:24" s="361" customFormat="1" x14ac:dyDescent="0.3">
      <c r="A433" s="249"/>
      <c r="B433" s="286"/>
      <c r="C433" s="286"/>
      <c r="D433" s="286"/>
      <c r="E433" s="249"/>
      <c r="F433" s="249"/>
      <c r="G433" s="360"/>
      <c r="H433" s="404"/>
      <c r="I433" s="360"/>
      <c r="J433" s="360"/>
      <c r="K433" s="360"/>
      <c r="L433" s="360"/>
      <c r="M433" s="360"/>
      <c r="N433" s="360"/>
      <c r="O433" s="360"/>
      <c r="P433" s="360"/>
      <c r="Q433" s="360"/>
      <c r="R433" s="347"/>
      <c r="S433" s="347"/>
      <c r="T433" s="249"/>
      <c r="U433" s="249"/>
      <c r="V433" s="249"/>
      <c r="W433" s="249"/>
      <c r="X433" s="249"/>
    </row>
    <row r="434" spans="1:24" s="361" customFormat="1" x14ac:dyDescent="0.3">
      <c r="A434" s="249"/>
      <c r="B434" s="286"/>
      <c r="C434" s="286"/>
      <c r="D434" s="286"/>
      <c r="E434" s="249"/>
      <c r="F434" s="249"/>
      <c r="G434" s="360"/>
      <c r="H434" s="404"/>
      <c r="I434" s="360"/>
      <c r="J434" s="360"/>
      <c r="K434" s="360"/>
      <c r="L434" s="360"/>
      <c r="M434" s="360"/>
      <c r="N434" s="360"/>
      <c r="O434" s="360"/>
      <c r="P434" s="360"/>
      <c r="Q434" s="360"/>
      <c r="R434" s="347"/>
      <c r="S434" s="347"/>
      <c r="T434" s="249"/>
      <c r="U434" s="249"/>
      <c r="V434" s="249"/>
      <c r="W434" s="249"/>
      <c r="X434" s="249"/>
    </row>
    <row r="435" spans="1:24" s="361" customFormat="1" x14ac:dyDescent="0.3">
      <c r="A435" s="249"/>
      <c r="B435" s="286"/>
      <c r="C435" s="286"/>
      <c r="D435" s="286"/>
      <c r="E435" s="249"/>
      <c r="F435" s="249"/>
      <c r="G435" s="360"/>
      <c r="H435" s="404"/>
      <c r="I435" s="360"/>
      <c r="J435" s="360"/>
      <c r="K435" s="360"/>
      <c r="L435" s="360"/>
      <c r="M435" s="360"/>
      <c r="N435" s="360"/>
      <c r="O435" s="360"/>
      <c r="P435" s="360"/>
      <c r="Q435" s="360"/>
      <c r="R435" s="347"/>
      <c r="S435" s="347"/>
      <c r="T435" s="249"/>
      <c r="U435" s="249"/>
      <c r="V435" s="249"/>
      <c r="W435" s="249"/>
      <c r="X435" s="249"/>
    </row>
    <row r="436" spans="1:24" s="361" customFormat="1" x14ac:dyDescent="0.3">
      <c r="A436" s="249"/>
      <c r="B436" s="286"/>
      <c r="C436" s="286"/>
      <c r="D436" s="286"/>
      <c r="E436" s="249"/>
      <c r="F436" s="249"/>
      <c r="G436" s="360"/>
      <c r="H436" s="404"/>
      <c r="I436" s="360"/>
      <c r="J436" s="360"/>
      <c r="K436" s="360"/>
      <c r="L436" s="360"/>
      <c r="M436" s="360"/>
      <c r="N436" s="360"/>
      <c r="O436" s="360"/>
      <c r="P436" s="360"/>
      <c r="Q436" s="360"/>
      <c r="R436" s="347"/>
      <c r="S436" s="347"/>
      <c r="T436" s="249"/>
      <c r="U436" s="249"/>
      <c r="V436" s="249"/>
      <c r="W436" s="249"/>
      <c r="X436" s="249"/>
    </row>
    <row r="437" spans="1:24" s="361" customFormat="1" x14ac:dyDescent="0.3">
      <c r="A437" s="249"/>
      <c r="B437" s="286"/>
      <c r="C437" s="286"/>
      <c r="D437" s="286"/>
      <c r="E437" s="249"/>
      <c r="F437" s="249"/>
      <c r="G437" s="360"/>
      <c r="H437" s="404"/>
      <c r="I437" s="360"/>
      <c r="J437" s="360"/>
      <c r="K437" s="360"/>
      <c r="L437" s="360"/>
      <c r="M437" s="360"/>
      <c r="N437" s="360"/>
      <c r="O437" s="360"/>
      <c r="P437" s="360"/>
      <c r="Q437" s="360"/>
      <c r="R437" s="347"/>
      <c r="S437" s="347"/>
      <c r="T437" s="249"/>
      <c r="U437" s="249"/>
      <c r="V437" s="249"/>
      <c r="W437" s="249"/>
      <c r="X437" s="249"/>
    </row>
    <row r="438" spans="1:24" s="361" customFormat="1" x14ac:dyDescent="0.3">
      <c r="A438" s="249"/>
      <c r="B438" s="286"/>
      <c r="C438" s="286"/>
      <c r="D438" s="286"/>
      <c r="E438" s="249"/>
      <c r="F438" s="249"/>
      <c r="G438" s="360"/>
      <c r="H438" s="404"/>
      <c r="I438" s="360"/>
      <c r="J438" s="360"/>
      <c r="K438" s="360"/>
      <c r="L438" s="360"/>
      <c r="M438" s="360"/>
      <c r="N438" s="360"/>
      <c r="O438" s="360"/>
      <c r="P438" s="360"/>
      <c r="Q438" s="360"/>
      <c r="R438" s="347"/>
      <c r="S438" s="347"/>
      <c r="T438" s="249"/>
      <c r="U438" s="249"/>
      <c r="V438" s="249"/>
      <c r="W438" s="249"/>
      <c r="X438" s="249"/>
    </row>
    <row r="439" spans="1:24" s="361" customFormat="1" x14ac:dyDescent="0.3">
      <c r="A439" s="249"/>
      <c r="B439" s="286"/>
      <c r="C439" s="286"/>
      <c r="D439" s="286"/>
      <c r="E439" s="249"/>
      <c r="F439" s="249"/>
      <c r="G439" s="360"/>
      <c r="H439" s="404"/>
      <c r="I439" s="360"/>
      <c r="J439" s="360"/>
      <c r="K439" s="360"/>
      <c r="L439" s="360"/>
      <c r="M439" s="360"/>
      <c r="N439" s="360"/>
      <c r="O439" s="360"/>
      <c r="P439" s="360"/>
      <c r="Q439" s="360"/>
      <c r="R439" s="347"/>
      <c r="S439" s="347"/>
      <c r="T439" s="249"/>
      <c r="U439" s="249"/>
      <c r="V439" s="249"/>
      <c r="W439" s="249"/>
      <c r="X439" s="249"/>
    </row>
    <row r="440" spans="1:24" s="361" customFormat="1" x14ac:dyDescent="0.3">
      <c r="A440" s="249"/>
      <c r="B440" s="286"/>
      <c r="C440" s="286"/>
      <c r="D440" s="286"/>
      <c r="E440" s="249"/>
      <c r="F440" s="249"/>
      <c r="G440" s="360"/>
      <c r="H440" s="404"/>
      <c r="I440" s="360"/>
      <c r="J440" s="360"/>
      <c r="K440" s="360"/>
      <c r="L440" s="360"/>
      <c r="M440" s="360"/>
      <c r="N440" s="360"/>
      <c r="O440" s="360"/>
      <c r="P440" s="360"/>
      <c r="Q440" s="360"/>
      <c r="R440" s="347"/>
      <c r="S440" s="347"/>
      <c r="T440" s="249"/>
      <c r="U440" s="249"/>
      <c r="V440" s="249"/>
      <c r="W440" s="249"/>
      <c r="X440" s="249"/>
    </row>
    <row r="441" spans="1:24" s="361" customFormat="1" x14ac:dyDescent="0.3">
      <c r="A441" s="249"/>
      <c r="B441" s="286"/>
      <c r="C441" s="286"/>
      <c r="D441" s="286"/>
      <c r="E441" s="249"/>
      <c r="F441" s="249"/>
      <c r="G441" s="360"/>
      <c r="H441" s="404"/>
      <c r="I441" s="360"/>
      <c r="J441" s="360"/>
      <c r="K441" s="360"/>
      <c r="L441" s="360"/>
      <c r="M441" s="360"/>
      <c r="N441" s="360"/>
      <c r="O441" s="360"/>
      <c r="P441" s="360"/>
      <c r="Q441" s="360"/>
      <c r="R441" s="347"/>
      <c r="S441" s="347"/>
      <c r="T441" s="249"/>
      <c r="U441" s="249"/>
      <c r="V441" s="249"/>
      <c r="W441" s="249"/>
      <c r="X441" s="249"/>
    </row>
    <row r="442" spans="1:24" s="361" customFormat="1" x14ac:dyDescent="0.3">
      <c r="A442" s="249"/>
      <c r="B442" s="286"/>
      <c r="C442" s="286"/>
      <c r="D442" s="286"/>
      <c r="E442" s="249"/>
      <c r="F442" s="249"/>
      <c r="G442" s="360"/>
      <c r="H442" s="404"/>
      <c r="I442" s="360"/>
      <c r="J442" s="360"/>
      <c r="K442" s="360"/>
      <c r="L442" s="360"/>
      <c r="M442" s="360"/>
      <c r="N442" s="360"/>
      <c r="O442" s="360"/>
      <c r="P442" s="360"/>
      <c r="Q442" s="360"/>
      <c r="R442" s="347"/>
      <c r="S442" s="347"/>
      <c r="T442" s="249"/>
      <c r="U442" s="249"/>
      <c r="V442" s="249"/>
      <c r="W442" s="249"/>
      <c r="X442" s="249"/>
    </row>
    <row r="443" spans="1:24" s="361" customFormat="1" x14ac:dyDescent="0.3">
      <c r="A443" s="249"/>
      <c r="B443" s="286"/>
      <c r="C443" s="286"/>
      <c r="D443" s="286"/>
      <c r="E443" s="249"/>
      <c r="F443" s="249"/>
      <c r="G443" s="360"/>
      <c r="H443" s="404"/>
      <c r="I443" s="360"/>
      <c r="J443" s="360"/>
      <c r="K443" s="360"/>
      <c r="L443" s="360"/>
      <c r="M443" s="360"/>
      <c r="N443" s="360"/>
      <c r="O443" s="360"/>
      <c r="P443" s="360"/>
      <c r="Q443" s="360"/>
      <c r="R443" s="347"/>
      <c r="S443" s="347"/>
      <c r="T443" s="249"/>
      <c r="U443" s="249"/>
      <c r="V443" s="249"/>
      <c r="W443" s="249"/>
      <c r="X443" s="249"/>
    </row>
    <row r="444" spans="1:24" s="361" customFormat="1" x14ac:dyDescent="0.3">
      <c r="A444" s="249"/>
      <c r="B444" s="286"/>
      <c r="C444" s="286"/>
      <c r="D444" s="286"/>
      <c r="E444" s="249"/>
      <c r="F444" s="249"/>
      <c r="G444" s="360"/>
      <c r="H444" s="404"/>
      <c r="I444" s="360"/>
      <c r="J444" s="360"/>
      <c r="K444" s="360"/>
      <c r="L444" s="360"/>
      <c r="M444" s="360"/>
      <c r="N444" s="360"/>
      <c r="O444" s="360"/>
      <c r="P444" s="360"/>
      <c r="Q444" s="360"/>
      <c r="R444" s="347"/>
      <c r="S444" s="347"/>
      <c r="T444" s="249"/>
      <c r="U444" s="249"/>
      <c r="V444" s="249"/>
      <c r="W444" s="249"/>
      <c r="X444" s="249"/>
    </row>
    <row r="445" spans="1:24" s="361" customFormat="1" x14ac:dyDescent="0.3">
      <c r="A445" s="249"/>
      <c r="B445" s="286"/>
      <c r="C445" s="286"/>
      <c r="D445" s="286"/>
      <c r="E445" s="249"/>
      <c r="F445" s="249"/>
      <c r="G445" s="360"/>
      <c r="H445" s="404"/>
      <c r="I445" s="360"/>
      <c r="J445" s="360"/>
      <c r="K445" s="360"/>
      <c r="L445" s="360"/>
      <c r="M445" s="360"/>
      <c r="N445" s="360"/>
      <c r="O445" s="360"/>
      <c r="P445" s="360"/>
      <c r="Q445" s="360"/>
      <c r="R445" s="347"/>
      <c r="S445" s="347"/>
      <c r="T445" s="249"/>
      <c r="U445" s="249"/>
      <c r="V445" s="249"/>
      <c r="W445" s="249"/>
      <c r="X445" s="249"/>
    </row>
    <row r="446" spans="1:24" s="361" customFormat="1" x14ac:dyDescent="0.3">
      <c r="A446" s="249"/>
      <c r="B446" s="286"/>
      <c r="C446" s="286"/>
      <c r="D446" s="286"/>
      <c r="E446" s="249"/>
      <c r="F446" s="249"/>
      <c r="G446" s="360"/>
      <c r="H446" s="404"/>
      <c r="I446" s="360"/>
      <c r="J446" s="360"/>
      <c r="K446" s="360"/>
      <c r="L446" s="360"/>
      <c r="M446" s="360"/>
      <c r="N446" s="360"/>
      <c r="O446" s="360"/>
      <c r="P446" s="360"/>
      <c r="Q446" s="360"/>
      <c r="R446" s="347"/>
      <c r="S446" s="347"/>
      <c r="T446" s="249"/>
      <c r="U446" s="249"/>
      <c r="V446" s="249"/>
      <c r="W446" s="249"/>
      <c r="X446" s="249"/>
    </row>
    <row r="447" spans="1:24" s="361" customFormat="1" x14ac:dyDescent="0.3">
      <c r="A447" s="249"/>
      <c r="B447" s="286"/>
      <c r="C447" s="286"/>
      <c r="D447" s="286"/>
      <c r="E447" s="249"/>
      <c r="F447" s="249"/>
      <c r="G447" s="360"/>
      <c r="H447" s="404"/>
      <c r="I447" s="360"/>
      <c r="J447" s="360"/>
      <c r="K447" s="360"/>
      <c r="L447" s="360"/>
      <c r="M447" s="360"/>
      <c r="N447" s="360"/>
      <c r="O447" s="360"/>
      <c r="P447" s="360"/>
      <c r="Q447" s="360"/>
      <c r="R447" s="347"/>
      <c r="S447" s="347"/>
      <c r="T447" s="249"/>
      <c r="U447" s="249"/>
      <c r="V447" s="249"/>
      <c r="W447" s="249"/>
      <c r="X447" s="249"/>
    </row>
    <row r="448" spans="1:24" s="361" customFormat="1" x14ac:dyDescent="0.3">
      <c r="A448" s="249"/>
      <c r="B448" s="286"/>
      <c r="C448" s="286"/>
      <c r="D448" s="286"/>
      <c r="E448" s="249"/>
      <c r="F448" s="249"/>
      <c r="G448" s="360"/>
      <c r="H448" s="404"/>
      <c r="I448" s="360"/>
      <c r="J448" s="360"/>
      <c r="K448" s="360"/>
      <c r="L448" s="360"/>
      <c r="M448" s="360"/>
      <c r="N448" s="360"/>
      <c r="O448" s="360"/>
      <c r="P448" s="360"/>
      <c r="Q448" s="360"/>
      <c r="R448" s="347"/>
      <c r="S448" s="347"/>
      <c r="T448" s="249"/>
      <c r="U448" s="249"/>
      <c r="V448" s="249"/>
      <c r="W448" s="249"/>
      <c r="X448" s="249"/>
    </row>
    <row r="449" spans="1:24" s="361" customFormat="1" x14ac:dyDescent="0.3">
      <c r="A449" s="249"/>
      <c r="B449" s="286"/>
      <c r="C449" s="286"/>
      <c r="D449" s="286"/>
      <c r="E449" s="249"/>
      <c r="F449" s="249"/>
      <c r="G449" s="360"/>
      <c r="H449" s="404"/>
      <c r="I449" s="360"/>
      <c r="J449" s="360"/>
      <c r="K449" s="360"/>
      <c r="L449" s="360"/>
      <c r="M449" s="360"/>
      <c r="N449" s="360"/>
      <c r="O449" s="360"/>
      <c r="P449" s="360"/>
      <c r="Q449" s="360"/>
      <c r="R449" s="347"/>
      <c r="S449" s="347"/>
      <c r="T449" s="249"/>
      <c r="U449" s="249"/>
      <c r="V449" s="249"/>
      <c r="W449" s="249"/>
      <c r="X449" s="249"/>
    </row>
    <row r="450" spans="1:24" s="361" customFormat="1" x14ac:dyDescent="0.3">
      <c r="A450" s="249"/>
      <c r="B450" s="286"/>
      <c r="C450" s="286"/>
      <c r="D450" s="286"/>
      <c r="E450" s="249"/>
      <c r="F450" s="249"/>
      <c r="G450" s="360"/>
      <c r="H450" s="404"/>
      <c r="I450" s="360"/>
      <c r="J450" s="360"/>
      <c r="K450" s="360"/>
      <c r="L450" s="360"/>
      <c r="M450" s="360"/>
      <c r="N450" s="360"/>
      <c r="O450" s="360"/>
      <c r="P450" s="360"/>
      <c r="Q450" s="360"/>
      <c r="R450" s="347"/>
      <c r="S450" s="347"/>
      <c r="T450" s="249"/>
      <c r="U450" s="249"/>
      <c r="V450" s="249"/>
      <c r="W450" s="249"/>
      <c r="X450" s="249"/>
    </row>
    <row r="451" spans="1:24" s="361" customFormat="1" x14ac:dyDescent="0.3">
      <c r="A451" s="249"/>
      <c r="B451" s="286"/>
      <c r="C451" s="286"/>
      <c r="D451" s="286"/>
      <c r="E451" s="249"/>
      <c r="F451" s="249"/>
      <c r="G451" s="360"/>
      <c r="H451" s="404"/>
      <c r="I451" s="360"/>
      <c r="J451" s="360"/>
      <c r="K451" s="360"/>
      <c r="L451" s="360"/>
      <c r="M451" s="360"/>
      <c r="N451" s="360"/>
      <c r="O451" s="360"/>
      <c r="P451" s="360"/>
      <c r="Q451" s="360"/>
      <c r="R451" s="347"/>
      <c r="S451" s="347"/>
      <c r="T451" s="249"/>
      <c r="U451" s="249"/>
      <c r="V451" s="249"/>
      <c r="W451" s="249"/>
      <c r="X451" s="249"/>
    </row>
    <row r="452" spans="1:24" s="361" customFormat="1" x14ac:dyDescent="0.3">
      <c r="A452" s="249"/>
      <c r="B452" s="286"/>
      <c r="C452" s="286"/>
      <c r="D452" s="286"/>
      <c r="E452" s="249"/>
      <c r="F452" s="249"/>
      <c r="G452" s="360"/>
      <c r="H452" s="404"/>
      <c r="I452" s="360"/>
      <c r="J452" s="360"/>
      <c r="K452" s="360"/>
      <c r="L452" s="360"/>
      <c r="M452" s="360"/>
      <c r="N452" s="360"/>
      <c r="O452" s="360"/>
      <c r="P452" s="360"/>
      <c r="Q452" s="360"/>
      <c r="R452" s="347"/>
      <c r="S452" s="347"/>
      <c r="T452" s="249"/>
      <c r="U452" s="249"/>
      <c r="V452" s="249"/>
      <c r="W452" s="249"/>
      <c r="X452" s="249"/>
    </row>
    <row r="453" spans="1:24" s="361" customFormat="1" x14ac:dyDescent="0.3">
      <c r="A453" s="249"/>
      <c r="B453" s="286"/>
      <c r="C453" s="286"/>
      <c r="D453" s="286"/>
      <c r="E453" s="249"/>
      <c r="F453" s="249"/>
      <c r="G453" s="360"/>
      <c r="H453" s="404"/>
      <c r="I453" s="360"/>
      <c r="J453" s="360"/>
      <c r="K453" s="360"/>
      <c r="L453" s="360"/>
      <c r="M453" s="360"/>
      <c r="N453" s="360"/>
      <c r="O453" s="360"/>
      <c r="P453" s="360"/>
      <c r="Q453" s="360"/>
      <c r="R453" s="347"/>
      <c r="S453" s="347"/>
      <c r="T453" s="249"/>
      <c r="U453" s="249"/>
      <c r="V453" s="249"/>
      <c r="W453" s="249"/>
      <c r="X453" s="249"/>
    </row>
    <row r="454" spans="1:24" s="361" customFormat="1" x14ac:dyDescent="0.3">
      <c r="A454" s="249"/>
      <c r="B454" s="286"/>
      <c r="C454" s="286"/>
      <c r="D454" s="286"/>
      <c r="E454" s="249"/>
      <c r="F454" s="249"/>
      <c r="G454" s="360"/>
      <c r="H454" s="404"/>
      <c r="I454" s="360"/>
      <c r="J454" s="360"/>
      <c r="K454" s="360"/>
      <c r="L454" s="360"/>
      <c r="M454" s="360"/>
      <c r="N454" s="360"/>
      <c r="O454" s="360"/>
      <c r="P454" s="360"/>
      <c r="Q454" s="360"/>
      <c r="R454" s="347"/>
      <c r="S454" s="347"/>
      <c r="T454" s="249"/>
      <c r="U454" s="249"/>
      <c r="V454" s="249"/>
      <c r="W454" s="249"/>
      <c r="X454" s="249"/>
    </row>
    <row r="455" spans="1:24" s="361" customFormat="1" x14ac:dyDescent="0.3">
      <c r="A455" s="249"/>
      <c r="B455" s="286"/>
      <c r="C455" s="286"/>
      <c r="D455" s="286"/>
      <c r="E455" s="249"/>
      <c r="F455" s="249"/>
      <c r="G455" s="360"/>
      <c r="H455" s="404"/>
      <c r="I455" s="360"/>
      <c r="J455" s="360"/>
      <c r="K455" s="360"/>
      <c r="L455" s="360"/>
      <c r="M455" s="360"/>
      <c r="N455" s="360"/>
      <c r="O455" s="360"/>
      <c r="P455" s="360"/>
      <c r="Q455" s="360"/>
      <c r="R455" s="347"/>
      <c r="S455" s="347"/>
      <c r="T455" s="249"/>
      <c r="U455" s="249"/>
      <c r="V455" s="249"/>
      <c r="W455" s="249"/>
      <c r="X455" s="249"/>
    </row>
    <row r="456" spans="1:24" s="361" customFormat="1" x14ac:dyDescent="0.3">
      <c r="A456" s="249"/>
      <c r="B456" s="286"/>
      <c r="C456" s="286"/>
      <c r="D456" s="286"/>
      <c r="E456" s="249"/>
      <c r="F456" s="249"/>
      <c r="G456" s="360"/>
      <c r="H456" s="404"/>
      <c r="I456" s="360"/>
      <c r="J456" s="360"/>
      <c r="K456" s="360"/>
      <c r="L456" s="360"/>
      <c r="M456" s="360"/>
      <c r="N456" s="360"/>
      <c r="O456" s="360"/>
      <c r="P456" s="360"/>
      <c r="Q456" s="360"/>
      <c r="R456" s="347"/>
      <c r="S456" s="347"/>
      <c r="T456" s="249"/>
      <c r="U456" s="249"/>
      <c r="V456" s="249"/>
      <c r="W456" s="249"/>
      <c r="X456" s="249"/>
    </row>
    <row r="457" spans="1:24" s="361" customFormat="1" x14ac:dyDescent="0.3">
      <c r="A457" s="249"/>
      <c r="B457" s="286"/>
      <c r="C457" s="286"/>
      <c r="D457" s="286"/>
      <c r="E457" s="249"/>
      <c r="F457" s="249"/>
      <c r="G457" s="360"/>
      <c r="H457" s="404"/>
      <c r="I457" s="360"/>
      <c r="J457" s="360"/>
      <c r="K457" s="360"/>
      <c r="L457" s="360"/>
      <c r="M457" s="360"/>
      <c r="N457" s="360"/>
      <c r="O457" s="360"/>
      <c r="P457" s="360"/>
      <c r="Q457" s="360"/>
      <c r="R457" s="347"/>
      <c r="S457" s="347"/>
      <c r="T457" s="249"/>
      <c r="U457" s="249"/>
      <c r="V457" s="249"/>
      <c r="W457" s="249"/>
      <c r="X457" s="249"/>
    </row>
    <row r="458" spans="1:24" s="361" customFormat="1" x14ac:dyDescent="0.3">
      <c r="A458" s="249"/>
      <c r="B458" s="286"/>
      <c r="C458" s="286"/>
      <c r="D458" s="286"/>
      <c r="E458" s="249"/>
      <c r="F458" s="249"/>
      <c r="G458" s="360"/>
      <c r="H458" s="404"/>
      <c r="I458" s="360"/>
      <c r="J458" s="360"/>
      <c r="K458" s="360"/>
      <c r="L458" s="360"/>
      <c r="M458" s="360"/>
      <c r="N458" s="360"/>
      <c r="O458" s="360"/>
      <c r="P458" s="360"/>
      <c r="Q458" s="360"/>
      <c r="R458" s="347"/>
      <c r="S458" s="347"/>
      <c r="T458" s="249"/>
      <c r="U458" s="249"/>
      <c r="V458" s="249"/>
      <c r="W458" s="249"/>
      <c r="X458" s="249"/>
    </row>
    <row r="459" spans="1:24" s="361" customFormat="1" x14ac:dyDescent="0.3">
      <c r="A459" s="249"/>
      <c r="B459" s="286"/>
      <c r="C459" s="286"/>
      <c r="D459" s="286"/>
      <c r="E459" s="249"/>
      <c r="F459" s="249"/>
      <c r="G459" s="360"/>
      <c r="H459" s="404"/>
      <c r="I459" s="360"/>
      <c r="J459" s="360"/>
      <c r="K459" s="360"/>
      <c r="L459" s="360"/>
      <c r="M459" s="360"/>
      <c r="N459" s="360"/>
      <c r="O459" s="360"/>
      <c r="P459" s="360"/>
      <c r="Q459" s="360"/>
      <c r="R459" s="347"/>
      <c r="S459" s="347"/>
      <c r="T459" s="249"/>
      <c r="U459" s="249"/>
      <c r="V459" s="249"/>
      <c r="W459" s="249"/>
      <c r="X459" s="249"/>
    </row>
    <row r="460" spans="1:24" s="361" customFormat="1" x14ac:dyDescent="0.3">
      <c r="A460" s="249"/>
      <c r="B460" s="286"/>
      <c r="C460" s="286"/>
      <c r="D460" s="286"/>
      <c r="E460" s="249"/>
      <c r="F460" s="249"/>
      <c r="G460" s="360"/>
      <c r="H460" s="404"/>
      <c r="I460" s="360"/>
      <c r="J460" s="360"/>
      <c r="K460" s="360"/>
      <c r="L460" s="360"/>
      <c r="M460" s="360"/>
      <c r="N460" s="360"/>
      <c r="O460" s="360"/>
      <c r="P460" s="360"/>
      <c r="Q460" s="360"/>
      <c r="R460" s="347"/>
      <c r="S460" s="347"/>
      <c r="T460" s="249"/>
      <c r="U460" s="249"/>
      <c r="V460" s="249"/>
      <c r="W460" s="249"/>
      <c r="X460" s="249"/>
    </row>
    <row r="461" spans="1:24" s="361" customFormat="1" x14ac:dyDescent="0.3">
      <c r="A461" s="249"/>
      <c r="B461" s="286"/>
      <c r="C461" s="286"/>
      <c r="D461" s="286"/>
      <c r="E461" s="249"/>
      <c r="F461" s="249"/>
      <c r="G461" s="360"/>
      <c r="H461" s="404"/>
      <c r="I461" s="360"/>
      <c r="J461" s="360"/>
      <c r="K461" s="360"/>
      <c r="L461" s="360"/>
      <c r="M461" s="360"/>
      <c r="N461" s="360"/>
      <c r="O461" s="360"/>
      <c r="P461" s="360"/>
      <c r="Q461" s="360"/>
      <c r="R461" s="347"/>
      <c r="S461" s="347"/>
      <c r="T461" s="249"/>
      <c r="U461" s="249"/>
      <c r="V461" s="249"/>
      <c r="W461" s="249"/>
      <c r="X461" s="249"/>
    </row>
    <row r="462" spans="1:24" s="361" customFormat="1" x14ac:dyDescent="0.3">
      <c r="A462" s="249"/>
      <c r="B462" s="286"/>
      <c r="C462" s="286"/>
      <c r="D462" s="286"/>
      <c r="E462" s="249"/>
      <c r="F462" s="249"/>
      <c r="G462" s="360"/>
      <c r="H462" s="404"/>
      <c r="I462" s="360"/>
      <c r="J462" s="360"/>
      <c r="K462" s="360"/>
      <c r="L462" s="360"/>
      <c r="M462" s="360"/>
      <c r="N462" s="360"/>
      <c r="O462" s="360"/>
      <c r="P462" s="360"/>
      <c r="Q462" s="360"/>
      <c r="R462" s="347"/>
      <c r="S462" s="347"/>
      <c r="T462" s="249"/>
      <c r="U462" s="249"/>
      <c r="V462" s="249"/>
      <c r="W462" s="249"/>
      <c r="X462" s="249"/>
    </row>
    <row r="463" spans="1:24" s="361" customFormat="1" x14ac:dyDescent="0.3">
      <c r="A463" s="249"/>
      <c r="B463" s="286"/>
      <c r="C463" s="286"/>
      <c r="D463" s="286"/>
      <c r="E463" s="249"/>
      <c r="F463" s="249"/>
      <c r="G463" s="360"/>
      <c r="H463" s="404"/>
      <c r="I463" s="360"/>
      <c r="J463" s="360"/>
      <c r="K463" s="360"/>
      <c r="L463" s="360"/>
      <c r="M463" s="360"/>
      <c r="N463" s="360"/>
      <c r="O463" s="360"/>
      <c r="P463" s="360"/>
      <c r="Q463" s="360"/>
      <c r="R463" s="347"/>
      <c r="S463" s="347"/>
      <c r="T463" s="249"/>
      <c r="U463" s="249"/>
      <c r="V463" s="249"/>
      <c r="W463" s="249"/>
      <c r="X463" s="249"/>
    </row>
    <row r="464" spans="1:24" s="361" customFormat="1" x14ac:dyDescent="0.3">
      <c r="A464" s="249"/>
      <c r="B464" s="286"/>
      <c r="C464" s="286"/>
      <c r="D464" s="286"/>
      <c r="E464" s="249"/>
      <c r="F464" s="249"/>
      <c r="G464" s="360"/>
      <c r="H464" s="404"/>
      <c r="I464" s="360"/>
      <c r="J464" s="360"/>
      <c r="K464" s="360"/>
      <c r="L464" s="360"/>
      <c r="M464" s="360"/>
      <c r="N464" s="360"/>
      <c r="O464" s="360"/>
      <c r="P464" s="360"/>
      <c r="Q464" s="360"/>
      <c r="R464" s="347"/>
      <c r="S464" s="347"/>
      <c r="T464" s="249"/>
      <c r="U464" s="249"/>
      <c r="V464" s="249"/>
      <c r="W464" s="249"/>
      <c r="X464" s="249"/>
    </row>
    <row r="465" spans="1:24" s="361" customFormat="1" x14ac:dyDescent="0.3">
      <c r="A465" s="249"/>
      <c r="B465" s="286"/>
      <c r="C465" s="286"/>
      <c r="D465" s="286"/>
      <c r="E465" s="249"/>
      <c r="F465" s="249"/>
      <c r="G465" s="360"/>
      <c r="H465" s="404"/>
      <c r="I465" s="360"/>
      <c r="J465" s="360"/>
      <c r="K465" s="360"/>
      <c r="L465" s="360"/>
      <c r="M465" s="360"/>
      <c r="N465" s="360"/>
      <c r="O465" s="360"/>
      <c r="P465" s="360"/>
      <c r="Q465" s="360"/>
      <c r="R465" s="347"/>
      <c r="S465" s="347"/>
      <c r="T465" s="249"/>
      <c r="U465" s="249"/>
      <c r="V465" s="249"/>
      <c r="W465" s="249"/>
      <c r="X465" s="249"/>
    </row>
    <row r="466" spans="1:24" s="361" customFormat="1" x14ac:dyDescent="0.3">
      <c r="A466" s="249"/>
      <c r="B466" s="286"/>
      <c r="C466" s="286"/>
      <c r="D466" s="286"/>
      <c r="E466" s="249"/>
      <c r="F466" s="249"/>
      <c r="G466" s="360"/>
      <c r="H466" s="404"/>
      <c r="I466" s="360"/>
      <c r="J466" s="360"/>
      <c r="K466" s="360"/>
      <c r="L466" s="360"/>
      <c r="M466" s="360"/>
      <c r="N466" s="360"/>
      <c r="O466" s="360"/>
      <c r="P466" s="360"/>
      <c r="Q466" s="360"/>
      <c r="R466" s="347"/>
      <c r="S466" s="347"/>
      <c r="T466" s="249"/>
      <c r="U466" s="249"/>
      <c r="V466" s="249"/>
      <c r="W466" s="249"/>
      <c r="X466" s="249"/>
    </row>
    <row r="467" spans="1:24" s="361" customFormat="1" x14ac:dyDescent="0.3">
      <c r="A467" s="249"/>
      <c r="B467" s="286"/>
      <c r="C467" s="286"/>
      <c r="D467" s="286"/>
      <c r="E467" s="249"/>
      <c r="F467" s="249"/>
      <c r="G467" s="360"/>
      <c r="H467" s="404"/>
      <c r="I467" s="360"/>
      <c r="J467" s="360"/>
      <c r="K467" s="360"/>
      <c r="L467" s="360"/>
      <c r="M467" s="360"/>
      <c r="N467" s="360"/>
      <c r="O467" s="360"/>
      <c r="P467" s="360"/>
      <c r="Q467" s="360"/>
      <c r="R467" s="347"/>
      <c r="S467" s="347"/>
      <c r="T467" s="249"/>
      <c r="U467" s="249"/>
      <c r="V467" s="249"/>
      <c r="W467" s="249"/>
      <c r="X467" s="249"/>
    </row>
    <row r="468" spans="1:24" s="361" customFormat="1" x14ac:dyDescent="0.3">
      <c r="A468" s="249"/>
      <c r="B468" s="286"/>
      <c r="C468" s="286"/>
      <c r="D468" s="286"/>
      <c r="E468" s="249"/>
      <c r="F468" s="249"/>
      <c r="G468" s="360"/>
      <c r="H468" s="404"/>
      <c r="I468" s="360"/>
      <c r="J468" s="360"/>
      <c r="K468" s="360"/>
      <c r="L468" s="360"/>
      <c r="M468" s="360"/>
      <c r="N468" s="360"/>
      <c r="O468" s="360"/>
      <c r="P468" s="360"/>
      <c r="Q468" s="360"/>
      <c r="R468" s="347"/>
      <c r="S468" s="347"/>
      <c r="T468" s="249"/>
      <c r="U468" s="249"/>
      <c r="V468" s="249"/>
      <c r="W468" s="249"/>
      <c r="X468" s="249"/>
    </row>
    <row r="469" spans="1:24" s="361" customFormat="1" x14ac:dyDescent="0.3">
      <c r="A469" s="249"/>
      <c r="B469" s="286"/>
      <c r="C469" s="286"/>
      <c r="D469" s="286"/>
      <c r="E469" s="249"/>
      <c r="F469" s="249"/>
      <c r="G469" s="360"/>
      <c r="H469" s="404"/>
      <c r="I469" s="360"/>
      <c r="J469" s="360"/>
      <c r="K469" s="360"/>
      <c r="L469" s="360"/>
      <c r="M469" s="360"/>
      <c r="N469" s="360"/>
      <c r="O469" s="360"/>
      <c r="P469" s="360"/>
      <c r="Q469" s="360"/>
      <c r="R469" s="347"/>
      <c r="S469" s="347"/>
      <c r="T469" s="249"/>
      <c r="U469" s="249"/>
      <c r="V469" s="249"/>
      <c r="W469" s="249"/>
      <c r="X469" s="249"/>
    </row>
    <row r="470" spans="1:24" s="361" customFormat="1" x14ac:dyDescent="0.3">
      <c r="A470" s="249"/>
      <c r="B470" s="286"/>
      <c r="C470" s="286"/>
      <c r="D470" s="286"/>
      <c r="E470" s="249"/>
      <c r="F470" s="249"/>
      <c r="G470" s="360"/>
      <c r="H470" s="404"/>
      <c r="I470" s="360"/>
      <c r="J470" s="360"/>
      <c r="K470" s="360"/>
      <c r="L470" s="360"/>
      <c r="M470" s="360"/>
      <c r="N470" s="360"/>
      <c r="O470" s="360"/>
      <c r="P470" s="360"/>
      <c r="Q470" s="360"/>
      <c r="R470" s="347"/>
      <c r="S470" s="347"/>
      <c r="T470" s="249"/>
      <c r="U470" s="249"/>
      <c r="V470" s="249"/>
      <c r="W470" s="249"/>
      <c r="X470" s="249"/>
    </row>
    <row r="471" spans="1:24" s="361" customFormat="1" x14ac:dyDescent="0.3">
      <c r="A471" s="249"/>
      <c r="B471" s="286"/>
      <c r="C471" s="286"/>
      <c r="D471" s="286"/>
      <c r="E471" s="249"/>
      <c r="F471" s="249"/>
      <c r="G471" s="360"/>
      <c r="H471" s="404"/>
      <c r="I471" s="360"/>
      <c r="J471" s="360"/>
      <c r="K471" s="360"/>
      <c r="L471" s="360"/>
      <c r="M471" s="360"/>
      <c r="N471" s="360"/>
      <c r="O471" s="360"/>
      <c r="P471" s="360"/>
      <c r="Q471" s="360"/>
      <c r="R471" s="347"/>
      <c r="S471" s="347"/>
      <c r="T471" s="249"/>
      <c r="U471" s="249"/>
      <c r="V471" s="249"/>
      <c r="W471" s="249"/>
      <c r="X471" s="249"/>
    </row>
    <row r="472" spans="1:24" s="361" customFormat="1" x14ac:dyDescent="0.3">
      <c r="A472" s="249"/>
      <c r="B472" s="286"/>
      <c r="C472" s="286"/>
      <c r="D472" s="286"/>
      <c r="E472" s="249"/>
      <c r="F472" s="249"/>
      <c r="G472" s="360"/>
      <c r="H472" s="404"/>
      <c r="I472" s="360"/>
      <c r="J472" s="360"/>
      <c r="K472" s="360"/>
      <c r="L472" s="360"/>
      <c r="M472" s="360"/>
      <c r="N472" s="360"/>
      <c r="O472" s="360"/>
      <c r="P472" s="360"/>
      <c r="Q472" s="360"/>
      <c r="R472" s="347"/>
      <c r="S472" s="347"/>
      <c r="T472" s="249"/>
      <c r="U472" s="249"/>
      <c r="V472" s="249"/>
      <c r="W472" s="249"/>
      <c r="X472" s="249"/>
    </row>
    <row r="473" spans="1:24" s="361" customFormat="1" x14ac:dyDescent="0.3">
      <c r="A473" s="249"/>
      <c r="B473" s="286"/>
      <c r="C473" s="286"/>
      <c r="D473" s="286"/>
      <c r="E473" s="249"/>
      <c r="F473" s="249"/>
      <c r="G473" s="360"/>
      <c r="H473" s="404"/>
      <c r="I473" s="360"/>
      <c r="J473" s="360"/>
      <c r="K473" s="360"/>
      <c r="L473" s="360"/>
      <c r="M473" s="360"/>
      <c r="N473" s="360"/>
      <c r="O473" s="360"/>
      <c r="P473" s="360"/>
      <c r="Q473" s="360"/>
      <c r="R473" s="347"/>
      <c r="S473" s="347"/>
      <c r="T473" s="249"/>
      <c r="U473" s="249"/>
      <c r="V473" s="249"/>
      <c r="W473" s="249"/>
      <c r="X473" s="249"/>
    </row>
    <row r="474" spans="1:24" s="361" customFormat="1" x14ac:dyDescent="0.3">
      <c r="A474" s="249"/>
      <c r="B474" s="286"/>
      <c r="C474" s="286"/>
      <c r="D474" s="286"/>
      <c r="E474" s="249"/>
      <c r="F474" s="249"/>
      <c r="G474" s="360"/>
      <c r="H474" s="404"/>
      <c r="I474" s="360"/>
      <c r="J474" s="360"/>
      <c r="K474" s="360"/>
      <c r="L474" s="360"/>
      <c r="M474" s="360"/>
      <c r="N474" s="360"/>
      <c r="O474" s="360"/>
      <c r="P474" s="360"/>
      <c r="Q474" s="360"/>
      <c r="R474" s="347"/>
      <c r="S474" s="347"/>
      <c r="T474" s="249"/>
      <c r="U474" s="249"/>
      <c r="V474" s="249"/>
      <c r="W474" s="249"/>
      <c r="X474" s="249"/>
    </row>
    <row r="475" spans="1:24" s="361" customFormat="1" x14ac:dyDescent="0.3">
      <c r="A475" s="249"/>
      <c r="B475" s="286"/>
      <c r="C475" s="286"/>
      <c r="D475" s="286"/>
      <c r="E475" s="249"/>
      <c r="F475" s="249"/>
      <c r="G475" s="360"/>
      <c r="H475" s="404"/>
      <c r="I475" s="360"/>
      <c r="J475" s="360"/>
      <c r="K475" s="360"/>
      <c r="L475" s="360"/>
      <c r="M475" s="360"/>
      <c r="N475" s="360"/>
      <c r="O475" s="360"/>
      <c r="P475" s="360"/>
      <c r="Q475" s="360"/>
      <c r="R475" s="347"/>
      <c r="S475" s="347"/>
      <c r="T475" s="249"/>
      <c r="U475" s="249"/>
      <c r="V475" s="249"/>
      <c r="W475" s="249"/>
      <c r="X475" s="249"/>
    </row>
    <row r="476" spans="1:24" s="361" customFormat="1" x14ac:dyDescent="0.3">
      <c r="A476" s="249"/>
      <c r="B476" s="286"/>
      <c r="C476" s="286"/>
      <c r="D476" s="286"/>
      <c r="E476" s="249"/>
      <c r="F476" s="249"/>
      <c r="G476" s="360"/>
      <c r="H476" s="404"/>
      <c r="I476" s="360"/>
      <c r="J476" s="360"/>
      <c r="K476" s="360"/>
      <c r="L476" s="360"/>
      <c r="M476" s="360"/>
      <c r="N476" s="360"/>
      <c r="O476" s="360"/>
      <c r="P476" s="360"/>
      <c r="Q476" s="360"/>
      <c r="R476" s="347"/>
      <c r="S476" s="347"/>
      <c r="T476" s="249"/>
      <c r="U476" s="249"/>
      <c r="V476" s="249"/>
      <c r="W476" s="249"/>
      <c r="X476" s="249"/>
    </row>
    <row r="477" spans="1:24" s="361" customFormat="1" x14ac:dyDescent="0.3">
      <c r="A477" s="249"/>
      <c r="B477" s="286"/>
      <c r="C477" s="286"/>
      <c r="D477" s="286"/>
      <c r="E477" s="249"/>
      <c r="F477" s="249"/>
      <c r="G477" s="360"/>
      <c r="H477" s="404"/>
      <c r="I477" s="360"/>
      <c r="J477" s="360"/>
      <c r="K477" s="360"/>
      <c r="L477" s="360"/>
      <c r="M477" s="360"/>
      <c r="N477" s="360"/>
      <c r="O477" s="360"/>
      <c r="P477" s="360"/>
      <c r="Q477" s="360"/>
      <c r="R477" s="347"/>
      <c r="S477" s="347"/>
      <c r="T477" s="249"/>
      <c r="U477" s="249"/>
      <c r="V477" s="249"/>
      <c r="W477" s="249"/>
      <c r="X477" s="249"/>
    </row>
    <row r="478" spans="1:24" s="361" customFormat="1" x14ac:dyDescent="0.3">
      <c r="A478" s="249"/>
      <c r="B478" s="286"/>
      <c r="C478" s="286"/>
      <c r="D478" s="286"/>
      <c r="E478" s="249"/>
      <c r="F478" s="249"/>
      <c r="G478" s="360"/>
      <c r="H478" s="404"/>
      <c r="I478" s="360"/>
      <c r="J478" s="360"/>
      <c r="K478" s="360"/>
      <c r="L478" s="360"/>
      <c r="M478" s="360"/>
      <c r="N478" s="360"/>
      <c r="O478" s="360"/>
      <c r="P478" s="360"/>
      <c r="Q478" s="360"/>
      <c r="R478" s="347"/>
      <c r="S478" s="347"/>
      <c r="T478" s="249"/>
      <c r="U478" s="249"/>
      <c r="V478" s="249"/>
      <c r="W478" s="249"/>
      <c r="X478" s="249"/>
    </row>
    <row r="479" spans="1:24" s="361" customFormat="1" x14ac:dyDescent="0.3">
      <c r="A479" s="249"/>
      <c r="B479" s="286"/>
      <c r="C479" s="286"/>
      <c r="D479" s="286"/>
      <c r="E479" s="249"/>
      <c r="F479" s="249"/>
      <c r="G479" s="360"/>
      <c r="H479" s="404"/>
      <c r="I479" s="360"/>
      <c r="J479" s="360"/>
      <c r="K479" s="360"/>
      <c r="L479" s="360"/>
      <c r="M479" s="360"/>
      <c r="N479" s="360"/>
      <c r="O479" s="360"/>
      <c r="P479" s="360"/>
      <c r="Q479" s="360"/>
      <c r="R479" s="347"/>
      <c r="S479" s="347"/>
      <c r="T479" s="249"/>
      <c r="U479" s="249"/>
      <c r="V479" s="249"/>
      <c r="W479" s="249"/>
      <c r="X479" s="249"/>
    </row>
    <row r="480" spans="1:24" s="361" customFormat="1" x14ac:dyDescent="0.3">
      <c r="A480" s="249"/>
      <c r="B480" s="286"/>
      <c r="C480" s="286"/>
      <c r="D480" s="286"/>
      <c r="E480" s="249"/>
      <c r="F480" s="249"/>
      <c r="G480" s="360"/>
      <c r="H480" s="404"/>
      <c r="I480" s="360"/>
      <c r="J480" s="360"/>
      <c r="K480" s="360"/>
      <c r="L480" s="360"/>
      <c r="M480" s="360"/>
      <c r="N480" s="360"/>
      <c r="O480" s="360"/>
      <c r="P480" s="360"/>
      <c r="Q480" s="360"/>
      <c r="R480" s="347"/>
      <c r="S480" s="347"/>
      <c r="T480" s="249"/>
      <c r="U480" s="249"/>
      <c r="V480" s="249"/>
      <c r="W480" s="249"/>
      <c r="X480" s="249"/>
    </row>
    <row r="481" spans="1:24" s="361" customFormat="1" x14ac:dyDescent="0.3">
      <c r="A481" s="249"/>
      <c r="B481" s="286"/>
      <c r="C481" s="286"/>
      <c r="D481" s="286"/>
      <c r="E481" s="249"/>
      <c r="F481" s="249"/>
      <c r="G481" s="360"/>
      <c r="H481" s="404"/>
      <c r="I481" s="360"/>
      <c r="J481" s="360"/>
      <c r="K481" s="360"/>
      <c r="L481" s="360"/>
      <c r="M481" s="360"/>
      <c r="N481" s="360"/>
      <c r="O481" s="360"/>
      <c r="P481" s="360"/>
      <c r="Q481" s="360"/>
      <c r="R481" s="347"/>
      <c r="S481" s="347"/>
      <c r="T481" s="249"/>
      <c r="U481" s="249"/>
      <c r="V481" s="249"/>
      <c r="W481" s="249"/>
      <c r="X481" s="249"/>
    </row>
    <row r="482" spans="1:24" s="361" customFormat="1" x14ac:dyDescent="0.3">
      <c r="A482" s="249"/>
      <c r="B482" s="286"/>
      <c r="C482" s="286"/>
      <c r="D482" s="286"/>
      <c r="E482" s="249"/>
      <c r="F482" s="249"/>
      <c r="G482" s="360"/>
      <c r="H482" s="404"/>
      <c r="I482" s="360"/>
      <c r="J482" s="360"/>
      <c r="K482" s="360"/>
      <c r="L482" s="360"/>
      <c r="M482" s="360"/>
      <c r="N482" s="360"/>
      <c r="O482" s="360"/>
      <c r="P482" s="360"/>
      <c r="Q482" s="360"/>
      <c r="R482" s="347"/>
      <c r="S482" s="347"/>
      <c r="T482" s="249"/>
      <c r="U482" s="249"/>
      <c r="V482" s="249"/>
      <c r="W482" s="249"/>
      <c r="X482" s="249"/>
    </row>
  </sheetData>
  <mergeCells count="8">
    <mergeCell ref="R1:S1"/>
    <mergeCell ref="R9:T9"/>
    <mergeCell ref="O13:P13"/>
    <mergeCell ref="H3:L6"/>
    <mergeCell ref="G13:H13"/>
    <mergeCell ref="I13:J13"/>
    <mergeCell ref="K13:L13"/>
    <mergeCell ref="M13:N13"/>
  </mergeCells>
  <phoneticPr fontId="39" type="noConversion"/>
  <conditionalFormatting sqref="V125:AA125 V141:V145 V147 V167 V175 V189 V200 V207 V213:V214 V240 V220:V225 V154:V156 V236 V158 V118 V227:V234 V249:V254 V257:V265 V267:V274 V77:V80">
    <cfRule type="expression" dxfId="151" priority="158">
      <formula>AND(IF(ABS(V77)&gt;0.1*I77,1),IF(ABS(V77)&gt;0.0005*$K$289,1))</formula>
    </cfRule>
  </conditionalFormatting>
  <conditionalFormatting sqref="V133">
    <cfRule type="expression" dxfId="150" priority="157">
      <formula>AND(IF(ABS(V133)&gt;0.1*I133,1),IF(ABS(V133)&gt;0.0005*$K$289,1))</formula>
    </cfRule>
  </conditionalFormatting>
  <conditionalFormatting sqref="U56:AB116 U118:AB288">
    <cfRule type="expression" dxfId="149" priority="135">
      <formula>AND(IF(ABS(U56)&gt;0.1*I56,1),IF(ABS(U56)&gt;0.0005*$K$289,1))</formula>
    </cfRule>
  </conditionalFormatting>
  <conditionalFormatting sqref="V278:V279">
    <cfRule type="expression" dxfId="148" priority="134">
      <formula>AND(IF(ABS(V278)&gt;0.1*I278,1),IF(ABS(V278)&gt;0.0005*$K$289,1))</formula>
    </cfRule>
  </conditionalFormatting>
  <conditionalFormatting sqref="Y221:Y225 W133:AB133 W147:AA147 W141:AA141 W154:AA154 W158:AA158 W167:AA167 W175:AA175 W189:AA189 W200:AA200 W207:AA207 W213:W214 X213:AA213 X214:AB214 W236:AA236 W240:AA240 W220:AB220 W227:Z234 W249:Z254 W257:Z265 W267:Z274 W77:Z80 W155:Z156">
    <cfRule type="expression" dxfId="147" priority="43">
      <formula>AND(IF(ABS(W77)&gt;0.1*K77,1),IF(ABS(W77)&gt;0.0005*$M$289,1))</formula>
    </cfRule>
  </conditionalFormatting>
  <conditionalFormatting sqref="Z75">
    <cfRule type="expression" dxfId="146" priority="33">
      <formula>AND(IF(ABS(Z75)&gt;0.1*N75,1),IF(ABS(Z75)&gt;0.0005*$M$289,1))</formula>
    </cfRule>
  </conditionalFormatting>
  <conditionalFormatting sqref="Z168:Z173">
    <cfRule type="expression" dxfId="145" priority="90">
      <formula>AND(IF(ABS(Z168)&gt;0.1*N168,1),IF(ABS(Z168)&gt;0.0005*$M$289,1))</formula>
    </cfRule>
  </conditionalFormatting>
  <conditionalFormatting sqref="W110:X116">
    <cfRule type="expression" dxfId="144" priority="107">
      <formula>AND(IF(ABS(W110)&gt;0.1*K110,1),IF(ABS(W110)&gt;0.0005*$M$289,1))</formula>
    </cfRule>
  </conditionalFormatting>
  <conditionalFormatting sqref="Z190:Z198">
    <cfRule type="expression" dxfId="143" priority="86">
      <formula>AND(IF(ABS(Z190)&gt;0.1*N190,1),IF(ABS(Z190)&gt;0.0005*$M$289,1))</formula>
    </cfRule>
  </conditionalFormatting>
  <conditionalFormatting sqref="Z110:Z116">
    <cfRule type="expression" dxfId="142" priority="106">
      <formula>AND(IF(ABS(Z110)&gt;0.1*N110,1),IF(ABS(Z110)&gt;0.0005*$M$289,1))</formula>
    </cfRule>
  </conditionalFormatting>
  <conditionalFormatting sqref="W119:X123">
    <cfRule type="expression" dxfId="141" priority="105">
      <formula>AND(IF(ABS(W119)&gt;0.1*K119,1),IF(ABS(W119)&gt;0.0005*$M$289,1))</formula>
    </cfRule>
  </conditionalFormatting>
  <conditionalFormatting sqref="W201:X205">
    <cfRule type="expression" dxfId="140" priority="85">
      <formula>AND(IF(ABS(W201)&gt;0.1*K201,1),IF(ABS(W201)&gt;0.0005*$M$289,1))</formula>
    </cfRule>
  </conditionalFormatting>
  <conditionalFormatting sqref="Z119:Z123">
    <cfRule type="expression" dxfId="139" priority="104">
      <formula>AND(IF(ABS(Z119)&gt;0.1*N119,1),IF(ABS(Z119)&gt;0.0005*$M$289,1))</formula>
    </cfRule>
  </conditionalFormatting>
  <conditionalFormatting sqref="W126:X131">
    <cfRule type="expression" dxfId="138" priority="103">
      <formula>AND(IF(ABS(W126)&gt;0.1*K126,1),IF(ABS(W126)&gt;0.0005*$M$289,1))</formula>
    </cfRule>
  </conditionalFormatting>
  <conditionalFormatting sqref="Z126:Z131">
    <cfRule type="expression" dxfId="137" priority="102">
      <formula>AND(IF(ABS(Z126)&gt;0.1*N126,1),IF(ABS(Z126)&gt;0.0005*$M$289,1))</formula>
    </cfRule>
  </conditionalFormatting>
  <conditionalFormatting sqref="Z134:Z139">
    <cfRule type="expression" dxfId="136" priority="100">
      <formula>AND(IF(ABS(Z134)&gt;0.1*N134,1),IF(ABS(Z134)&gt;0.0005*$M$289,1))</formula>
    </cfRule>
  </conditionalFormatting>
  <conditionalFormatting sqref="W142:X145">
    <cfRule type="expression" dxfId="135" priority="99">
      <formula>AND(IF(ABS(W142)&gt;0.1*K142,1),IF(ABS(W142)&gt;0.0005*$M$289,1))</formula>
    </cfRule>
  </conditionalFormatting>
  <conditionalFormatting sqref="W148:X152">
    <cfRule type="expression" dxfId="134" priority="97">
      <formula>AND(IF(ABS(W148)&gt;0.1*K148,1),IF(ABS(W148)&gt;0.0005*$M$289,1))</formula>
    </cfRule>
  </conditionalFormatting>
  <conditionalFormatting sqref="Z148:Z152">
    <cfRule type="expression" dxfId="133" priority="96">
      <formula>AND(IF(ABS(Z148)&gt;0.1*N148,1),IF(ABS(Z148)&gt;0.0005*$M$289,1))</formula>
    </cfRule>
  </conditionalFormatting>
  <conditionalFormatting sqref="W159:X165">
    <cfRule type="expression" dxfId="132" priority="93">
      <formula>AND(IF(ABS(W159)&gt;0.1*K159,1),IF(ABS(W159)&gt;0.0005*$M$289,1))</formula>
    </cfRule>
  </conditionalFormatting>
  <conditionalFormatting sqref="W168:X173">
    <cfRule type="expression" dxfId="131" priority="91">
      <formula>AND(IF(ABS(W168)&gt;0.1*K168,1),IF(ABS(W168)&gt;0.0005*$M$289,1))</formula>
    </cfRule>
  </conditionalFormatting>
  <conditionalFormatting sqref="Z176:Z187">
    <cfRule type="expression" dxfId="130" priority="88">
      <formula>AND(IF(ABS(Z176)&gt;0.1*N176,1),IF(ABS(Z176)&gt;0.0005*$M$289,1))</formula>
    </cfRule>
  </conditionalFormatting>
  <conditionalFormatting sqref="W190:X198">
    <cfRule type="expression" dxfId="129" priority="87">
      <formula>AND(IF(ABS(W190)&gt;0.1*K190,1),IF(ABS(W190)&gt;0.0005*$M$289,1))</formula>
    </cfRule>
  </conditionalFormatting>
  <conditionalFormatting sqref="Z278:Z279">
    <cfRule type="expression" dxfId="128" priority="72">
      <formula>AND(IF(ABS(Z278)&gt;0.1*N278,1),IF(ABS(Z278)&gt;0.0005*$M$289,1))</formula>
    </cfRule>
  </conditionalFormatting>
  <conditionalFormatting sqref="Z201:Z205">
    <cfRule type="expression" dxfId="127" priority="84">
      <formula>AND(IF(ABS(Z201)&gt;0.1*N201,1),IF(ABS(Z201)&gt;0.0005*$M$289,1))</formula>
    </cfRule>
  </conditionalFormatting>
  <conditionalFormatting sqref="Z282">
    <cfRule type="expression" dxfId="126" priority="70">
      <formula>AND(IF(ABS(Z282)&gt;0.1*N282,1),IF(ABS(Z282)&gt;0.0005*$M$289,1))</formula>
    </cfRule>
  </conditionalFormatting>
  <conditionalFormatting sqref="W208:X211">
    <cfRule type="expression" dxfId="125" priority="83">
      <formula>AND(IF(ABS(W208)&gt;0.1*K208,1),IF(ABS(W208)&gt;0.0005*$M$289,1))</formula>
    </cfRule>
  </conditionalFormatting>
  <conditionalFormatting sqref="Z208:Z211">
    <cfRule type="expression" dxfId="124" priority="82">
      <formula>AND(IF(ABS(Z208)&gt;0.1*N208,1),IF(ABS(Z208)&gt;0.0005*$M$289,1))</formula>
    </cfRule>
  </conditionalFormatting>
  <conditionalFormatting sqref="W285:X287">
    <cfRule type="expression" dxfId="123" priority="69">
      <formula>AND(IF(ABS(W285)&gt;0.1*K285,1),IF(ABS(W285)&gt;0.0005*$M$289,1))</formula>
    </cfRule>
  </conditionalFormatting>
  <conditionalFormatting sqref="W215:X218">
    <cfRule type="expression" dxfId="122" priority="81">
      <formula>AND(IF(ABS(W215)&gt;0.1*K215,1),IF(ABS(W215)&gt;0.0005*$M$289,1))</formula>
    </cfRule>
  </conditionalFormatting>
  <conditionalFormatting sqref="Z215:Z218">
    <cfRule type="expression" dxfId="121" priority="80">
      <formula>AND(IF(ABS(Z215)&gt;0.1*N215,1),IF(ABS(Z215)&gt;0.0005*$M$289,1))</formula>
    </cfRule>
  </conditionalFormatting>
  <conditionalFormatting sqref="Z285:Z287">
    <cfRule type="expression" dxfId="120" priority="68">
      <formula>AND(IF(ABS(Z285)&gt;0.1*N285,1),IF(ABS(Z285)&gt;0.0005*$M$289,1))</formula>
    </cfRule>
  </conditionalFormatting>
  <conditionalFormatting sqref="W221:X225">
    <cfRule type="expression" dxfId="119" priority="79">
      <formula>AND(IF(ABS(W221)&gt;0.1*K221,1),IF(ABS(W221)&gt;0.0005*$M$289,1))</formula>
    </cfRule>
  </conditionalFormatting>
  <conditionalFormatting sqref="Z221:Z225">
    <cfRule type="expression" dxfId="118" priority="78">
      <formula>AND(IF(ABS(Z221)&gt;0.1*N221,1),IF(ABS(Z221)&gt;0.0005*$M$289,1))</formula>
    </cfRule>
  </conditionalFormatting>
  <conditionalFormatting sqref="W237:X238">
    <cfRule type="expression" dxfId="117" priority="77">
      <formula>AND(IF(ABS(W237)&gt;0.1*K237,1),IF(ABS(W237)&gt;0.0005*$M$289,1))</formula>
    </cfRule>
  </conditionalFormatting>
  <conditionalFormatting sqref="Z237:Z238">
    <cfRule type="expression" dxfId="116" priority="76">
      <formula>AND(IF(ABS(Z237)&gt;0.1*N237,1),IF(ABS(Z237)&gt;0.0005*$M$289,1))</formula>
    </cfRule>
  </conditionalFormatting>
  <conditionalFormatting sqref="W246:X246">
    <cfRule type="expression" dxfId="115" priority="75">
      <formula>AND(IF(ABS(W246)&gt;0.1*K246,1),IF(ABS(W246)&gt;0.0005*$M$289,1))</formula>
    </cfRule>
  </conditionalFormatting>
  <conditionalFormatting sqref="Z246">
    <cfRule type="expression" dxfId="114" priority="74">
      <formula>AND(IF(ABS(Z246)&gt;0.1*N246,1),IF(ABS(Z246)&gt;0.0005*$M$289,1))</formula>
    </cfRule>
  </conditionalFormatting>
  <conditionalFormatting sqref="W278:X279">
    <cfRule type="expression" dxfId="113" priority="73">
      <formula>AND(IF(ABS(W278)&gt;0.1*K278,1),IF(ABS(W278)&gt;0.0005*$M$289,1))</formula>
    </cfRule>
  </conditionalFormatting>
  <conditionalFormatting sqref="Y61:Y66">
    <cfRule type="expression" dxfId="112" priority="63">
      <formula>AND(IF(ABS(Y61)&gt;0.1*M61,1),IF(ABS(Y61)&gt;0.0005*$M$289,1))</formula>
    </cfRule>
  </conditionalFormatting>
  <conditionalFormatting sqref="W282:X282">
    <cfRule type="expression" dxfId="111" priority="71">
      <formula>AND(IF(ABS(W282)&gt;0.1*K282,1),IF(ABS(W282)&gt;0.0005*$M$289,1))</formula>
    </cfRule>
  </conditionalFormatting>
  <conditionalFormatting sqref="Y103:Y106">
    <cfRule type="expression" dxfId="110" priority="58">
      <formula>AND(IF(ABS(Y103)&gt;0.1*M103,1),IF(ABS(Y103)&gt;0.0005*$M$289,1))</formula>
    </cfRule>
  </conditionalFormatting>
  <conditionalFormatting sqref="Y110:Y116">
    <cfRule type="expression" dxfId="109" priority="57">
      <formula>AND(IF(ABS(Y110)&gt;0.1*M110,1),IF(ABS(Y110)&gt;0.0005*$M$289,1))</formula>
    </cfRule>
  </conditionalFormatting>
  <conditionalFormatting sqref="Y68:Y69">
    <cfRule type="expression" dxfId="108" priority="62">
      <formula>AND(IF(ABS(Y68)&gt;0.1*M68,1),IF(ABS(Y68)&gt;0.0005*$M$289,1))</formula>
    </cfRule>
  </conditionalFormatting>
  <conditionalFormatting sqref="Y75">
    <cfRule type="expression" dxfId="107" priority="61">
      <formula>AND(IF(ABS(Y75)&gt;0.1*M75,1),IF(ABS(Y75)&gt;0.0005*$M$289,1))</formula>
    </cfRule>
  </conditionalFormatting>
  <conditionalFormatting sqref="Y82:Y85">
    <cfRule type="expression" dxfId="106" priority="60">
      <formula>AND(IF(ABS(Y82)&gt;0.1*M82,1),IF(ABS(Y82)&gt;0.0005*$M$289,1))</formula>
    </cfRule>
  </conditionalFormatting>
  <conditionalFormatting sqref="Y134:Y139">
    <cfRule type="expression" dxfId="105" priority="54">
      <formula>AND(IF(ABS(Y134)&gt;0.1*M134,1),IF(ABS(Y134)&gt;0.0005*$M$289,1))</formula>
    </cfRule>
  </conditionalFormatting>
  <conditionalFormatting sqref="Y88:Y100">
    <cfRule type="expression" dxfId="104" priority="59">
      <formula>AND(IF(ABS(Y88)&gt;0.1*M88,1),IF(ABS(Y88)&gt;0.0005*$M$289,1))</formula>
    </cfRule>
  </conditionalFormatting>
  <conditionalFormatting sqref="Y148:Y152">
    <cfRule type="expression" dxfId="103" priority="52">
      <formula>AND(IF(ABS(Y148)&gt;0.1*M148,1),IF(ABS(Y148)&gt;0.0005*$M$289,1))</formula>
    </cfRule>
  </conditionalFormatting>
  <conditionalFormatting sqref="Y142:Y145">
    <cfRule type="expression" dxfId="102" priority="53">
      <formula>AND(IF(ABS(Y142)&gt;0.1*M142,1),IF(ABS(Y142)&gt;0.0005*$M$289,1))</formula>
    </cfRule>
  </conditionalFormatting>
  <conditionalFormatting sqref="Y159:Y165">
    <cfRule type="expression" dxfId="101" priority="50">
      <formula>AND(IF(ABS(Y159)&gt;0.1*M159,1),IF(ABS(Y159)&gt;0.0005*$M$289,1))</formula>
    </cfRule>
  </conditionalFormatting>
  <conditionalFormatting sqref="Y168:Y173">
    <cfRule type="expression" dxfId="100" priority="49">
      <formula>AND(IF(ABS(Y168)&gt;0.1*M168,1),IF(ABS(Y168)&gt;0.0005*$M$289,1))</formula>
    </cfRule>
  </conditionalFormatting>
  <conditionalFormatting sqref="Y215:Y218">
    <cfRule type="expression" dxfId="99" priority="44">
      <formula>AND(IF(ABS(Y215)&gt;0.1*M215,1),IF(ABS(Y215)&gt;0.0005*$M$289,1))</formula>
    </cfRule>
  </conditionalFormatting>
  <conditionalFormatting sqref="Y237:Y238">
    <cfRule type="expression" dxfId="98" priority="42">
      <formula>AND(IF(ABS(Y237)&gt;0.1*M237,1),IF(ABS(Y237)&gt;0.0005*$M$289,1))</formula>
    </cfRule>
  </conditionalFormatting>
  <conditionalFormatting sqref="Y246">
    <cfRule type="expression" dxfId="97" priority="41">
      <formula>AND(IF(ABS(Y246)&gt;0.1*M246,1),IF(ABS(Y246)&gt;0.0005*$M$289,1))</formula>
    </cfRule>
  </conditionalFormatting>
  <conditionalFormatting sqref="Y278:Y279">
    <cfRule type="expression" dxfId="96" priority="40">
      <formula>AND(IF(ABS(Y278)&gt;0.1*M278,1),IF(ABS(Y278)&gt;0.0005*$M$289,1))</formula>
    </cfRule>
  </conditionalFormatting>
  <conditionalFormatting sqref="Y285:Y287">
    <cfRule type="expression" dxfId="95" priority="39">
      <formula>AND(IF(ABS(Y285)&gt;0.1*M285,1),IF(ABS(Y285)&gt;0.0005*$M$289,1))</formula>
    </cfRule>
  </conditionalFormatting>
  <conditionalFormatting sqref="Y282">
    <cfRule type="expression" dxfId="94" priority="38">
      <formula>AND(IF(ABS(Y282)&gt;0.1*M282,1),IF(ABS(Y282)&gt;0.0005*$M$289,1))</formula>
    </cfRule>
  </conditionalFormatting>
  <conditionalFormatting sqref="W75:X75">
    <cfRule type="expression" dxfId="93" priority="34">
      <formula>AND(IF(ABS(W75)&gt;0.1*K75,1),IF(ABS(W75)&gt;0.0005*$M$289,1))</formula>
    </cfRule>
  </conditionalFormatting>
  <conditionalFormatting sqref="Y75">
    <cfRule type="expression" dxfId="92" priority="32">
      <formula>AND(IF(ABS(Y75)&gt;0.1*M75,1),IF(ABS(Y75)&gt;0.0005*$M$289,1))</formula>
    </cfRule>
  </conditionalFormatting>
  <conditionalFormatting sqref="W226:X226">
    <cfRule type="expression" dxfId="91" priority="28">
      <formula>AND(IF(ABS(W226)&gt;0.1*K226,1),IF(ABS(W226)&gt;0.0005*$M$289,1))</formula>
    </cfRule>
  </conditionalFormatting>
  <conditionalFormatting sqref="Z226">
    <cfRule type="expression" dxfId="90" priority="27">
      <formula>AND(IF(ABS(Z226)&gt;0.1*N226,1),IF(ABS(Z226)&gt;0.0005*$M$289,1))</formula>
    </cfRule>
  </conditionalFormatting>
  <conditionalFormatting sqref="Y226">
    <cfRule type="expression" dxfId="89" priority="26">
      <formula>AND(IF(ABS(Y226)&gt;0.1*M226,1),IF(ABS(Y226)&gt;0.0005*$M$289,1))</formula>
    </cfRule>
  </conditionalFormatting>
  <conditionalFormatting sqref="W256:Z256">
    <cfRule type="expression" dxfId="88" priority="23">
      <formula>AND(IF(ABS(W256)&gt;0.1*K256,1),IF(ABS(W256)&gt;0.0005*$M$289,1))</formula>
    </cfRule>
  </conditionalFormatting>
  <conditionalFormatting sqref="W266:Z266">
    <cfRule type="expression" dxfId="87" priority="13">
      <formula>AND(IF(ABS(W266)&gt;0.1*K266,1),IF(ABS(W266)&gt;0.0005*$M$289,1))</formula>
    </cfRule>
  </conditionalFormatting>
  <conditionalFormatting sqref="W76:X76">
    <cfRule type="expression" dxfId="86" priority="8">
      <formula>AND(IF(ABS(W76)&gt;0.1*K76,1),IF(ABS(W76)&gt;0.0005*$M$289,1))</formula>
    </cfRule>
  </conditionalFormatting>
  <conditionalFormatting sqref="Z76">
    <cfRule type="expression" dxfId="85" priority="7">
      <formula>AND(IF(ABS(Z76)&gt;0.1*N76,1),IF(ABS(Z76)&gt;0.0005*$M$289,1))</formula>
    </cfRule>
  </conditionalFormatting>
  <conditionalFormatting sqref="Y76">
    <cfRule type="expression" dxfId="84" priority="6">
      <formula>AND(IF(ABS(Y76)&gt;0.1*M76,1),IF(ABS(Y76)&gt;0.0005*$M$289,1))</formula>
    </cfRule>
  </conditionalFormatting>
  <conditionalFormatting sqref="U76">
    <cfRule type="expression" dxfId="83" priority="5">
      <formula>AND(IF(ABS(U76)&gt;0.1*I76,1),IF(ABS(U76)&gt;0.0005*$K$289,1))</formula>
    </cfRule>
  </conditionalFormatting>
  <conditionalFormatting sqref="V110:V116">
    <cfRule type="expression" dxfId="82" priority="166">
      <formula>AND(IF(ABS(V110)&gt;0.1*I110,1),IF(ABS(V110)&gt;0.0005*$K$289,1))</formula>
    </cfRule>
  </conditionalFormatting>
  <conditionalFormatting sqref="W118:AA118">
    <cfRule type="expression" dxfId="81" priority="165">
      <formula>AND(IF(ABS(W118)&gt;0.1*K118,1),IF(ABS(W118)&gt;0.0005*$M$289,1))</formula>
    </cfRule>
  </conditionalFormatting>
  <conditionalFormatting sqref="U119:U123">
    <cfRule type="expression" dxfId="80" priority="164">
      <formula>AND(IF(ABS(U119)&gt;0.1*I119,1),IF(ABS(U119)&gt;0.0005*$K$289,1))</formula>
    </cfRule>
  </conditionalFormatting>
  <conditionalFormatting sqref="V119:V123">
    <cfRule type="expression" dxfId="79" priority="163">
      <formula>AND(IF(ABS(V119)&gt;0.1*I119,1),IF(ABS(V119)&gt;0.0005*$K$289,1))</formula>
    </cfRule>
  </conditionalFormatting>
  <conditionalFormatting sqref="U126:U131">
    <cfRule type="expression" dxfId="78" priority="162">
      <formula>AND(IF(ABS(U126)&gt;0.1*I126,1),IF(ABS(U126)&gt;0.0005*$K$289,1))</formula>
    </cfRule>
  </conditionalFormatting>
  <conditionalFormatting sqref="V126:V131">
    <cfRule type="expression" dxfId="77" priority="161">
      <formula>AND(IF(ABS(V126)&gt;0.1*I126,1),IF(ABS(V126)&gt;0.0005*$K$289,1))</formula>
    </cfRule>
  </conditionalFormatting>
  <conditionalFormatting sqref="U134:U139">
    <cfRule type="expression" dxfId="76" priority="160">
      <formula>AND(IF(ABS(U134)&gt;0.1*I134,1),IF(ABS(U134)&gt;0.0005*$K$289,1))</formula>
    </cfRule>
  </conditionalFormatting>
  <conditionalFormatting sqref="V134:V139">
    <cfRule type="expression" dxfId="75" priority="159">
      <formula>AND(IF(ABS(V134)&gt;0.1*I134,1),IF(ABS(V134)&gt;0.0005*$K$289,1))</formula>
    </cfRule>
  </conditionalFormatting>
  <conditionalFormatting sqref="U148:U152">
    <cfRule type="expression" dxfId="74" priority="156">
      <formula>AND(IF(ABS(U148)&gt;0.1*I148,1),IF(ABS(U148)&gt;0.0005*$K$289,1))</formula>
    </cfRule>
  </conditionalFormatting>
  <conditionalFormatting sqref="V148:V152">
    <cfRule type="expression" dxfId="73" priority="155">
      <formula>AND(IF(ABS(V148)&gt;0.1*I148,1),IF(ABS(V148)&gt;0.0005*$K$289,1))</formula>
    </cfRule>
  </conditionalFormatting>
  <conditionalFormatting sqref="U159:U165">
    <cfRule type="expression" dxfId="72" priority="154">
      <formula>AND(IF(ABS(U159)&gt;0.1*I159,1),IF(ABS(U159)&gt;0.0005*$K$289,1))</formula>
    </cfRule>
  </conditionalFormatting>
  <conditionalFormatting sqref="V159:V165">
    <cfRule type="expression" dxfId="71" priority="153">
      <formula>AND(IF(ABS(V159)&gt;0.1*I159,1),IF(ABS(V159)&gt;0.0005*$K$289,1))</formula>
    </cfRule>
  </conditionalFormatting>
  <conditionalFormatting sqref="U168:U173">
    <cfRule type="expression" dxfId="70" priority="152">
      <formula>AND(IF(ABS(U168)&gt;0.1*I168,1),IF(ABS(U168)&gt;0.0005*$K$289,1))</formula>
    </cfRule>
  </conditionalFormatting>
  <conditionalFormatting sqref="V168:V173">
    <cfRule type="expression" dxfId="69" priority="151">
      <formula>AND(IF(ABS(V168)&gt;0.1*I168,1),IF(ABS(V168)&gt;0.0005*$K$289,1))</formula>
    </cfRule>
  </conditionalFormatting>
  <conditionalFormatting sqref="U176:U187">
    <cfRule type="expression" dxfId="68" priority="150">
      <formula>AND(IF(ABS(U176)&gt;0.1*I176,1),IF(ABS(U176)&gt;0.0005*$K$289,1))</formula>
    </cfRule>
  </conditionalFormatting>
  <conditionalFormatting sqref="V176:V187">
    <cfRule type="expression" dxfId="67" priority="149">
      <formula>AND(IF(ABS(V176)&gt;0.1*I176,1),IF(ABS(V176)&gt;0.0005*$K$289,1))</formula>
    </cfRule>
  </conditionalFormatting>
  <conditionalFormatting sqref="U190:U198">
    <cfRule type="expression" dxfId="66" priority="148">
      <formula>AND(IF(ABS(U190)&gt;0.1*I190,1),IF(ABS(U190)&gt;0.0005*$K$289,1))</formula>
    </cfRule>
  </conditionalFormatting>
  <conditionalFormatting sqref="V190:V198">
    <cfRule type="expression" dxfId="65" priority="147">
      <formula>AND(IF(ABS(V190)&gt;0.1*I190,1),IF(ABS(V190)&gt;0.0005*$K$289,1))</formula>
    </cfRule>
  </conditionalFormatting>
  <conditionalFormatting sqref="U201:U205">
    <cfRule type="expression" dxfId="64" priority="146">
      <formula>AND(IF(ABS(U201)&gt;0.1*I201,1),IF(ABS(U201)&gt;0.0005*$K$289,1))</formula>
    </cfRule>
  </conditionalFormatting>
  <conditionalFormatting sqref="V201:V205">
    <cfRule type="expression" dxfId="63" priority="145">
      <formula>AND(IF(ABS(V201)&gt;0.1*I201,1),IF(ABS(V201)&gt;0.0005*$K$289,1))</formula>
    </cfRule>
  </conditionalFormatting>
  <conditionalFormatting sqref="U208:U211">
    <cfRule type="expression" dxfId="62" priority="144">
      <formula>AND(IF(ABS(U208)&gt;0.1*I208,1),IF(ABS(U208)&gt;0.0005*$K$289,1))</formula>
    </cfRule>
  </conditionalFormatting>
  <conditionalFormatting sqref="V208:V211">
    <cfRule type="expression" dxfId="61" priority="143">
      <formula>AND(IF(ABS(V208)&gt;0.1*I208,1),IF(ABS(V208)&gt;0.0005*$K$289,1))</formula>
    </cfRule>
  </conditionalFormatting>
  <conditionalFormatting sqref="U215:U218">
    <cfRule type="expression" dxfId="60" priority="142">
      <formula>AND(IF(ABS(U215)&gt;0.1*I215,1),IF(ABS(U215)&gt;0.0005*$K$289,1))</formula>
    </cfRule>
  </conditionalFormatting>
  <conditionalFormatting sqref="V215:V218">
    <cfRule type="expression" dxfId="59" priority="141">
      <formula>AND(IF(ABS(V215)&gt;0.1*I215,1),IF(ABS(V215)&gt;0.0005*$K$289,1))</formula>
    </cfRule>
  </conditionalFormatting>
  <conditionalFormatting sqref="U237:U238">
    <cfRule type="expression" dxfId="58" priority="140">
      <formula>AND(IF(ABS(U237)&gt;0.1*I237,1),IF(ABS(U237)&gt;0.0005*$K$289,1))</formula>
    </cfRule>
  </conditionalFormatting>
  <conditionalFormatting sqref="V237:V238">
    <cfRule type="expression" dxfId="57" priority="139">
      <formula>AND(IF(ABS(V237)&gt;0.1*I237,1),IF(ABS(V237)&gt;0.0005*$K$289,1))</formula>
    </cfRule>
  </conditionalFormatting>
  <conditionalFormatting sqref="U246">
    <cfRule type="expression" dxfId="56" priority="138">
      <formula>AND(IF(ABS(U246)&gt;0.1*I246,1),IF(ABS(U246)&gt;0.0005*$K$289,1))</formula>
    </cfRule>
  </conditionalFormatting>
  <conditionalFormatting sqref="V246">
    <cfRule type="expression" dxfId="55" priority="137">
      <formula>AND(IF(ABS(V246)&gt;0.1*I246,1),IF(ABS(V246)&gt;0.0005*$K$289,1))</formula>
    </cfRule>
  </conditionalFormatting>
  <conditionalFormatting sqref="AA246:AB246 AA82:AB85 AA88:AA100 AA103:AA106 AA110:AA116 AA119:AA123 AA249:AB274">
    <cfRule type="expression" dxfId="54" priority="136">
      <formula>AND(IF(ABS(AA82)&gt;0.1*Q82,1),IF(ABS(AA82)&gt;0.0005*R$289,1))</formula>
    </cfRule>
  </conditionalFormatting>
  <conditionalFormatting sqref="AA278:AB279">
    <cfRule type="expression" dxfId="53" priority="133">
      <formula>AND(IF(ABS(AA278)&gt;0.1*Q278,1),IF(ABS(AA278)&gt;0.0005*R$289,1))</formula>
    </cfRule>
  </conditionalFormatting>
  <conditionalFormatting sqref="U103:U106">
    <cfRule type="expression" dxfId="52" priority="132">
      <formula>AND(IF(ABS(U103)&gt;0.1*I103,1),IF(ABS(U103)&gt;0.0005*$K$289,1))</formula>
    </cfRule>
  </conditionalFormatting>
  <conditionalFormatting sqref="V103:V106">
    <cfRule type="expression" dxfId="51" priority="131">
      <formula>AND(IF(ABS(V103)&gt;0.1*I103,1),IF(ABS(V103)&gt;0.0005*$K$289,1))</formula>
    </cfRule>
  </conditionalFormatting>
  <conditionalFormatting sqref="U88:U100">
    <cfRule type="expression" dxfId="50" priority="130">
      <formula>AND(IF(ABS(U88)&gt;0.1*I88,1),IF(ABS(U88)&gt;0.0005*$K$289,1))</formula>
    </cfRule>
  </conditionalFormatting>
  <conditionalFormatting sqref="V88:V100">
    <cfRule type="expression" dxfId="49" priority="129">
      <formula>AND(IF(ABS(V88)&gt;0.1*I88,1),IF(ABS(V88)&gt;0.0005*$K$289,1))</formula>
    </cfRule>
  </conditionalFormatting>
  <conditionalFormatting sqref="U82:U85">
    <cfRule type="expression" dxfId="48" priority="128">
      <formula>AND(IF(ABS(U82)&gt;0.1*I82,1),IF(ABS(U82)&gt;0.0005*$K$289,1))</formula>
    </cfRule>
  </conditionalFormatting>
  <conditionalFormatting sqref="V82:V85">
    <cfRule type="expression" dxfId="47" priority="127">
      <formula>AND(IF(ABS(V82)&gt;0.1*I82,1),IF(ABS(V82)&gt;0.0005*$K$289,1))</formula>
    </cfRule>
  </conditionalFormatting>
  <conditionalFormatting sqref="U75">
    <cfRule type="expression" dxfId="46" priority="126">
      <formula>AND(IF(ABS(U75)&gt;0.1*I75,1),IF(ABS(U75)&gt;0.0005*$K$289,1))</formula>
    </cfRule>
  </conditionalFormatting>
  <conditionalFormatting sqref="V75">
    <cfRule type="expression" dxfId="45" priority="125">
      <formula>AND(IF(ABS(V75)&gt;0.1*I75,1),IF(ABS(V75)&gt;0.0005*$K$289,1))</formula>
    </cfRule>
  </conditionalFormatting>
  <conditionalFormatting sqref="U61:U66">
    <cfRule type="expression" dxfId="44" priority="124">
      <formula>AND(IF(ABS(U61)&gt;0.1*I61,1),IF(ABS(U61)&gt;0.0005*$K$289,1))</formula>
    </cfRule>
  </conditionalFormatting>
  <conditionalFormatting sqref="V61:V66">
    <cfRule type="expression" dxfId="43" priority="123">
      <formula>AND(IF(ABS(V61)&gt;0.1*I61,1),IF(ABS(V61)&gt;0.0005*$K$289,1))</formula>
    </cfRule>
  </conditionalFormatting>
  <conditionalFormatting sqref="U68:U69">
    <cfRule type="expression" dxfId="42" priority="122">
      <formula>AND(IF(ABS(U68)&gt;0.1*I68,1),IF(ABS(U68)&gt;0.0005*$K$289,1))</formula>
    </cfRule>
  </conditionalFormatting>
  <conditionalFormatting sqref="V68:V69">
    <cfRule type="expression" dxfId="41" priority="121">
      <formula>AND(IF(ABS(V68)&gt;0.1*I68,1),IF(ABS(V68)&gt;0.0005*$K$289,1))</formula>
    </cfRule>
  </conditionalFormatting>
  <conditionalFormatting sqref="W61:X66">
    <cfRule type="expression" dxfId="40" priority="119">
      <formula>AND(IF(ABS(W61)&gt;0.1*K61,1),IF(ABS(W61)&gt;0.0005*$M$289,1))</formula>
    </cfRule>
  </conditionalFormatting>
  <conditionalFormatting sqref="Z61:Z66">
    <cfRule type="expression" dxfId="39" priority="118">
      <formula>AND(IF(ABS(Z61)&gt;0.1*N61,1),IF(ABS(Z61)&gt;0.0005*$M$289,1))</formula>
    </cfRule>
  </conditionalFormatting>
  <conditionalFormatting sqref="W68:X69">
    <cfRule type="expression" dxfId="38" priority="117">
      <formula>AND(IF(ABS(W68)&gt;0.1*K68,1),IF(ABS(W68)&gt;0.0005*$M$289,1))</formula>
    </cfRule>
  </conditionalFormatting>
  <conditionalFormatting sqref="Z68:Z69">
    <cfRule type="expression" dxfId="37" priority="116">
      <formula>AND(IF(ABS(Z68)&gt;0.1*N68,1),IF(ABS(Z68)&gt;0.0005*$M$289,1))</formula>
    </cfRule>
  </conditionalFormatting>
  <conditionalFormatting sqref="W75:X75">
    <cfRule type="expression" dxfId="36" priority="115">
      <formula>AND(IF(ABS(W75)&gt;0.1*K75,1),IF(ABS(W75)&gt;0.0005*$M$289,1))</formula>
    </cfRule>
  </conditionalFormatting>
  <conditionalFormatting sqref="Z75">
    <cfRule type="expression" dxfId="35" priority="114">
      <formula>AND(IF(ABS(Z75)&gt;0.1*N75,1),IF(ABS(Z75)&gt;0.0005*$M$289,1))</formula>
    </cfRule>
  </conditionalFormatting>
  <conditionalFormatting sqref="W82:X85">
    <cfRule type="expression" dxfId="34" priority="113">
      <formula>AND(IF(ABS(W82)&gt;0.1*K82,1),IF(ABS(W82)&gt;0.0005*$M$289,1))</formula>
    </cfRule>
  </conditionalFormatting>
  <conditionalFormatting sqref="Z82:Z85">
    <cfRule type="expression" dxfId="33" priority="112">
      <formula>AND(IF(ABS(Z82)&gt;0.1*N82,1),IF(ABS(Z82)&gt;0.0005*$M$289,1))</formula>
    </cfRule>
  </conditionalFormatting>
  <conditionalFormatting sqref="W88:X100">
    <cfRule type="expression" dxfId="32" priority="111">
      <formula>AND(IF(ABS(W88)&gt;0.1*K88,1),IF(ABS(W88)&gt;0.0005*$M$289,1))</formula>
    </cfRule>
  </conditionalFormatting>
  <conditionalFormatting sqref="Z88:Z100">
    <cfRule type="expression" dxfId="31" priority="110">
      <formula>AND(IF(ABS(Z88)&gt;0.1*N88,1),IF(ABS(Z88)&gt;0.0005*$M$289,1))</formula>
    </cfRule>
  </conditionalFormatting>
  <conditionalFormatting sqref="W103:X106">
    <cfRule type="expression" dxfId="30" priority="109">
      <formula>AND(IF(ABS(W103)&gt;0.1*K103,1),IF(ABS(W103)&gt;0.0005*$M$289,1))</formula>
    </cfRule>
  </conditionalFormatting>
  <conditionalFormatting sqref="Z103:Z106">
    <cfRule type="expression" dxfId="29" priority="108">
      <formula>AND(IF(ABS(Z103)&gt;0.1*N103,1),IF(ABS(Z103)&gt;0.0005*$M$289,1))</formula>
    </cfRule>
  </conditionalFormatting>
  <conditionalFormatting sqref="AA285:AB287">
    <cfRule type="expression" dxfId="28" priority="37">
      <formula>AND(IF(ABS(AA285)&gt;0.1*Q285,1),IF(ABS(AA285)&gt;0.0005*R$289,1))</formula>
    </cfRule>
  </conditionalFormatting>
  <conditionalFormatting sqref="W176:X187">
    <cfRule type="expression" dxfId="27" priority="89">
      <formula>AND(IF(ABS(W176)&gt;0.1*K176,1),IF(ABS(W176)&gt;0.0005*$M$289,1))</formula>
    </cfRule>
  </conditionalFormatting>
  <conditionalFormatting sqref="W134:X139">
    <cfRule type="expression" dxfId="26" priority="101">
      <formula>AND(IF(ABS(W134)&gt;0.1*K134,1),IF(ABS(W134)&gt;0.0005*$M$289,1))</formula>
    </cfRule>
  </conditionalFormatting>
  <conditionalFormatting sqref="Z142:Z145">
    <cfRule type="expression" dxfId="25" priority="98">
      <formula>AND(IF(ABS(Z142)&gt;0.1*N142,1),IF(ABS(Z142)&gt;0.0005*$M$289,1))</formula>
    </cfRule>
  </conditionalFormatting>
  <conditionalFormatting sqref="Z159:Z165">
    <cfRule type="expression" dxfId="24" priority="92">
      <formula>AND(IF(ABS(Z159)&gt;0.1*N159,1),IF(ABS(Z159)&gt;0.0005*$M$289,1))</formula>
    </cfRule>
  </conditionalFormatting>
  <conditionalFormatting sqref="U282">
    <cfRule type="expression" dxfId="23" priority="67">
      <formula>AND(IF(ABS(U282)&gt;0.1*I282,1),IF(ABS(U282)&gt;0.0005*$K$289,1))</formula>
    </cfRule>
  </conditionalFormatting>
  <conditionalFormatting sqref="U285:U287">
    <cfRule type="expression" dxfId="22" priority="66">
      <formula>AND(IF(ABS(U285)&gt;0.1*I285,1),IF(ABS(U285)&gt;0.0005*$K$289,1))</formula>
    </cfRule>
  </conditionalFormatting>
  <conditionalFormatting sqref="V282">
    <cfRule type="expression" dxfId="21" priority="65">
      <formula>AND(IF(ABS(V282)&gt;0.1*I282,1),IF(ABS(V282)&gt;0.0005*$K$289,1))</formula>
    </cfRule>
  </conditionalFormatting>
  <conditionalFormatting sqref="V285:V287">
    <cfRule type="expression" dxfId="20" priority="64">
      <formula>AND(IF(ABS(V285)&gt;0.1*I285,1),IF(ABS(V285)&gt;0.0005*$K$289,1))</formula>
    </cfRule>
  </conditionalFormatting>
  <conditionalFormatting sqref="Y119:Y123">
    <cfRule type="expression" dxfId="19" priority="56">
      <formula>AND(IF(ABS(Y119)&gt;0.1*M119,1),IF(ABS(Y119)&gt;0.0005*$M$289,1))</formula>
    </cfRule>
  </conditionalFormatting>
  <conditionalFormatting sqref="Y126:Y131">
    <cfRule type="expression" dxfId="18" priority="55">
      <formula>AND(IF(ABS(Y126)&gt;0.1*M126,1),IF(ABS(Y126)&gt;0.0005*$M$289,1))</formula>
    </cfRule>
  </conditionalFormatting>
  <conditionalFormatting sqref="Y176:Y187">
    <cfRule type="expression" dxfId="17" priority="48">
      <formula>AND(IF(ABS(Y176)&gt;0.1*M176,1),IF(ABS(Y176)&gt;0.0005*$M$289,1))</formula>
    </cfRule>
  </conditionalFormatting>
  <conditionalFormatting sqref="Y190:Y198">
    <cfRule type="expression" dxfId="16" priority="47">
      <formula>AND(IF(ABS(Y190)&gt;0.1*M190,1),IF(ABS(Y190)&gt;0.0005*$M$289,1))</formula>
    </cfRule>
  </conditionalFormatting>
  <conditionalFormatting sqref="Y201:Y205">
    <cfRule type="expression" dxfId="15" priority="46">
      <formula>AND(IF(ABS(Y201)&gt;0.1*M201,1),IF(ABS(Y201)&gt;0.0005*$M$289,1))</formula>
    </cfRule>
  </conditionalFormatting>
  <conditionalFormatting sqref="Y208:Y211">
    <cfRule type="expression" dxfId="14" priority="45">
      <formula>AND(IF(ABS(Y208)&gt;0.1*M208,1),IF(ABS(Y208)&gt;0.0005*$M$289,1))</formula>
    </cfRule>
  </conditionalFormatting>
  <conditionalFormatting sqref="U75">
    <cfRule type="expression" dxfId="13" priority="36">
      <formula>AND(IF(ABS(U75)&gt;0.1*I75,1),IF(ABS(U75)&gt;0.0005*$K$289,1))</formula>
    </cfRule>
  </conditionalFormatting>
  <conditionalFormatting sqref="V75">
    <cfRule type="expression" dxfId="12" priority="35">
      <formula>AND(IF(ABS(V75)&gt;0.1*I75,1),IF(ABS(V75)&gt;0.0005*$K$289,1))</formula>
    </cfRule>
  </conditionalFormatting>
  <conditionalFormatting sqref="U226">
    <cfRule type="expression" dxfId="11" priority="31">
      <formula>AND(IF(ABS(U226)&gt;0.1*I226,1),IF(ABS(U226)&gt;0.0005*$K$289,1))</formula>
    </cfRule>
  </conditionalFormatting>
  <conditionalFormatting sqref="V226">
    <cfRule type="expression" dxfId="10" priority="30">
      <formula>AND(IF(ABS(V226)&gt;0.1*I226,1),IF(ABS(V226)&gt;0.0005*$K$289,1))</formula>
    </cfRule>
  </conditionalFormatting>
  <conditionalFormatting sqref="V256">
    <cfRule type="expression" dxfId="9" priority="24">
      <formula>AND(IF(ABS(V256)&gt;0.1*I256,1),IF(ABS(V256)&gt;0.0005*$K$289,1))</formula>
    </cfRule>
  </conditionalFormatting>
  <conditionalFormatting sqref="V255">
    <cfRule type="expression" dxfId="8" priority="17">
      <formula>AND(IF(ABS(V255)&gt;0.1*I255,1),IF(ABS(V255)&gt;0.0005*$K$289,1))</formula>
    </cfRule>
  </conditionalFormatting>
  <conditionalFormatting sqref="W255:Z255">
    <cfRule type="expression" dxfId="7" priority="16">
      <formula>AND(IF(ABS(W255)&gt;0.1*K255,1),IF(ABS(W255)&gt;0.0005*$M$289,1))</formula>
    </cfRule>
  </conditionalFormatting>
  <conditionalFormatting sqref="V266">
    <cfRule type="expression" dxfId="6" priority="14">
      <formula>AND(IF(ABS(V266)&gt;0.1*I266,1),IF(ABS(V266)&gt;0.0005*$K$289,1))</formula>
    </cfRule>
  </conditionalFormatting>
  <conditionalFormatting sqref="U76">
    <cfRule type="expression" dxfId="5" priority="10">
      <formula>AND(IF(ABS(U76)&gt;0.1*I76,1),IF(ABS(U76)&gt;0.0005*$K$289,1))</formula>
    </cfRule>
  </conditionalFormatting>
  <conditionalFormatting sqref="V76">
    <cfRule type="expression" dxfId="4" priority="9">
      <formula>AND(IF(ABS(V76)&gt;0.1*I76,1),IF(ABS(V76)&gt;0.0005*$K$289,1))</formula>
    </cfRule>
  </conditionalFormatting>
  <conditionalFormatting sqref="V76">
    <cfRule type="expression" dxfId="3" priority="4">
      <formula>AND(IF(ABS(V76)&gt;0.1*I76,1),IF(ABS(V76)&gt;0.0005*$K$289,1))</formula>
    </cfRule>
  </conditionalFormatting>
  <conditionalFormatting sqref="Y76">
    <cfRule type="expression" dxfId="2" priority="1">
      <formula>AND(IF(ABS(Y76)&gt;0.1*M76,1),IF(ABS(Y76)&gt;0.0005*$M$289,1))</formula>
    </cfRule>
  </conditionalFormatting>
  <conditionalFormatting sqref="W76:X76">
    <cfRule type="expression" dxfId="1" priority="3">
      <formula>AND(IF(ABS(W76)&gt;0.1*K76,1),IF(ABS(W76)&gt;0.0005*$M$289,1))</formula>
    </cfRule>
  </conditionalFormatting>
  <conditionalFormatting sqref="Z76">
    <cfRule type="expression" dxfId="0" priority="2">
      <formula>AND(IF(ABS(Z76)&gt;0.1*N76,1),IF(ABS(Z76)&gt;0.0005*$M$289,1))</formula>
    </cfRule>
  </conditionalFormatting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&amp;R20240025-OPCPOD1-00004239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7061-0139-4589-85E0-52D88893FCB4}">
  <dimension ref="A1:P49"/>
  <sheetViews>
    <sheetView workbookViewId="0"/>
  </sheetViews>
  <sheetFormatPr defaultColWidth="9.109375" defaultRowHeight="13.8" x14ac:dyDescent="0.3"/>
  <cols>
    <col min="1" max="1" width="3.6640625" style="49" customWidth="1"/>
    <col min="2" max="2" width="9.6640625" style="224" customWidth="1"/>
    <col min="3" max="3" width="33.109375" style="49" customWidth="1"/>
    <col min="4" max="4" width="14.33203125" style="49" customWidth="1"/>
    <col min="5" max="5" width="5.109375" style="49" customWidth="1"/>
    <col min="6" max="6" width="14" style="49" customWidth="1"/>
    <col min="7" max="7" width="5.109375" style="49" customWidth="1"/>
    <col min="8" max="8" width="11.6640625" style="49" customWidth="1"/>
    <col min="9" max="9" width="5.77734375" style="49" customWidth="1"/>
    <col min="10" max="15" width="11.6640625" style="49" customWidth="1"/>
    <col min="16" max="16" width="12" style="49" customWidth="1"/>
    <col min="17" max="16384" width="9.109375" style="49"/>
  </cols>
  <sheetData>
    <row r="1" spans="1:16" ht="12.75" customHeight="1" x14ac:dyDescent="0.4">
      <c r="A1" s="1" t="s">
        <v>109</v>
      </c>
      <c r="B1" s="221"/>
      <c r="C1" s="2"/>
      <c r="D1" s="1"/>
      <c r="E1" s="469" t="s">
        <v>110</v>
      </c>
      <c r="F1" s="469"/>
      <c r="G1" s="469"/>
      <c r="H1" s="469"/>
      <c r="I1" s="469"/>
      <c r="J1" s="469"/>
      <c r="K1" s="1"/>
      <c r="L1" s="1"/>
      <c r="M1" s="1"/>
      <c r="N1" s="469" t="s">
        <v>698</v>
      </c>
      <c r="O1" s="469"/>
    </row>
    <row r="2" spans="1:16" ht="12.75" customHeight="1" x14ac:dyDescent="0.3">
      <c r="A2" s="4"/>
      <c r="B2" s="222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ht="12.75" customHeight="1" x14ac:dyDescent="0.3">
      <c r="A3" s="49" t="s">
        <v>112</v>
      </c>
      <c r="B3" s="220"/>
      <c r="C3" s="8"/>
      <c r="D3" s="9" t="s">
        <v>113</v>
      </c>
      <c r="E3" s="470" t="s">
        <v>114</v>
      </c>
      <c r="F3" s="470"/>
      <c r="G3" s="470"/>
      <c r="H3" s="470"/>
      <c r="I3" s="470"/>
      <c r="J3" s="470"/>
      <c r="K3" s="10"/>
      <c r="L3" s="3"/>
      <c r="M3" s="12" t="s">
        <v>115</v>
      </c>
      <c r="N3" s="11"/>
      <c r="O3" s="11"/>
      <c r="P3" s="11"/>
    </row>
    <row r="4" spans="1:16" x14ac:dyDescent="0.3">
      <c r="B4" s="220"/>
      <c r="C4" s="8"/>
      <c r="D4" s="13"/>
      <c r="E4" s="471"/>
      <c r="F4" s="471"/>
      <c r="G4" s="471"/>
      <c r="H4" s="471"/>
      <c r="I4" s="471"/>
      <c r="J4" s="471"/>
      <c r="K4" s="14"/>
      <c r="L4" s="17" t="s">
        <v>118</v>
      </c>
      <c r="M4" s="15" t="s">
        <v>699</v>
      </c>
      <c r="N4" s="16"/>
      <c r="O4" s="18">
        <v>45291</v>
      </c>
      <c r="P4" s="11"/>
    </row>
    <row r="5" spans="1:16" ht="12.75" customHeight="1" x14ac:dyDescent="0.35">
      <c r="A5" s="49" t="s">
        <v>117</v>
      </c>
      <c r="B5" s="223"/>
      <c r="C5" s="19"/>
      <c r="D5" s="20"/>
      <c r="E5" s="471"/>
      <c r="F5" s="471"/>
      <c r="G5" s="471"/>
      <c r="H5" s="471"/>
      <c r="I5" s="471"/>
      <c r="J5" s="471"/>
      <c r="K5" s="14"/>
      <c r="L5" s="17" t="s">
        <v>118</v>
      </c>
      <c r="M5" s="15" t="s">
        <v>699</v>
      </c>
      <c r="N5" s="3"/>
      <c r="O5" s="18">
        <v>44926</v>
      </c>
      <c r="P5" s="50"/>
    </row>
    <row r="6" spans="1:16" x14ac:dyDescent="0.3">
      <c r="A6" s="21"/>
      <c r="E6" s="471"/>
      <c r="F6" s="471"/>
      <c r="G6" s="471"/>
      <c r="H6" s="471"/>
      <c r="I6" s="471"/>
      <c r="J6" s="471"/>
      <c r="K6" s="14"/>
      <c r="L6" s="17" t="s">
        <v>118</v>
      </c>
      <c r="M6" s="15" t="s">
        <v>699</v>
      </c>
      <c r="N6" s="3"/>
      <c r="O6" s="18">
        <v>44561</v>
      </c>
      <c r="P6" s="50"/>
    </row>
    <row r="7" spans="1:16" ht="12.75" customHeight="1" x14ac:dyDescent="0.3">
      <c r="A7" s="49" t="s">
        <v>205</v>
      </c>
      <c r="D7" s="51"/>
      <c r="F7" s="22"/>
      <c r="K7" s="17"/>
      <c r="L7" s="17" t="s">
        <v>118</v>
      </c>
      <c r="M7" s="15" t="s">
        <v>27</v>
      </c>
      <c r="N7" s="18"/>
      <c r="O7" s="18">
        <v>44196</v>
      </c>
      <c r="P7" s="50"/>
    </row>
    <row r="8" spans="1:16" ht="12.75" customHeight="1" x14ac:dyDescent="0.3">
      <c r="F8" s="22" t="s">
        <v>119</v>
      </c>
      <c r="G8" s="22"/>
      <c r="K8" s="23"/>
      <c r="L8" s="17" t="s">
        <v>204</v>
      </c>
      <c r="M8" s="15" t="s">
        <v>700</v>
      </c>
      <c r="N8" s="18"/>
      <c r="O8" s="18">
        <v>43830</v>
      </c>
      <c r="P8" s="50"/>
    </row>
    <row r="9" spans="1:16" ht="12.75" customHeight="1" x14ac:dyDescent="0.3">
      <c r="F9" s="22"/>
      <c r="G9" s="22"/>
      <c r="K9" s="23"/>
      <c r="L9" s="17" t="s">
        <v>118</v>
      </c>
      <c r="M9" s="15" t="s">
        <v>700</v>
      </c>
      <c r="N9" s="18"/>
      <c r="O9" s="18">
        <v>43465</v>
      </c>
      <c r="P9" s="50"/>
    </row>
    <row r="10" spans="1:16" s="55" customFormat="1" x14ac:dyDescent="0.3">
      <c r="A10" s="52"/>
      <c r="B10" s="62"/>
      <c r="C10" s="53"/>
      <c r="D10" s="53"/>
      <c r="E10" s="53"/>
      <c r="F10" s="53"/>
      <c r="G10" s="53"/>
      <c r="H10" s="53"/>
      <c r="I10" s="53"/>
      <c r="J10" s="53"/>
      <c r="K10" s="53"/>
      <c r="L10" s="46"/>
      <c r="M10" s="47" t="s">
        <v>209</v>
      </c>
      <c r="N10" s="48"/>
      <c r="O10" s="24"/>
      <c r="P10" s="54"/>
    </row>
    <row r="11" spans="1:16" s="55" customFormat="1" x14ac:dyDescent="0.25">
      <c r="A11" s="54"/>
      <c r="B11" s="56" t="s">
        <v>135</v>
      </c>
      <c r="C11" s="56" t="s">
        <v>137</v>
      </c>
      <c r="D11" s="57" t="s">
        <v>139</v>
      </c>
      <c r="E11" s="56"/>
      <c r="F11" s="57" t="s">
        <v>140</v>
      </c>
      <c r="G11" s="56"/>
      <c r="H11" s="56" t="s">
        <v>142</v>
      </c>
      <c r="I11" s="56"/>
      <c r="J11" s="56" t="s">
        <v>143</v>
      </c>
      <c r="K11" s="57"/>
      <c r="L11" s="57" t="s">
        <v>145</v>
      </c>
      <c r="M11" s="56"/>
      <c r="N11" s="56"/>
      <c r="O11" s="56"/>
      <c r="P11" s="54"/>
    </row>
    <row r="12" spans="1:16" s="55" customFormat="1" x14ac:dyDescent="0.25">
      <c r="A12" s="54"/>
      <c r="B12" s="58"/>
      <c r="C12" s="58"/>
      <c r="D12" s="51" t="s">
        <v>701</v>
      </c>
      <c r="E12" s="58"/>
      <c r="F12" s="51" t="s">
        <v>701</v>
      </c>
      <c r="G12" s="58"/>
      <c r="H12" s="58"/>
      <c r="I12" s="58"/>
      <c r="J12" s="58"/>
      <c r="K12" s="51"/>
      <c r="L12" s="51"/>
      <c r="M12" s="58"/>
      <c r="N12" s="58"/>
      <c r="O12" s="58"/>
      <c r="P12" s="54"/>
    </row>
    <row r="13" spans="1:16" s="55" customFormat="1" x14ac:dyDescent="0.25">
      <c r="A13" s="59" t="s">
        <v>123</v>
      </c>
      <c r="B13" s="59" t="s">
        <v>124</v>
      </c>
      <c r="C13" s="59"/>
      <c r="D13" s="59" t="s">
        <v>125</v>
      </c>
      <c r="E13" s="60"/>
      <c r="F13" s="59" t="s">
        <v>125</v>
      </c>
      <c r="G13" s="60"/>
      <c r="H13" s="59" t="s">
        <v>126</v>
      </c>
      <c r="I13" s="59"/>
      <c r="J13" s="59" t="s">
        <v>127</v>
      </c>
      <c r="K13" s="59"/>
      <c r="L13" s="59" t="s">
        <v>128</v>
      </c>
      <c r="M13" s="59"/>
      <c r="N13" s="59"/>
      <c r="O13" s="59"/>
      <c r="P13" s="61"/>
    </row>
    <row r="14" spans="1:16" s="55" customFormat="1" x14ac:dyDescent="0.25">
      <c r="A14" s="62" t="s">
        <v>129</v>
      </c>
      <c r="B14" s="63" t="s">
        <v>129</v>
      </c>
      <c r="C14" s="63" t="s">
        <v>130</v>
      </c>
      <c r="D14" s="64">
        <v>43830</v>
      </c>
      <c r="E14" s="63"/>
      <c r="F14" s="64">
        <v>43465</v>
      </c>
      <c r="G14" s="63"/>
      <c r="H14" s="65" t="s">
        <v>702</v>
      </c>
      <c r="I14" s="65"/>
      <c r="J14" s="65" t="s">
        <v>703</v>
      </c>
      <c r="K14" s="63"/>
      <c r="L14" s="63" t="s">
        <v>133</v>
      </c>
      <c r="M14" s="63"/>
      <c r="N14" s="63"/>
      <c r="O14" s="63"/>
      <c r="P14" s="59" t="s">
        <v>150</v>
      </c>
    </row>
    <row r="15" spans="1:16" s="55" customFormat="1" x14ac:dyDescent="0.25">
      <c r="A15" s="27">
        <v>1</v>
      </c>
      <c r="B15" s="225" t="str">
        <f>+'MFR C-6 Var Calc for MFR C-8'!C61</f>
        <v>500</v>
      </c>
      <c r="C15" s="233" t="str">
        <f>+'MFR C-6 Var Calc for MFR C-8'!E61</f>
        <v>Oper Supv &amp; Engineering</v>
      </c>
      <c r="D15" s="226">
        <f>+'MFR C-6 Var Calc for MFR C-8'!G61</f>
        <v>0</v>
      </c>
      <c r="E15" s="30"/>
      <c r="F15" s="31">
        <f>+'MFR C-6 Var Calc for MFR C-8'!F61</f>
        <v>0</v>
      </c>
      <c r="G15" s="31"/>
      <c r="H15" s="36">
        <f>+D15-F15</f>
        <v>0</v>
      </c>
      <c r="I15" s="31"/>
      <c r="J15" s="231" t="e">
        <f>+D15/F15</f>
        <v>#DIV/0!</v>
      </c>
      <c r="K15" s="31"/>
      <c r="L15" s="39" t="s">
        <v>135</v>
      </c>
      <c r="M15" s="31"/>
      <c r="N15" s="31"/>
      <c r="O15" s="32"/>
      <c r="P15" s="28" t="s">
        <v>176</v>
      </c>
    </row>
    <row r="16" spans="1:16" s="55" customFormat="1" x14ac:dyDescent="0.3">
      <c r="A16" s="27">
        <f t="shared" ref="A16:A48" si="0">A15+1</f>
        <v>2</v>
      </c>
      <c r="B16" s="66"/>
      <c r="C16" s="67"/>
      <c r="D16" s="226"/>
      <c r="E16" s="33"/>
      <c r="F16" s="68"/>
      <c r="G16" s="68"/>
      <c r="H16" s="68"/>
      <c r="I16" s="68"/>
      <c r="J16" s="68"/>
      <c r="K16" s="68"/>
      <c r="L16" s="68"/>
      <c r="M16" s="31"/>
      <c r="N16" s="31"/>
      <c r="O16" s="32"/>
      <c r="P16" s="28"/>
    </row>
    <row r="17" spans="1:16" s="55" customFormat="1" x14ac:dyDescent="0.3">
      <c r="A17" s="27">
        <f t="shared" si="0"/>
        <v>3</v>
      </c>
      <c r="B17" s="239" t="str">
        <f>+'MFR C-6 Var Calc for MFR C-8'!C71</f>
        <v>511</v>
      </c>
      <c r="C17" s="234" t="str">
        <f>+'MFR C-6 Var Calc for MFR C-8'!E71</f>
        <v>Maint Of Structures</v>
      </c>
      <c r="D17" s="226">
        <f>+'MFR C-6 Var Calc for MFR C-8'!G71</f>
        <v>0</v>
      </c>
      <c r="E17" s="33"/>
      <c r="F17" s="68">
        <f>+'MFR C-6 Var Calc for MFR C-8'!F71</f>
        <v>0</v>
      </c>
      <c r="G17" s="68"/>
      <c r="H17" s="36">
        <f t="shared" ref="H17" si="1">+D17-F17</f>
        <v>0</v>
      </c>
      <c r="I17" s="31"/>
      <c r="J17" s="231" t="e">
        <f t="shared" ref="J17" si="2">+D17/F17</f>
        <v>#DIV/0!</v>
      </c>
      <c r="K17" s="31"/>
      <c r="L17" s="39" t="s">
        <v>137</v>
      </c>
      <c r="M17" s="31"/>
      <c r="N17" s="31"/>
      <c r="O17" s="34"/>
      <c r="P17" s="28" t="s">
        <v>176</v>
      </c>
    </row>
    <row r="18" spans="1:16" s="55" customFormat="1" x14ac:dyDescent="0.3">
      <c r="A18" s="27">
        <f t="shared" si="0"/>
        <v>4</v>
      </c>
      <c r="B18" s="66"/>
      <c r="C18" s="67"/>
      <c r="D18" s="226"/>
      <c r="E18" s="33"/>
      <c r="F18" s="68"/>
      <c r="G18" s="68"/>
      <c r="H18" s="68"/>
      <c r="I18" s="68"/>
      <c r="J18" s="68"/>
      <c r="K18" s="68"/>
      <c r="L18" s="68"/>
      <c r="M18" s="31"/>
      <c r="N18" s="31"/>
      <c r="O18" s="34"/>
      <c r="P18" s="28"/>
    </row>
    <row r="19" spans="1:16" s="55" customFormat="1" x14ac:dyDescent="0.25">
      <c r="A19" s="27">
        <f t="shared" si="0"/>
        <v>5</v>
      </c>
      <c r="B19" s="225" t="str">
        <f>+'MFR C-6 Var Calc for MFR C-8'!C72</f>
        <v>512</v>
      </c>
      <c r="C19" s="233" t="str">
        <f>+'MFR C-6 Var Calc for MFR C-8'!E72</f>
        <v>Maint Of Boiler Plant</v>
      </c>
      <c r="D19" s="226">
        <f>+'MFR C-6 Var Calc for MFR C-8'!G72</f>
        <v>0</v>
      </c>
      <c r="E19" s="30"/>
      <c r="F19" s="31">
        <f>+'MFR C-6 Var Calc for MFR C-8'!F72</f>
        <v>0</v>
      </c>
      <c r="G19" s="31"/>
      <c r="H19" s="36">
        <f>+D19-F19</f>
        <v>0</v>
      </c>
      <c r="I19" s="31"/>
      <c r="J19" s="231" t="e">
        <f>+D19/F19</f>
        <v>#DIV/0!</v>
      </c>
      <c r="K19" s="31"/>
      <c r="L19" s="39" t="s">
        <v>167</v>
      </c>
      <c r="M19" s="31"/>
      <c r="N19" s="31"/>
      <c r="O19" s="31"/>
      <c r="P19" s="28" t="s">
        <v>176</v>
      </c>
    </row>
    <row r="20" spans="1:16" s="55" customFormat="1" x14ac:dyDescent="0.3">
      <c r="A20" s="27">
        <f t="shared" si="0"/>
        <v>6</v>
      </c>
      <c r="B20" s="66"/>
      <c r="C20" s="67"/>
      <c r="D20" s="226"/>
      <c r="E20" s="33"/>
      <c r="F20" s="68"/>
      <c r="G20" s="68"/>
      <c r="H20" s="68"/>
      <c r="I20" s="68"/>
      <c r="J20" s="68"/>
      <c r="K20" s="68"/>
      <c r="L20" s="68"/>
      <c r="M20" s="31"/>
      <c r="N20" s="38"/>
      <c r="O20" s="38"/>
      <c r="P20" s="37"/>
    </row>
    <row r="21" spans="1:16" s="55" customFormat="1" x14ac:dyDescent="0.3">
      <c r="A21" s="27">
        <f t="shared" si="0"/>
        <v>7</v>
      </c>
      <c r="B21" s="239" t="str">
        <f>+'MFR C-6 Var Calc for MFR C-8'!C73</f>
        <v>513</v>
      </c>
      <c r="C21" s="234" t="str">
        <f>+'MFR C-6 Var Calc for MFR C-8'!E73</f>
        <v>Maint Of Electric Plant</v>
      </c>
      <c r="D21" s="226">
        <f>+'MFR C-6 Var Calc for MFR C-8'!G73</f>
        <v>0</v>
      </c>
      <c r="E21" s="33"/>
      <c r="F21" s="68">
        <f>+'MFR C-6 Var Calc for MFR C-8'!F73</f>
        <v>0</v>
      </c>
      <c r="G21" s="68"/>
      <c r="H21" s="36">
        <f t="shared" ref="H21" si="3">+D21-F21</f>
        <v>0</v>
      </c>
      <c r="I21" s="31"/>
      <c r="J21" s="231" t="e">
        <f t="shared" ref="J21" si="4">+D21/F21</f>
        <v>#DIV/0!</v>
      </c>
      <c r="K21" s="31"/>
      <c r="L21" s="39" t="s">
        <v>140</v>
      </c>
      <c r="M21" s="31"/>
      <c r="N21" s="31"/>
      <c r="O21" s="31"/>
      <c r="P21" s="28" t="s">
        <v>176</v>
      </c>
    </row>
    <row r="22" spans="1:16" s="55" customFormat="1" x14ac:dyDescent="0.3">
      <c r="A22" s="27">
        <f t="shared" si="0"/>
        <v>8</v>
      </c>
      <c r="B22" s="27"/>
      <c r="C22" s="29"/>
      <c r="D22" s="226"/>
      <c r="E22" s="30"/>
      <c r="F22" s="31"/>
      <c r="G22" s="68"/>
      <c r="H22" s="68"/>
      <c r="I22" s="68"/>
      <c r="J22" s="68"/>
      <c r="K22" s="68"/>
      <c r="L22" s="68"/>
      <c r="M22" s="31"/>
      <c r="N22" s="31"/>
      <c r="O22" s="31"/>
      <c r="P22" s="28"/>
    </row>
    <row r="23" spans="1:16" s="55" customFormat="1" x14ac:dyDescent="0.3">
      <c r="A23" s="27">
        <f t="shared" si="0"/>
        <v>9</v>
      </c>
      <c r="B23" s="239" t="str">
        <f>+'MFR C-6 Var Calc for MFR C-8'!C74</f>
        <v>514</v>
      </c>
      <c r="C23" s="234" t="str">
        <f>+'MFR C-6 Var Calc for MFR C-8'!E74</f>
        <v>Maint Of Misc Steam Plant</v>
      </c>
      <c r="D23" s="226">
        <f>+'MFR C-6 Var Calc for MFR C-8'!G74</f>
        <v>0</v>
      </c>
      <c r="E23" s="33"/>
      <c r="F23" s="68">
        <f>+'MFR C-6 Var Calc for MFR C-8'!F74</f>
        <v>0</v>
      </c>
      <c r="G23" s="68"/>
      <c r="H23" s="36">
        <f t="shared" ref="H23" si="5">+D23-F23</f>
        <v>0</v>
      </c>
      <c r="I23" s="31"/>
      <c r="J23" s="231" t="e">
        <f t="shared" ref="J23" si="6">+D23/F23</f>
        <v>#DIV/0!</v>
      </c>
      <c r="K23" s="31"/>
      <c r="L23" s="39" t="s">
        <v>142</v>
      </c>
      <c r="M23" s="31"/>
      <c r="N23" s="31"/>
      <c r="O23" s="31"/>
      <c r="P23" s="28" t="s">
        <v>176</v>
      </c>
    </row>
    <row r="24" spans="1:16" s="55" customFormat="1" x14ac:dyDescent="0.3">
      <c r="A24" s="27">
        <f t="shared" si="0"/>
        <v>10</v>
      </c>
      <c r="B24" s="66"/>
      <c r="C24" s="67"/>
      <c r="D24" s="226"/>
      <c r="E24" s="33"/>
      <c r="F24" s="68"/>
      <c r="G24" s="68"/>
      <c r="H24" s="68"/>
      <c r="I24" s="68"/>
      <c r="J24" s="68"/>
      <c r="K24" s="68"/>
      <c r="L24" s="68"/>
      <c r="M24" s="31"/>
      <c r="N24" s="31"/>
      <c r="O24" s="31"/>
      <c r="P24" s="28"/>
    </row>
    <row r="25" spans="1:16" s="55" customFormat="1" x14ac:dyDescent="0.3">
      <c r="A25" s="27">
        <f t="shared" si="0"/>
        <v>11</v>
      </c>
      <c r="B25" s="239" t="str">
        <f>+'MFR C-6 Var Calc for MFR C-8'!C91</f>
        <v>549</v>
      </c>
      <c r="C25" s="234" t="str">
        <f>+'MFR C-6 Var Calc for MFR C-8'!E91</f>
        <v>Misc Oth Power Gen Exps</v>
      </c>
      <c r="D25" s="226">
        <f>+'MFR C-6 Var Calc for MFR C-8'!G91</f>
        <v>0</v>
      </c>
      <c r="E25" s="33"/>
      <c r="F25" s="68">
        <f>+'MFR C-6 Var Calc for MFR C-8'!F91</f>
        <v>0</v>
      </c>
      <c r="G25" s="68"/>
      <c r="H25" s="36">
        <f t="shared" ref="H25" si="7">+D25-F25</f>
        <v>0</v>
      </c>
      <c r="I25" s="31"/>
      <c r="J25" s="231" t="e">
        <f t="shared" ref="J25" si="8">+D25/F25</f>
        <v>#DIV/0!</v>
      </c>
      <c r="K25" s="31"/>
      <c r="L25" s="39" t="s">
        <v>143</v>
      </c>
      <c r="M25" s="31"/>
      <c r="N25" s="31"/>
      <c r="O25" s="31"/>
      <c r="P25" s="28" t="s">
        <v>176</v>
      </c>
    </row>
    <row r="26" spans="1:16" s="55" customFormat="1" x14ac:dyDescent="0.3">
      <c r="A26" s="27">
        <f t="shared" si="0"/>
        <v>12</v>
      </c>
      <c r="B26" s="66"/>
      <c r="C26" s="35"/>
      <c r="D26" s="227"/>
      <c r="E26" s="36"/>
      <c r="F26" s="31"/>
      <c r="G26" s="68"/>
      <c r="H26" s="68"/>
      <c r="I26" s="68"/>
      <c r="J26" s="68"/>
      <c r="K26" s="68"/>
      <c r="L26" s="68"/>
      <c r="M26" s="31"/>
      <c r="N26" s="31"/>
      <c r="O26" s="31"/>
      <c r="P26" s="28"/>
    </row>
    <row r="27" spans="1:16" s="55" customFormat="1" x14ac:dyDescent="0.3">
      <c r="A27" s="27">
        <f t="shared" si="0"/>
        <v>13</v>
      </c>
      <c r="B27" s="239" t="str">
        <f>+'MFR C-6 Var Calc for MFR C-8'!C94</f>
        <v>551</v>
      </c>
      <c r="C27" s="240" t="str">
        <f>+'MFR C-6 Var Calc for MFR C-8'!E94</f>
        <v>Maint Supv &amp; Engineering</v>
      </c>
      <c r="D27" s="228">
        <f>+'MFR C-6 Var Calc for MFR C-8'!G94</f>
        <v>0</v>
      </c>
      <c r="E27" s="37"/>
      <c r="F27" s="38">
        <f>+'MFR C-6 Var Calc for MFR C-8'!F94</f>
        <v>0</v>
      </c>
      <c r="G27" s="68"/>
      <c r="H27" s="36">
        <f>+D27-F27</f>
        <v>0</v>
      </c>
      <c r="I27" s="31"/>
      <c r="J27" s="231" t="e">
        <f>+D27/F27</f>
        <v>#DIV/0!</v>
      </c>
      <c r="K27" s="31"/>
      <c r="L27" s="39" t="s">
        <v>145</v>
      </c>
      <c r="M27" s="31"/>
      <c r="P27" s="28" t="s">
        <v>176</v>
      </c>
    </row>
    <row r="28" spans="1:16" x14ac:dyDescent="0.3">
      <c r="A28" s="27">
        <f t="shared" si="0"/>
        <v>14</v>
      </c>
      <c r="B28" s="66"/>
      <c r="C28" s="28"/>
      <c r="D28" s="228"/>
      <c r="E28" s="37"/>
      <c r="F28" s="38"/>
      <c r="G28" s="68"/>
      <c r="H28" s="68"/>
      <c r="I28" s="68"/>
      <c r="J28" s="68"/>
      <c r="K28" s="68"/>
      <c r="L28" s="68"/>
      <c r="M28" s="31"/>
      <c r="N28" s="38"/>
      <c r="O28" s="38"/>
      <c r="P28" s="28"/>
    </row>
    <row r="29" spans="1:16" x14ac:dyDescent="0.3">
      <c r="A29" s="27">
        <f t="shared" si="0"/>
        <v>15</v>
      </c>
      <c r="B29" s="225" t="str">
        <f>+'MFR C-6 Var Calc for MFR C-8'!C97</f>
        <v>554</v>
      </c>
      <c r="C29" s="233" t="str">
        <f>+'MFR C-6 Var Calc for MFR C-8'!E97</f>
        <v>Maint Misc Power Gen Plt</v>
      </c>
      <c r="D29" s="226">
        <f>+'MFR C-6 Var Calc for MFR C-8'!G97</f>
        <v>0</v>
      </c>
      <c r="E29" s="30"/>
      <c r="F29" s="31">
        <f>+'MFR C-6 Var Calc for MFR C-8'!F97</f>
        <v>0</v>
      </c>
      <c r="G29" s="68"/>
      <c r="H29" s="36">
        <f t="shared" ref="H29" si="9">+D29-F29</f>
        <v>0</v>
      </c>
      <c r="I29" s="31"/>
      <c r="J29" s="231" t="e">
        <f t="shared" ref="J29" si="10">+D29/F29</f>
        <v>#DIV/0!</v>
      </c>
      <c r="K29" s="31"/>
      <c r="L29" s="39" t="s">
        <v>162</v>
      </c>
      <c r="M29" s="31"/>
      <c r="N29" s="31"/>
      <c r="O29" s="31"/>
      <c r="P29" s="49" t="s">
        <v>176</v>
      </c>
    </row>
    <row r="30" spans="1:16" x14ac:dyDescent="0.3">
      <c r="A30" s="27">
        <f t="shared" si="0"/>
        <v>16</v>
      </c>
      <c r="B30" s="66"/>
      <c r="C30" s="67"/>
      <c r="D30" s="226"/>
      <c r="E30" s="226"/>
      <c r="F30" s="242"/>
      <c r="G30" s="242"/>
      <c r="H30" s="242"/>
      <c r="I30" s="68"/>
      <c r="J30" s="68"/>
      <c r="K30" s="68"/>
      <c r="L30" s="68"/>
      <c r="M30" s="31"/>
      <c r="N30" s="31"/>
      <c r="O30" s="31"/>
    </row>
    <row r="31" spans="1:16" x14ac:dyDescent="0.3">
      <c r="A31" s="27">
        <f t="shared" si="0"/>
        <v>17</v>
      </c>
      <c r="B31" s="239" t="str">
        <f>+'MFR C-6 Var Calc for MFR C-8'!C105</f>
        <v>561</v>
      </c>
      <c r="C31" s="234" t="str">
        <f>+'MFR C-6 Var Calc for MFR C-8'!E105</f>
        <v>Load Dispatching</v>
      </c>
      <c r="D31" s="242">
        <f>+'MFR C-6 Var Calc for MFR C-8'!G105</f>
        <v>0</v>
      </c>
      <c r="E31" s="242"/>
      <c r="F31" s="242">
        <f>+'MFR C-6 Var Calc for MFR C-8'!F105</f>
        <v>0</v>
      </c>
      <c r="G31" s="242"/>
      <c r="H31" s="36">
        <f t="shared" ref="H31" si="11">+D31-F31</f>
        <v>0</v>
      </c>
      <c r="I31" s="31"/>
      <c r="J31" s="231" t="e">
        <f t="shared" ref="J31" si="12">+D31/F31</f>
        <v>#DIV/0!</v>
      </c>
      <c r="K31" s="31"/>
      <c r="L31" s="39" t="s">
        <v>178</v>
      </c>
      <c r="M31" s="31"/>
      <c r="N31" s="31"/>
      <c r="O31" s="31"/>
      <c r="P31" s="49" t="s">
        <v>704</v>
      </c>
    </row>
    <row r="32" spans="1:16" x14ac:dyDescent="0.3">
      <c r="A32" s="27">
        <f t="shared" si="0"/>
        <v>18</v>
      </c>
      <c r="B32" s="66"/>
      <c r="C32" s="67"/>
      <c r="D32" s="226"/>
      <c r="E32" s="226"/>
      <c r="F32" s="242"/>
      <c r="G32" s="242"/>
      <c r="H32" s="226"/>
      <c r="I32" s="31"/>
      <c r="J32" s="31"/>
      <c r="K32" s="31"/>
      <c r="L32" s="39"/>
      <c r="M32" s="31"/>
      <c r="N32" s="31"/>
      <c r="O32" s="31"/>
    </row>
    <row r="33" spans="1:16" x14ac:dyDescent="0.3">
      <c r="A33" s="27">
        <f t="shared" si="0"/>
        <v>19</v>
      </c>
      <c r="B33" s="239" t="str">
        <f>+'MFR C-6 Var Calc for MFR C-8'!C118</f>
        <v>573</v>
      </c>
      <c r="C33" s="234" t="str">
        <f>+'MFR C-6 Var Calc for MFR C-8'!E118</f>
        <v>Maint of Misc Trans Plant</v>
      </c>
      <c r="D33" s="242">
        <f>+'MFR C-6 Var Calc for MFR C-8'!G118</f>
        <v>0</v>
      </c>
      <c r="E33" s="242"/>
      <c r="F33" s="242">
        <f>+'MFR C-6 Var Calc for MFR C-8'!F118</f>
        <v>0</v>
      </c>
      <c r="G33" s="242"/>
      <c r="H33" s="36">
        <f t="shared" ref="H33" si="13">+D33-F33</f>
        <v>0</v>
      </c>
      <c r="I33" s="31"/>
      <c r="J33" s="231" t="e">
        <f t="shared" ref="J33" si="14">+D33/F33</f>
        <v>#DIV/0!</v>
      </c>
      <c r="K33" s="31"/>
      <c r="L33" s="39" t="s">
        <v>179</v>
      </c>
      <c r="M33" s="31"/>
      <c r="N33" s="31"/>
      <c r="O33" s="31"/>
      <c r="P33" s="49" t="s">
        <v>704</v>
      </c>
    </row>
    <row r="34" spans="1:16" x14ac:dyDescent="0.3">
      <c r="A34" s="27">
        <f t="shared" si="0"/>
        <v>20</v>
      </c>
      <c r="B34" s="66"/>
      <c r="C34" s="37"/>
      <c r="D34" s="228"/>
      <c r="E34" s="228"/>
      <c r="F34" s="228"/>
      <c r="G34" s="228"/>
      <c r="H34" s="228"/>
      <c r="I34" s="38"/>
      <c r="J34" s="31"/>
      <c r="K34" s="31"/>
      <c r="L34" s="39"/>
      <c r="M34" s="31"/>
      <c r="N34" s="31"/>
      <c r="O34" s="31"/>
    </row>
    <row r="35" spans="1:16" x14ac:dyDescent="0.3">
      <c r="A35" s="27">
        <f t="shared" si="0"/>
        <v>21</v>
      </c>
      <c r="B35" s="239" t="str">
        <f>+'MFR C-6 Var Calc for MFR C-8'!C129</f>
        <v>588</v>
      </c>
      <c r="C35" s="234" t="str">
        <f>+'MFR C-6 Var Calc for MFR C-8'!E129</f>
        <v>Misc Distribution Exp</v>
      </c>
      <c r="D35" s="242">
        <f>+'MFR C-6 Var Calc for MFR C-8'!G129</f>
        <v>0</v>
      </c>
      <c r="E35" s="242"/>
      <c r="F35" s="242">
        <f>+'MFR C-6 Var Calc for MFR C-8'!F129</f>
        <v>0</v>
      </c>
      <c r="G35" s="242"/>
      <c r="H35" s="36">
        <f t="shared" ref="H35" si="15">+D35-F35</f>
        <v>0</v>
      </c>
      <c r="I35" s="31"/>
      <c r="J35" s="231" t="e">
        <f t="shared" ref="J35" si="16">+D35/F35</f>
        <v>#DIV/0!</v>
      </c>
      <c r="K35" s="31"/>
      <c r="L35" s="39" t="s">
        <v>181</v>
      </c>
      <c r="M35" s="31"/>
      <c r="N35" s="31"/>
      <c r="O35" s="31"/>
      <c r="P35" s="49" t="s">
        <v>705</v>
      </c>
    </row>
    <row r="36" spans="1:16" x14ac:dyDescent="0.3">
      <c r="A36" s="27">
        <f t="shared" si="0"/>
        <v>22</v>
      </c>
      <c r="B36" s="27"/>
      <c r="C36" s="35"/>
      <c r="D36" s="227"/>
      <c r="E36" s="227"/>
      <c r="F36" s="227"/>
      <c r="G36" s="227"/>
      <c r="H36" s="227"/>
      <c r="I36" s="31"/>
      <c r="J36" s="31"/>
      <c r="K36" s="31"/>
      <c r="L36" s="39"/>
      <c r="M36" s="31"/>
      <c r="N36" s="31"/>
      <c r="O36" s="31"/>
    </row>
    <row r="37" spans="1:16" x14ac:dyDescent="0.3">
      <c r="A37" s="27">
        <f t="shared" si="0"/>
        <v>23</v>
      </c>
      <c r="B37" s="225" t="str">
        <f>+'MFR C-6 Var Calc for MFR C-8'!C137</f>
        <v>593</v>
      </c>
      <c r="C37" s="28" t="str">
        <f>+'MFR C-6 Var Calc for MFR C-8'!E137</f>
        <v>Maint of Overhead Lines</v>
      </c>
      <c r="D37" s="229">
        <f>+'MFR C-6 Var Calc for MFR C-8'!G137</f>
        <v>0</v>
      </c>
      <c r="E37" s="229"/>
      <c r="F37" s="229">
        <f>+'MFR C-6 Var Calc for MFR C-8'!F137</f>
        <v>0</v>
      </c>
      <c r="G37" s="229"/>
      <c r="H37" s="36">
        <f t="shared" ref="H37" si="17">+D37-F37</f>
        <v>0</v>
      </c>
      <c r="I37" s="31"/>
      <c r="J37" s="231" t="e">
        <f t="shared" ref="J37" si="18">+D37/F37</f>
        <v>#DIV/0!</v>
      </c>
      <c r="K37" s="31"/>
      <c r="L37" s="39" t="s">
        <v>183</v>
      </c>
      <c r="M37" s="31"/>
      <c r="N37" s="31"/>
      <c r="O37" s="31"/>
      <c r="P37" s="49" t="s">
        <v>705</v>
      </c>
    </row>
    <row r="38" spans="1:16" x14ac:dyDescent="0.3">
      <c r="A38" s="27">
        <f t="shared" si="0"/>
        <v>24</v>
      </c>
      <c r="B38" s="27"/>
      <c r="C38" s="35"/>
      <c r="D38" s="227"/>
      <c r="E38" s="227"/>
      <c r="F38" s="227"/>
      <c r="G38" s="227"/>
      <c r="H38" s="227"/>
      <c r="I38" s="31"/>
      <c r="J38" s="31"/>
      <c r="K38" s="31"/>
      <c r="L38" s="39"/>
      <c r="M38" s="31"/>
      <c r="N38" s="31"/>
      <c r="O38" s="31"/>
    </row>
    <row r="39" spans="1:16" x14ac:dyDescent="0.3">
      <c r="A39" s="27">
        <f t="shared" si="0"/>
        <v>25</v>
      </c>
      <c r="B39" s="225" t="str">
        <f>+'MFR C-6 Var Calc for MFR C-8'!C140</f>
        <v>596</v>
      </c>
      <c r="C39" s="28" t="str">
        <f>+'MFR C-6 Var Calc for MFR C-8'!E140</f>
        <v>Maint of Street Lights &amp; Signs</v>
      </c>
      <c r="D39" s="229">
        <f>+'MFR C-6 Var Calc for MFR C-8'!G140</f>
        <v>0</v>
      </c>
      <c r="E39" s="229"/>
      <c r="F39" s="229">
        <f>+'MFR C-6 Var Calc for MFR C-8'!F140</f>
        <v>0</v>
      </c>
      <c r="G39" s="229"/>
      <c r="H39" s="36">
        <f t="shared" ref="H39" si="19">+D39-F39</f>
        <v>0</v>
      </c>
      <c r="I39" s="31"/>
      <c r="J39" s="231" t="e">
        <f t="shared" ref="J39" si="20">+D39/F39</f>
        <v>#DIV/0!</v>
      </c>
      <c r="K39" s="31"/>
      <c r="L39" s="39" t="s">
        <v>185</v>
      </c>
      <c r="M39" s="31"/>
      <c r="N39" s="31"/>
      <c r="O39" s="31"/>
      <c r="P39" s="49" t="s">
        <v>705</v>
      </c>
    </row>
    <row r="40" spans="1:16" x14ac:dyDescent="0.3">
      <c r="A40" s="27">
        <f t="shared" si="0"/>
        <v>26</v>
      </c>
      <c r="B40" s="27"/>
      <c r="C40" s="35"/>
      <c r="D40" s="227"/>
      <c r="E40" s="227"/>
      <c r="F40" s="230"/>
      <c r="G40" s="227"/>
      <c r="H40" s="227"/>
      <c r="I40" s="31"/>
      <c r="J40" s="31"/>
      <c r="K40" s="31"/>
      <c r="L40" s="39"/>
      <c r="M40" s="31"/>
      <c r="N40" s="31"/>
      <c r="O40" s="31"/>
    </row>
    <row r="41" spans="1:16" x14ac:dyDescent="0.3">
      <c r="A41" s="27">
        <f t="shared" si="0"/>
        <v>27</v>
      </c>
      <c r="B41" s="225" t="str">
        <f>+'MFR C-6 Var Calc for MFR C-8'!C165</f>
        <v>921</v>
      </c>
      <c r="C41" s="241" t="str">
        <f>+'MFR C-6 Var Calc for MFR C-8'!E165</f>
        <v>Office Supplies &amp; Expenses</v>
      </c>
      <c r="D41" s="227">
        <f>+'MFR C-6 Var Calc for MFR C-8'!G165</f>
        <v>0</v>
      </c>
      <c r="E41" s="227"/>
      <c r="F41" s="229">
        <f>+'MFR C-6 Var Calc for MFR C-8'!F165</f>
        <v>0</v>
      </c>
      <c r="G41" s="229"/>
      <c r="H41" s="36">
        <f t="shared" ref="H41" si="21">+D41-F41</f>
        <v>0</v>
      </c>
      <c r="I41" s="31"/>
      <c r="J41" s="231" t="e">
        <f t="shared" ref="J41" si="22">+D41/F41</f>
        <v>#DIV/0!</v>
      </c>
      <c r="K41" s="31"/>
      <c r="L41" s="39" t="s">
        <v>186</v>
      </c>
      <c r="M41" s="31"/>
      <c r="N41" s="31"/>
      <c r="O41" s="31"/>
      <c r="P41" s="49" t="s">
        <v>706</v>
      </c>
    </row>
    <row r="42" spans="1:16" x14ac:dyDescent="0.3">
      <c r="A42" s="27">
        <f t="shared" si="0"/>
        <v>28</v>
      </c>
      <c r="B42" s="27"/>
      <c r="C42" s="35"/>
      <c r="D42" s="227"/>
      <c r="E42" s="227"/>
      <c r="F42" s="227"/>
      <c r="G42" s="227"/>
      <c r="H42" s="227"/>
      <c r="I42" s="31"/>
      <c r="J42" s="31"/>
      <c r="K42" s="31"/>
      <c r="L42" s="39"/>
      <c r="M42" s="31"/>
      <c r="N42" s="31"/>
      <c r="O42" s="31"/>
    </row>
    <row r="43" spans="1:16" x14ac:dyDescent="0.3">
      <c r="A43" s="27">
        <f t="shared" si="0"/>
        <v>29</v>
      </c>
      <c r="B43" s="225" t="str">
        <f>+'MFR C-6 Var Calc for MFR C-8'!C170</f>
        <v>925</v>
      </c>
      <c r="C43" s="241" t="str">
        <f>+'MFR C-6 Var Calc for MFR C-8'!E170</f>
        <v>Injuries &amp; Damages</v>
      </c>
      <c r="D43" s="227">
        <f>+'MFR C-6 Var Calc for MFR C-8'!G170</f>
        <v>0</v>
      </c>
      <c r="E43" s="227"/>
      <c r="F43" s="229">
        <f>+'MFR C-6 Var Calc for MFR C-8'!F170</f>
        <v>0</v>
      </c>
      <c r="G43" s="229"/>
      <c r="H43" s="36">
        <f t="shared" ref="H43" si="23">+D43-F43</f>
        <v>0</v>
      </c>
      <c r="I43" s="31"/>
      <c r="J43" s="231" t="e">
        <f t="shared" ref="J43" si="24">+D43/F43</f>
        <v>#DIV/0!</v>
      </c>
      <c r="K43" s="31"/>
      <c r="L43" s="39" t="s">
        <v>707</v>
      </c>
      <c r="M43" s="31"/>
      <c r="N43" s="31"/>
      <c r="O43" s="31"/>
      <c r="P43" s="49" t="s">
        <v>706</v>
      </c>
    </row>
    <row r="44" spans="1:16" x14ac:dyDescent="0.3">
      <c r="A44" s="27">
        <f t="shared" si="0"/>
        <v>30</v>
      </c>
      <c r="B44" s="27"/>
      <c r="C44" s="35"/>
      <c r="D44" s="227"/>
      <c r="E44" s="227"/>
      <c r="F44" s="227"/>
      <c r="G44" s="227"/>
      <c r="H44" s="227"/>
      <c r="I44" s="31"/>
      <c r="J44" s="31"/>
      <c r="K44" s="31"/>
      <c r="L44" s="39"/>
      <c r="M44" s="31"/>
      <c r="N44" s="31"/>
      <c r="O44" s="31"/>
    </row>
    <row r="45" spans="1:16" x14ac:dyDescent="0.3">
      <c r="A45" s="27">
        <f t="shared" si="0"/>
        <v>31</v>
      </c>
      <c r="B45" s="225" t="str">
        <f>+'MFR C-6 Var Calc for MFR C-8'!C176</f>
        <v>930</v>
      </c>
      <c r="C45" s="241" t="str">
        <f>+'MFR C-6 Var Calc for MFR C-8'!E176</f>
        <v>Misc. Expenses</v>
      </c>
      <c r="D45" s="227">
        <f>+'MFR C-6 Var Calc for MFR C-8'!G176</f>
        <v>0</v>
      </c>
      <c r="E45" s="227"/>
      <c r="F45" s="229">
        <f>+'MFR C-6 Var Calc for MFR C-8'!F176</f>
        <v>0</v>
      </c>
      <c r="G45" s="229"/>
      <c r="H45" s="36">
        <f t="shared" ref="H45" si="25">+D45-F45</f>
        <v>0</v>
      </c>
      <c r="I45" s="31"/>
      <c r="J45" s="231" t="e">
        <f t="shared" ref="J45" si="26">+D45/F45</f>
        <v>#DIV/0!</v>
      </c>
      <c r="K45" s="31"/>
      <c r="L45" s="39" t="s">
        <v>708</v>
      </c>
      <c r="M45" s="31"/>
      <c r="N45" s="31"/>
      <c r="O45" s="31"/>
      <c r="P45" s="49" t="s">
        <v>706</v>
      </c>
    </row>
    <row r="46" spans="1:16" x14ac:dyDescent="0.3">
      <c r="A46" s="27">
        <f t="shared" si="0"/>
        <v>32</v>
      </c>
      <c r="B46" s="27"/>
      <c r="C46" s="35"/>
      <c r="D46" s="227"/>
      <c r="E46" s="227"/>
      <c r="F46" s="227"/>
      <c r="G46" s="227"/>
      <c r="H46" s="227"/>
      <c r="I46" s="31"/>
      <c r="J46" s="31"/>
      <c r="K46" s="31"/>
      <c r="L46" s="39"/>
      <c r="M46" s="31"/>
      <c r="N46" s="31"/>
      <c r="O46" s="31"/>
    </row>
    <row r="47" spans="1:16" x14ac:dyDescent="0.3">
      <c r="A47" s="27">
        <f t="shared" si="0"/>
        <v>33</v>
      </c>
      <c r="B47" s="27"/>
      <c r="C47" s="35"/>
      <c r="D47" s="227"/>
      <c r="E47" s="227"/>
      <c r="F47" s="227"/>
      <c r="G47" s="227"/>
      <c r="H47" s="227"/>
      <c r="I47" s="31"/>
      <c r="J47" s="31"/>
      <c r="K47" s="31"/>
      <c r="L47" s="39"/>
      <c r="M47" s="31"/>
      <c r="N47" s="31"/>
      <c r="O47" s="31"/>
    </row>
    <row r="48" spans="1:16" ht="14.4" thickBot="1" x14ac:dyDescent="0.35">
      <c r="A48" s="40">
        <f t="shared" si="0"/>
        <v>34</v>
      </c>
      <c r="B48" s="40"/>
      <c r="C48" s="41"/>
      <c r="D48" s="243"/>
      <c r="E48" s="243"/>
      <c r="F48" s="243"/>
      <c r="G48" s="243"/>
      <c r="H48" s="243"/>
      <c r="I48" s="43"/>
      <c r="J48" s="43"/>
      <c r="K48" s="43"/>
      <c r="L48" s="232"/>
      <c r="M48" s="43"/>
      <c r="N48" s="43"/>
      <c r="O48" s="43"/>
    </row>
    <row r="49" spans="1:15" x14ac:dyDescent="0.3">
      <c r="A49" s="27"/>
      <c r="B49" s="27"/>
      <c r="C49" s="35"/>
      <c r="D49" s="36"/>
      <c r="E49" s="36"/>
      <c r="G49" s="31"/>
      <c r="H49" s="31"/>
      <c r="I49" s="31"/>
      <c r="J49" s="31"/>
      <c r="K49" s="31"/>
      <c r="L49" s="31"/>
      <c r="M49" s="31"/>
      <c r="N49" s="31"/>
      <c r="O49" s="31"/>
    </row>
  </sheetData>
  <mergeCells count="3">
    <mergeCell ref="E1:J1"/>
    <mergeCell ref="N1:O1"/>
    <mergeCell ref="E3:J6"/>
  </mergeCells>
  <printOptions horizontalCentered="1"/>
  <pageMargins left="0" right="0" top="0.75" bottom="0.5" header="0.5" footer="0.5"/>
  <pageSetup scale="83" fitToWidth="4" fitToHeight="4" pageOrder="overThenDown" orientation="landscape" cellComments="asDisplayed" r:id="rId1"/>
  <headerFooter>
    <oddFooter>&amp;L&amp;"Calibri,Regular"Supporting Schedules: C-7&amp;R&amp;"Calibri,Regular"Recap Schedules:</oddFooter>
  </headerFooter>
  <rowBreaks count="1" manualBreakCount="1">
    <brk id="48" max="14" man="1"/>
  </rowBreaks>
  <ignoredErrors>
    <ignoredError sqref="F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67EE-87CB-4954-AA97-54B0F97FE4DF}">
  <dimension ref="A1:T49"/>
  <sheetViews>
    <sheetView workbookViewId="0"/>
  </sheetViews>
  <sheetFormatPr defaultColWidth="9.109375" defaultRowHeight="13.8" x14ac:dyDescent="0.3"/>
  <cols>
    <col min="1" max="1" width="3.6640625" style="67" customWidth="1"/>
    <col min="2" max="2" width="7.44140625" style="67" customWidth="1"/>
    <col min="3" max="3" width="33.109375" style="67" customWidth="1"/>
    <col min="4" max="4" width="14.33203125" style="67" customWidth="1"/>
    <col min="5" max="5" width="5.109375" style="67" customWidth="1"/>
    <col min="6" max="6" width="14" style="67" customWidth="1"/>
    <col min="7" max="7" width="5.109375" style="67" customWidth="1"/>
    <col min="8" max="8" width="11.6640625" style="67" customWidth="1"/>
    <col min="9" max="9" width="5.77734375" style="67" customWidth="1"/>
    <col min="10" max="15" width="11.6640625" style="67" customWidth="1"/>
    <col min="16" max="16" width="12" style="67" customWidth="1"/>
    <col min="17" max="16384" width="9.109375" style="67"/>
  </cols>
  <sheetData>
    <row r="1" spans="1:20" ht="12.75" customHeight="1" x14ac:dyDescent="0.4">
      <c r="A1" s="1" t="s">
        <v>109</v>
      </c>
      <c r="B1" s="2"/>
      <c r="C1" s="2"/>
      <c r="D1" s="1"/>
      <c r="E1" s="469" t="s">
        <v>110</v>
      </c>
      <c r="F1" s="469"/>
      <c r="G1" s="469"/>
      <c r="H1" s="469"/>
      <c r="I1" s="469"/>
      <c r="J1" s="469"/>
      <c r="K1" s="1"/>
      <c r="L1" s="1"/>
      <c r="M1" s="1"/>
      <c r="N1" s="469" t="s">
        <v>709</v>
      </c>
      <c r="O1" s="469"/>
    </row>
    <row r="2" spans="1:20" ht="12.75" customHeight="1" x14ac:dyDescent="0.3">
      <c r="A2" s="4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0" ht="12.75" customHeight="1" x14ac:dyDescent="0.3">
      <c r="A3" s="67" t="s">
        <v>112</v>
      </c>
      <c r="B3" s="8"/>
      <c r="C3" s="8"/>
      <c r="D3" s="9" t="s">
        <v>113</v>
      </c>
      <c r="E3" s="470" t="s">
        <v>114</v>
      </c>
      <c r="F3" s="470"/>
      <c r="G3" s="470"/>
      <c r="H3" s="470"/>
      <c r="I3" s="470"/>
      <c r="J3" s="470"/>
      <c r="K3" s="10"/>
      <c r="L3" s="3"/>
      <c r="M3" s="12" t="s">
        <v>115</v>
      </c>
      <c r="N3" s="11"/>
      <c r="O3" s="11"/>
      <c r="P3" s="11"/>
    </row>
    <row r="4" spans="1:20" x14ac:dyDescent="0.3">
      <c r="B4" s="8"/>
      <c r="C4" s="8"/>
      <c r="D4" s="13"/>
      <c r="E4" s="471"/>
      <c r="F4" s="471"/>
      <c r="G4" s="471"/>
      <c r="H4" s="471"/>
      <c r="I4" s="471"/>
      <c r="J4" s="471"/>
      <c r="K4" s="14"/>
      <c r="L4" s="17" t="s">
        <v>118</v>
      </c>
      <c r="M4" s="15" t="s">
        <v>699</v>
      </c>
      <c r="N4" s="16"/>
      <c r="O4" s="18">
        <v>45291</v>
      </c>
      <c r="P4" s="11"/>
    </row>
    <row r="5" spans="1:20" ht="12.75" customHeight="1" x14ac:dyDescent="0.35">
      <c r="A5" s="67" t="s">
        <v>117</v>
      </c>
      <c r="B5" s="19"/>
      <c r="C5" s="19"/>
      <c r="D5" s="20"/>
      <c r="E5" s="471"/>
      <c r="F5" s="471"/>
      <c r="G5" s="471"/>
      <c r="H5" s="471"/>
      <c r="I5" s="471"/>
      <c r="J5" s="471"/>
      <c r="K5" s="14"/>
      <c r="L5" s="17" t="s">
        <v>118</v>
      </c>
      <c r="M5" s="15" t="s">
        <v>699</v>
      </c>
      <c r="N5" s="3"/>
      <c r="O5" s="18">
        <v>44926</v>
      </c>
      <c r="P5" s="69"/>
    </row>
    <row r="6" spans="1:20" x14ac:dyDescent="0.3">
      <c r="A6" s="21"/>
      <c r="E6" s="471"/>
      <c r="F6" s="471"/>
      <c r="G6" s="471"/>
      <c r="H6" s="471"/>
      <c r="I6" s="471"/>
      <c r="J6" s="471"/>
      <c r="K6" s="14"/>
      <c r="L6" s="17" t="s">
        <v>118</v>
      </c>
      <c r="M6" s="15" t="s">
        <v>699</v>
      </c>
      <c r="N6" s="3"/>
      <c r="O6" s="18">
        <v>44561</v>
      </c>
      <c r="P6" s="69"/>
    </row>
    <row r="7" spans="1:20" ht="12.75" customHeight="1" x14ac:dyDescent="0.3">
      <c r="A7" s="67" t="s">
        <v>205</v>
      </c>
      <c r="F7" s="22"/>
      <c r="K7" s="17"/>
      <c r="L7" s="17" t="s">
        <v>118</v>
      </c>
      <c r="M7" s="15" t="s">
        <v>27</v>
      </c>
      <c r="N7" s="18"/>
      <c r="O7" s="18">
        <v>44196</v>
      </c>
      <c r="P7" s="69"/>
    </row>
    <row r="8" spans="1:20" ht="12.75" customHeight="1" x14ac:dyDescent="0.3">
      <c r="F8" s="22" t="s">
        <v>119</v>
      </c>
      <c r="G8" s="22"/>
      <c r="K8" s="23"/>
      <c r="L8" s="17" t="s">
        <v>204</v>
      </c>
      <c r="M8" s="15" t="s">
        <v>700</v>
      </c>
      <c r="N8" s="18"/>
      <c r="O8" s="18">
        <v>43830</v>
      </c>
      <c r="P8" s="69"/>
    </row>
    <row r="9" spans="1:20" ht="12.75" customHeight="1" x14ac:dyDescent="0.3">
      <c r="F9" s="22"/>
      <c r="G9" s="22"/>
      <c r="K9" s="23"/>
      <c r="L9" s="17" t="s">
        <v>118</v>
      </c>
      <c r="M9" s="15" t="s">
        <v>700</v>
      </c>
      <c r="N9" s="18"/>
      <c r="O9" s="18">
        <v>43465</v>
      </c>
      <c r="P9" s="69"/>
    </row>
    <row r="10" spans="1:20" s="73" customFormat="1" x14ac:dyDescent="0.3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46"/>
      <c r="M10" s="47" t="s">
        <v>209</v>
      </c>
      <c r="N10" s="48"/>
      <c r="O10" s="24"/>
      <c r="P10" s="72"/>
    </row>
    <row r="11" spans="1:20" s="73" customFormat="1" x14ac:dyDescent="0.25">
      <c r="A11" s="72"/>
      <c r="B11" s="56" t="s">
        <v>135</v>
      </c>
      <c r="C11" s="56" t="s">
        <v>137</v>
      </c>
      <c r="D11" s="57" t="s">
        <v>139</v>
      </c>
      <c r="E11" s="56"/>
      <c r="F11" s="57" t="s">
        <v>140</v>
      </c>
      <c r="G11" s="56"/>
      <c r="H11" s="56" t="s">
        <v>142</v>
      </c>
      <c r="I11" s="56"/>
      <c r="J11" s="56" t="s">
        <v>143</v>
      </c>
      <c r="K11" s="57"/>
      <c r="L11" s="57" t="s">
        <v>145</v>
      </c>
      <c r="M11" s="56"/>
      <c r="N11" s="56"/>
      <c r="O11" s="56"/>
      <c r="P11" s="72"/>
    </row>
    <row r="12" spans="1:20" s="73" customFormat="1" x14ac:dyDescent="0.25">
      <c r="A12" s="72"/>
      <c r="B12" s="58"/>
      <c r="C12" s="58"/>
      <c r="D12" s="51" t="s">
        <v>701</v>
      </c>
      <c r="E12" s="58"/>
      <c r="F12" s="51" t="s">
        <v>701</v>
      </c>
      <c r="G12" s="58"/>
      <c r="H12" s="58"/>
      <c r="I12" s="58"/>
      <c r="J12" s="58"/>
      <c r="K12" s="51"/>
      <c r="L12" s="51"/>
      <c r="M12" s="58"/>
      <c r="N12" s="58"/>
      <c r="O12" s="58"/>
      <c r="P12" s="72"/>
    </row>
    <row r="13" spans="1:20" s="73" customFormat="1" x14ac:dyDescent="0.25">
      <c r="A13" s="51" t="s">
        <v>123</v>
      </c>
      <c r="B13" s="51" t="s">
        <v>124</v>
      </c>
      <c r="C13" s="51"/>
      <c r="D13" s="59" t="s">
        <v>125</v>
      </c>
      <c r="E13" s="60"/>
      <c r="F13" s="59" t="s">
        <v>125</v>
      </c>
      <c r="G13" s="74"/>
      <c r="H13" s="51" t="s">
        <v>126</v>
      </c>
      <c r="I13" s="51"/>
      <c r="J13" s="51" t="s">
        <v>127</v>
      </c>
      <c r="K13" s="51"/>
      <c r="L13" s="51" t="s">
        <v>128</v>
      </c>
      <c r="M13" s="51"/>
      <c r="N13" s="51"/>
      <c r="O13" s="51"/>
      <c r="P13" s="75"/>
    </row>
    <row r="14" spans="1:20" s="73" customFormat="1" x14ac:dyDescent="0.25">
      <c r="A14" s="76" t="s">
        <v>129</v>
      </c>
      <c r="B14" s="77" t="s">
        <v>129</v>
      </c>
      <c r="C14" s="77" t="s">
        <v>130</v>
      </c>
      <c r="D14" s="64">
        <v>43830</v>
      </c>
      <c r="E14" s="63"/>
      <c r="F14" s="64">
        <v>43465</v>
      </c>
      <c r="G14" s="77"/>
      <c r="H14" s="65" t="s">
        <v>702</v>
      </c>
      <c r="I14" s="65"/>
      <c r="J14" s="65" t="s">
        <v>703</v>
      </c>
      <c r="K14" s="77"/>
      <c r="L14" s="77" t="s">
        <v>133</v>
      </c>
      <c r="M14" s="77"/>
      <c r="N14" s="77"/>
      <c r="O14" s="77"/>
      <c r="P14" s="59" t="s">
        <v>150</v>
      </c>
    </row>
    <row r="15" spans="1:20" s="73" customFormat="1" x14ac:dyDescent="0.3">
      <c r="A15" s="27">
        <v>1</v>
      </c>
      <c r="B15" s="66" t="s">
        <v>135</v>
      </c>
      <c r="C15" s="472" t="s">
        <v>710</v>
      </c>
      <c r="D15" s="472"/>
      <c r="E15" s="472"/>
      <c r="F15" s="472"/>
      <c r="G15" s="472"/>
      <c r="H15" s="472"/>
      <c r="I15" s="472"/>
      <c r="J15" s="472"/>
      <c r="K15" s="472"/>
      <c r="L15" s="472"/>
      <c r="M15" s="472"/>
      <c r="N15" s="472"/>
      <c r="O15" s="32"/>
      <c r="P15" s="28" t="s">
        <v>176</v>
      </c>
      <c r="S15" s="225" t="s">
        <v>599</v>
      </c>
      <c r="T15" s="233" t="s">
        <v>277</v>
      </c>
    </row>
    <row r="16" spans="1:20" s="73" customFormat="1" x14ac:dyDescent="0.3">
      <c r="A16" s="27">
        <f t="shared" ref="A16:A48" si="0">A15+1</f>
        <v>2</v>
      </c>
      <c r="C16" s="67"/>
      <c r="D16" s="33"/>
      <c r="E16" s="33"/>
      <c r="F16" s="68"/>
      <c r="G16" s="68"/>
      <c r="H16" s="31"/>
      <c r="I16" s="31"/>
      <c r="J16" s="31"/>
      <c r="K16" s="31"/>
      <c r="L16" s="31"/>
      <c r="M16" s="31"/>
      <c r="N16" s="31"/>
      <c r="O16" s="32"/>
      <c r="P16" s="28"/>
      <c r="S16" s="66"/>
      <c r="T16" s="67"/>
    </row>
    <row r="17" spans="1:20" s="73" customFormat="1" x14ac:dyDescent="0.3">
      <c r="A17" s="27">
        <f t="shared" si="0"/>
        <v>3</v>
      </c>
      <c r="B17" s="66" t="s">
        <v>137</v>
      </c>
      <c r="C17" s="67" t="s">
        <v>711</v>
      </c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34"/>
      <c r="P17" s="28" t="s">
        <v>176</v>
      </c>
      <c r="S17" s="239" t="s">
        <v>604</v>
      </c>
      <c r="T17" s="234" t="s">
        <v>293</v>
      </c>
    </row>
    <row r="18" spans="1:20" s="73" customFormat="1" x14ac:dyDescent="0.3">
      <c r="A18" s="27">
        <f t="shared" si="0"/>
        <v>4</v>
      </c>
      <c r="B18" s="6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34"/>
      <c r="P18" s="28"/>
      <c r="S18" s="66"/>
      <c r="T18" s="67"/>
    </row>
    <row r="19" spans="1:20" s="73" customFormat="1" x14ac:dyDescent="0.3">
      <c r="A19" s="27">
        <f t="shared" si="0"/>
        <v>5</v>
      </c>
      <c r="B19" s="66" t="s">
        <v>712</v>
      </c>
      <c r="C19" s="28" t="s">
        <v>713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31"/>
      <c r="P19" s="28" t="s">
        <v>176</v>
      </c>
      <c r="S19" s="225" t="s">
        <v>605</v>
      </c>
      <c r="T19" s="233" t="s">
        <v>294</v>
      </c>
    </row>
    <row r="20" spans="1:20" s="73" customFormat="1" x14ac:dyDescent="0.3">
      <c r="A20" s="27">
        <f t="shared" si="0"/>
        <v>6</v>
      </c>
      <c r="B20" s="6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38"/>
      <c r="P20" s="37"/>
      <c r="S20" s="66"/>
      <c r="T20" s="67"/>
    </row>
    <row r="21" spans="1:20" s="73" customFormat="1" x14ac:dyDescent="0.3">
      <c r="A21" s="27">
        <f t="shared" si="0"/>
        <v>7</v>
      </c>
      <c r="B21" s="66" t="s">
        <v>140</v>
      </c>
      <c r="C21" s="28" t="s">
        <v>714</v>
      </c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31"/>
      <c r="P21" s="28" t="s">
        <v>176</v>
      </c>
      <c r="S21" s="239" t="s">
        <v>606</v>
      </c>
      <c r="T21" s="234" t="s">
        <v>296</v>
      </c>
    </row>
    <row r="22" spans="1:20" s="73" customFormat="1" x14ac:dyDescent="0.25">
      <c r="A22" s="27">
        <f t="shared" si="0"/>
        <v>8</v>
      </c>
      <c r="B22" s="28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31"/>
      <c r="P22" s="28"/>
      <c r="S22" s="27"/>
      <c r="T22" s="29"/>
    </row>
    <row r="23" spans="1:20" s="73" customFormat="1" x14ac:dyDescent="0.3">
      <c r="A23" s="27">
        <f t="shared" si="0"/>
        <v>9</v>
      </c>
      <c r="B23" s="66" t="s">
        <v>715</v>
      </c>
      <c r="C23" s="67" t="s">
        <v>716</v>
      </c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31"/>
      <c r="P23" s="28" t="s">
        <v>176</v>
      </c>
      <c r="S23" s="239" t="s">
        <v>607</v>
      </c>
      <c r="T23" s="234" t="s">
        <v>298</v>
      </c>
    </row>
    <row r="24" spans="1:20" s="73" customFormat="1" x14ac:dyDescent="0.3">
      <c r="A24" s="27">
        <f t="shared" si="0"/>
        <v>10</v>
      </c>
      <c r="B24" s="6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31"/>
      <c r="P24" s="28"/>
      <c r="S24" s="66"/>
      <c r="T24" s="67"/>
    </row>
    <row r="25" spans="1:20" s="73" customFormat="1" x14ac:dyDescent="0.3">
      <c r="A25" s="27">
        <f t="shared" si="0"/>
        <v>11</v>
      </c>
      <c r="B25" s="66" t="s">
        <v>143</v>
      </c>
      <c r="C25" s="245" t="s">
        <v>717</v>
      </c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31"/>
      <c r="P25" s="28" t="s">
        <v>176</v>
      </c>
      <c r="S25" s="239" t="s">
        <v>609</v>
      </c>
      <c r="T25" s="234" t="s">
        <v>318</v>
      </c>
    </row>
    <row r="26" spans="1:20" s="73" customFormat="1" x14ac:dyDescent="0.3">
      <c r="A26" s="27">
        <f t="shared" si="0"/>
        <v>12</v>
      </c>
      <c r="B26" s="66"/>
      <c r="C26" s="35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31"/>
      <c r="P26" s="28"/>
      <c r="S26" s="66"/>
      <c r="T26" s="35"/>
    </row>
    <row r="27" spans="1:20" s="73" customFormat="1" x14ac:dyDescent="0.3">
      <c r="A27" s="27">
        <f t="shared" si="0"/>
        <v>13</v>
      </c>
      <c r="B27" s="66" t="s">
        <v>145</v>
      </c>
      <c r="C27" s="246" t="s">
        <v>718</v>
      </c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P27" s="28" t="s">
        <v>176</v>
      </c>
      <c r="S27" s="239" t="s">
        <v>629</v>
      </c>
      <c r="T27" s="240" t="s">
        <v>291</v>
      </c>
    </row>
    <row r="28" spans="1:20" x14ac:dyDescent="0.3">
      <c r="A28" s="27">
        <f t="shared" si="0"/>
        <v>14</v>
      </c>
      <c r="B28" s="66"/>
      <c r="C28" s="28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38"/>
      <c r="P28" s="28"/>
      <c r="S28" s="66"/>
      <c r="T28" s="28"/>
    </row>
    <row r="29" spans="1:20" x14ac:dyDescent="0.3">
      <c r="A29" s="27">
        <f t="shared" si="0"/>
        <v>15</v>
      </c>
      <c r="B29" s="27" t="s">
        <v>162</v>
      </c>
      <c r="C29" s="35" t="s">
        <v>719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31"/>
      <c r="P29" s="49" t="s">
        <v>176</v>
      </c>
      <c r="S29" s="225" t="s">
        <v>632</v>
      </c>
      <c r="T29" s="233" t="s">
        <v>324</v>
      </c>
    </row>
    <row r="30" spans="1:20" x14ac:dyDescent="0.3">
      <c r="A30" s="27">
        <f t="shared" si="0"/>
        <v>16</v>
      </c>
      <c r="B30" s="66"/>
      <c r="C30" s="247" t="s">
        <v>720</v>
      </c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31"/>
      <c r="P30" s="49"/>
      <c r="S30" s="66"/>
    </row>
    <row r="31" spans="1:20" x14ac:dyDescent="0.3">
      <c r="A31" s="27">
        <f t="shared" si="0"/>
        <v>17</v>
      </c>
      <c r="O31" s="31"/>
    </row>
    <row r="32" spans="1:20" x14ac:dyDescent="0.3">
      <c r="A32" s="27">
        <f t="shared" si="0"/>
        <v>18</v>
      </c>
      <c r="B32" s="66" t="s">
        <v>178</v>
      </c>
      <c r="C32" s="247" t="s">
        <v>721</v>
      </c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31"/>
      <c r="P32" s="49" t="s">
        <v>704</v>
      </c>
      <c r="S32" s="239" t="s">
        <v>641</v>
      </c>
      <c r="T32" s="234" t="s">
        <v>330</v>
      </c>
    </row>
    <row r="33" spans="1:20" x14ac:dyDescent="0.3">
      <c r="A33" s="27">
        <f t="shared" si="0"/>
        <v>19</v>
      </c>
      <c r="B33" s="66"/>
      <c r="D33" s="33"/>
      <c r="E33" s="33"/>
      <c r="F33" s="68"/>
      <c r="G33" s="68"/>
      <c r="H33" s="31"/>
      <c r="I33" s="31"/>
      <c r="J33" s="31"/>
      <c r="K33" s="31"/>
      <c r="L33" s="31"/>
      <c r="M33" s="31"/>
      <c r="N33" s="31"/>
      <c r="O33" s="31"/>
      <c r="P33" s="49"/>
      <c r="S33" s="66"/>
    </row>
    <row r="34" spans="1:20" x14ac:dyDescent="0.3">
      <c r="A34" s="27">
        <f t="shared" si="0"/>
        <v>20</v>
      </c>
      <c r="B34" s="66" t="s">
        <v>179</v>
      </c>
      <c r="C34" s="66" t="s">
        <v>722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31"/>
      <c r="P34" s="49" t="s">
        <v>704</v>
      </c>
      <c r="S34" s="239" t="s">
        <v>612</v>
      </c>
      <c r="T34" s="234" t="s">
        <v>350</v>
      </c>
    </row>
    <row r="35" spans="1:20" x14ac:dyDescent="0.3">
      <c r="A35" s="27">
        <f t="shared" si="0"/>
        <v>21</v>
      </c>
      <c r="B35" s="66"/>
      <c r="C35" s="35"/>
      <c r="D35" s="36"/>
      <c r="E35" s="3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49"/>
      <c r="S35" s="66"/>
      <c r="T35" s="37"/>
    </row>
    <row r="36" spans="1:20" x14ac:dyDescent="0.3">
      <c r="A36" s="27">
        <f t="shared" si="0"/>
        <v>22</v>
      </c>
      <c r="B36" s="27" t="s">
        <v>181</v>
      </c>
      <c r="C36" s="246" t="s">
        <v>723</v>
      </c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31"/>
      <c r="P36" s="49" t="s">
        <v>705</v>
      </c>
      <c r="S36" s="239" t="s">
        <v>584</v>
      </c>
      <c r="T36" s="234" t="s">
        <v>365</v>
      </c>
    </row>
    <row r="37" spans="1:20" x14ac:dyDescent="0.3">
      <c r="A37" s="27">
        <f t="shared" si="0"/>
        <v>23</v>
      </c>
      <c r="B37" s="27"/>
      <c r="C37" s="35"/>
      <c r="D37" s="36"/>
      <c r="E37" s="36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49"/>
      <c r="S37" s="27"/>
      <c r="T37" s="35"/>
    </row>
    <row r="38" spans="1:20" x14ac:dyDescent="0.3">
      <c r="A38" s="27">
        <f t="shared" si="0"/>
        <v>24</v>
      </c>
      <c r="B38" s="27" t="s">
        <v>183</v>
      </c>
      <c r="C38" s="245" t="s">
        <v>724</v>
      </c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31"/>
      <c r="P38" s="49" t="s">
        <v>705</v>
      </c>
      <c r="S38" s="225" t="s">
        <v>587</v>
      </c>
      <c r="T38" s="28" t="s">
        <v>346</v>
      </c>
    </row>
    <row r="39" spans="1:20" x14ac:dyDescent="0.3">
      <c r="A39" s="27">
        <f t="shared" si="0"/>
        <v>25</v>
      </c>
      <c r="B39" s="27"/>
      <c r="C39" s="35"/>
      <c r="D39" s="36"/>
      <c r="E39" s="36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49"/>
      <c r="S39" s="27"/>
      <c r="T39" s="35"/>
    </row>
    <row r="40" spans="1:20" x14ac:dyDescent="0.3">
      <c r="A40" s="27">
        <f t="shared" si="0"/>
        <v>26</v>
      </c>
      <c r="B40" s="27" t="s">
        <v>185</v>
      </c>
      <c r="C40" s="246" t="s">
        <v>725</v>
      </c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31"/>
      <c r="P40" s="49" t="s">
        <v>705</v>
      </c>
      <c r="S40" s="225" t="s">
        <v>660</v>
      </c>
      <c r="T40" s="28" t="s">
        <v>380</v>
      </c>
    </row>
    <row r="41" spans="1:20" x14ac:dyDescent="0.3">
      <c r="A41" s="27">
        <f t="shared" si="0"/>
        <v>27</v>
      </c>
      <c r="B41" s="27"/>
      <c r="C41" s="35"/>
      <c r="D41" s="36"/>
      <c r="E41" s="36"/>
      <c r="F41" s="39"/>
      <c r="G41" s="31"/>
      <c r="H41" s="31"/>
      <c r="I41" s="31"/>
      <c r="J41" s="31"/>
      <c r="K41" s="31"/>
      <c r="L41" s="31"/>
      <c r="M41" s="31"/>
      <c r="N41" s="31"/>
      <c r="O41" s="31"/>
      <c r="P41" s="49"/>
      <c r="S41" s="27"/>
      <c r="T41" s="35"/>
    </row>
    <row r="42" spans="1:20" x14ac:dyDescent="0.3">
      <c r="A42" s="27">
        <f t="shared" si="0"/>
        <v>28</v>
      </c>
      <c r="B42" s="27" t="s">
        <v>186</v>
      </c>
      <c r="C42" s="245" t="s">
        <v>726</v>
      </c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31"/>
      <c r="P42" s="49" t="s">
        <v>706</v>
      </c>
      <c r="S42" s="225" t="s">
        <v>672</v>
      </c>
      <c r="T42" s="241" t="s">
        <v>411</v>
      </c>
    </row>
    <row r="43" spans="1:20" x14ac:dyDescent="0.3">
      <c r="A43" s="27">
        <f t="shared" si="0"/>
        <v>29</v>
      </c>
      <c r="B43" s="27"/>
      <c r="C43" s="35"/>
      <c r="D43" s="36"/>
      <c r="E43" s="36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49"/>
      <c r="S43" s="27"/>
      <c r="T43" s="35"/>
    </row>
    <row r="44" spans="1:20" x14ac:dyDescent="0.3">
      <c r="A44" s="27">
        <f t="shared" si="0"/>
        <v>30</v>
      </c>
      <c r="B44" s="39" t="s">
        <v>707</v>
      </c>
      <c r="C44" s="245" t="s">
        <v>727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31"/>
      <c r="P44" s="49" t="s">
        <v>706</v>
      </c>
      <c r="S44" s="225" t="s">
        <v>675</v>
      </c>
      <c r="T44" s="241" t="s">
        <v>421</v>
      </c>
    </row>
    <row r="45" spans="1:20" x14ac:dyDescent="0.3">
      <c r="A45" s="27">
        <f t="shared" si="0"/>
        <v>31</v>
      </c>
      <c r="B45" s="39"/>
      <c r="C45" s="35"/>
      <c r="D45" s="36"/>
      <c r="E45" s="3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49"/>
      <c r="S45" s="27"/>
      <c r="T45" s="35"/>
    </row>
    <row r="46" spans="1:20" x14ac:dyDescent="0.3">
      <c r="A46" s="27">
        <f t="shared" si="0"/>
        <v>32</v>
      </c>
      <c r="B46" s="39" t="s">
        <v>708</v>
      </c>
      <c r="C46" s="245" t="s">
        <v>728</v>
      </c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31"/>
      <c r="P46" s="49" t="s">
        <v>706</v>
      </c>
      <c r="S46" s="225" t="s">
        <v>680</v>
      </c>
      <c r="T46" s="241" t="s">
        <v>433</v>
      </c>
    </row>
    <row r="47" spans="1:20" x14ac:dyDescent="0.3">
      <c r="A47" s="27">
        <f t="shared" si="0"/>
        <v>33</v>
      </c>
      <c r="B47" s="27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31"/>
      <c r="P47" s="49"/>
    </row>
    <row r="48" spans="1:20" ht="14.4" thickBot="1" x14ac:dyDescent="0.35">
      <c r="A48" s="40">
        <f t="shared" si="0"/>
        <v>34</v>
      </c>
      <c r="B48" s="40"/>
      <c r="C48" s="41"/>
      <c r="D48" s="42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x14ac:dyDescent="0.3">
      <c r="A49" s="27"/>
      <c r="B49" s="35"/>
      <c r="C49" s="35"/>
      <c r="D49" s="36"/>
      <c r="E49" s="36"/>
      <c r="G49" s="31"/>
      <c r="H49" s="31"/>
      <c r="I49" s="31"/>
      <c r="J49" s="31"/>
      <c r="K49" s="31"/>
      <c r="L49" s="31"/>
      <c r="M49" s="31"/>
      <c r="N49" s="31"/>
      <c r="O49" s="31"/>
    </row>
  </sheetData>
  <mergeCells count="5">
    <mergeCell ref="E1:J1"/>
    <mergeCell ref="N1:O1"/>
    <mergeCell ref="E3:J6"/>
    <mergeCell ref="C15:N15"/>
    <mergeCell ref="C47:N47"/>
  </mergeCells>
  <printOptions horizontalCentered="1"/>
  <pageMargins left="0" right="0" top="0.75" bottom="0.5" header="0.5" footer="0.5"/>
  <pageSetup scale="83" fitToWidth="4" fitToHeight="4" pageOrder="overThenDown" orientation="landscape" cellComments="asDisplayed" r:id="rId1"/>
  <headerFooter>
    <oddFooter>&amp;L&amp;"Calibri,Regular"Supporting Schedules: C-7&amp;R&amp;"Calibri,Regular"Recap Schedules:</oddFooter>
  </headerFooter>
  <ignoredErrors>
    <ignoredError sqref="F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  <SharedWithUsers xmlns="cb0cb807-e4cb-4197-a0a9-ff4221d065c9">
      <UserInfo>
        <DisplayName>Wells, Maryna</DisplayName>
        <AccountId>298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A7690-24C8-4B79-B053-F53600D6A960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  <ds:schemaRef ds:uri="cb0cb807-e4cb-4197-a0a9-ff4221d065c9"/>
  </ds:schemaRefs>
</ds:datastoreItem>
</file>

<file path=customXml/itemProps2.xml><?xml version="1.0" encoding="utf-8"?>
<ds:datastoreItem xmlns:ds="http://schemas.openxmlformats.org/officeDocument/2006/customXml" ds:itemID="{9F875352-8340-4024-8F03-6650E388E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99C1F1-1229-4D39-BF14-4FB484630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Inputs &amp; Tie Points</vt:lpstr>
      <vt:lpstr>Test Year 3 Pg 1</vt:lpstr>
      <vt:lpstr>Test Year 3 Pg 2</vt:lpstr>
      <vt:lpstr>Test Year 2 Pg1</vt:lpstr>
      <vt:lpstr>Test Year 2 Pg 2</vt:lpstr>
      <vt:lpstr>Test Year 1 Pg 1</vt:lpstr>
      <vt:lpstr>Test Year 1 Pg 2</vt:lpstr>
      <vt:lpstr>Support For Var Calcs --&gt;</vt:lpstr>
      <vt:lpstr>MFR C-6 Var Calc for MFR C-8</vt:lpstr>
      <vt:lpstr>MFR C-6</vt:lpstr>
      <vt:lpstr>C-8 2019</vt:lpstr>
      <vt:lpstr>C-8 2019 Reasons</vt:lpstr>
      <vt:lpstr>'C-8 2019'!Print_Area</vt:lpstr>
      <vt:lpstr>'C-8 2019 Reasons'!Print_Area</vt:lpstr>
      <vt:lpstr>'Test Year 1 Pg 1'!Print_Area</vt:lpstr>
      <vt:lpstr>'Test Year 1 Pg 2'!Print_Area</vt:lpstr>
      <vt:lpstr>'Test Year 2 Pg 2'!Print_Area</vt:lpstr>
      <vt:lpstr>'Test Year 2 Pg1'!Print_Area</vt:lpstr>
      <vt:lpstr>'Test Year 3 Pg 1'!Print_Area</vt:lpstr>
      <vt:lpstr>'Test Year 3 Pg 2'!Print_Area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2024-04-14T18:24:09Z</cp:lastPrinted>
  <dcterms:created xsi:type="dcterms:W3CDTF">2019-12-23T16:17:05Z</dcterms:created>
  <dcterms:modified xsi:type="dcterms:W3CDTF">2024-04-14T18:24:14Z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