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K:\REGULATORY MATTERS 2009 FORWARD\20240025-Petition for Rate Case Increase\Discovery\OPC POD 1 (1-26)\Attachments\Q7\MFR C\"/>
    </mc:Choice>
  </mc:AlternateContent>
  <xr:revisionPtr revIDLastSave="0" documentId="13_ncr:1_{02D14F60-7531-4CEA-90DB-6EF642EBF49F}" xr6:coauthVersionLast="47" xr6:coauthVersionMax="47" xr10:uidLastSave="{00000000-0000-0000-0000-000000000000}"/>
  <bookViews>
    <workbookView xWindow="-108" yWindow="-108" windowWidth="23256" windowHeight="12456" tabRatio="850" xr2:uid="{CEFC3888-962D-4093-9FD6-0C385399AB9A}"/>
  </bookViews>
  <sheets>
    <sheet name="MFR C-10" sheetId="3" r:id="rId1"/>
    <sheet name="Support --&gt;" sheetId="13" r:id="rId2"/>
    <sheet name="Time" sheetId="14" r:id="rId3"/>
    <sheet name="Travel" sheetId="27" r:id="rId4"/>
    <sheet name="Reg Asset UIP Inputs" sheetId="26" r:id="rId5"/>
    <sheet name="Summary - Reg Asset" sheetId="24" r:id="rId6"/>
    <sheet name="JD (2)" sheetId="25" r:id="rId7"/>
    <sheet name="Email backup for the Reg Asset" sheetId="17" r:id="rId8"/>
    <sheet name="Willis Towers Watson" sheetId="21" r:id="rId9"/>
    <sheet name="Legal Fees" sheetId="5" state="hidden" r:id="rId10"/>
    <sheet name="Calc of Consulting" sheetId="6" state="hidden" r:id="rId11"/>
    <sheet name="ScottMadden" sheetId="12" state="hidden" r:id="rId12"/>
    <sheet name="Towers Pension Fees" sheetId="9" state="hidden" r:id="rId13"/>
    <sheet name="Dismantlement Study" sheetId="8" state="hidden" r:id="rId14"/>
    <sheet name="Storm Study " sheetId="7" state="hidden" r:id="rId15"/>
    <sheet name="Depreciation Study" sheetId="10" state="hidden" r:id="rId16"/>
    <sheet name="Zempleo Estimates" sheetId="4" state="hidden" r:id="rId17"/>
    <sheet name="Midwest Resource Support" sheetId="11" state="hidden" r:id="rId18"/>
  </sheets>
  <definedNames>
    <definedName name="\A">#REF!</definedName>
    <definedName name="\B">#REF!</definedName>
    <definedName name="\bb">#REF!</definedName>
    <definedName name="\C">#REF!</definedName>
    <definedName name="\D">#REF!</definedName>
    <definedName name="\DDDD">#REF!</definedName>
    <definedName name="\E">#REF!</definedName>
    <definedName name="\F">#REF!</definedName>
    <definedName name="\G">#REF!</definedName>
    <definedName name="\H">#REF!</definedName>
    <definedName name="\I">#REF!</definedName>
    <definedName name="\J">#REF!</definedName>
    <definedName name="\L">#REF!</definedName>
    <definedName name="\M">#REF!</definedName>
    <definedName name="\N">#REF!</definedName>
    <definedName name="\P">#REF!</definedName>
    <definedName name="\Q">#REF!</definedName>
    <definedName name="\R">#REF!</definedName>
    <definedName name="\S">#REF!</definedName>
    <definedName name="\T">#REF!</definedName>
    <definedName name="\V">#REF!</definedName>
    <definedName name="\w">#REF!</definedName>
    <definedName name="\X">#REF!</definedName>
    <definedName name="\Y">#REF!</definedName>
    <definedName name="\Z">#REF!</definedName>
    <definedName name="____________fsd44" localSheetId="4" hidden="1">{#N/A,#N/A,FALSE,"Aging Summary";#N/A,#N/A,FALSE,"Ratio Analysis";#N/A,#N/A,FALSE,"Test 120 Day Accts";#N/A,#N/A,FALSE,"Tickmarks"}</definedName>
    <definedName name="____________fsd44" hidden="1">{#N/A,#N/A,FALSE,"Aging Summary";#N/A,#N/A,FALSE,"Ratio Analysis";#N/A,#N/A,FALSE,"Test 120 Day Accts";#N/A,#N/A,FALSE,"Tickmarks"}</definedName>
    <definedName name="__________fsd44" localSheetId="4" hidden="1">{#N/A,#N/A,FALSE,"Aging Summary";#N/A,#N/A,FALSE,"Ratio Analysis";#N/A,#N/A,FALSE,"Test 120 Day Accts";#N/A,#N/A,FALSE,"Tickmarks"}</definedName>
    <definedName name="__________fsd44" hidden="1">{#N/A,#N/A,FALSE,"Aging Summary";#N/A,#N/A,FALSE,"Ratio Analysis";#N/A,#N/A,FALSE,"Test 120 Day Accts";#N/A,#N/A,FALSE,"Tickmarks"}</definedName>
    <definedName name="_______fsd44" localSheetId="4" hidden="1">{#N/A,#N/A,FALSE,"Aging Summary";#N/A,#N/A,FALSE,"Ratio Analysis";#N/A,#N/A,FALSE,"Test 120 Day Accts";#N/A,#N/A,FALSE,"Tickmarks"}</definedName>
    <definedName name="_______fsd44" hidden="1">{#N/A,#N/A,FALSE,"Aging Summary";#N/A,#N/A,FALSE,"Ratio Analysis";#N/A,#N/A,FALSE,"Test 120 Day Accts";#N/A,#N/A,FALSE,"Tickmarks"}</definedName>
    <definedName name="______fsd44" localSheetId="4" hidden="1">{#N/A,#N/A,FALSE,"Aging Summary";#N/A,#N/A,FALSE,"Ratio Analysis";#N/A,#N/A,FALSE,"Test 120 Day Accts";#N/A,#N/A,FALSE,"Tickmarks"}</definedName>
    <definedName name="______fsd44" hidden="1">{#N/A,#N/A,FALSE,"Aging Summary";#N/A,#N/A,FALSE,"Ratio Analysis";#N/A,#N/A,FALSE,"Test 120 Day Accts";#N/A,#N/A,FALSE,"Tickmarks"}</definedName>
    <definedName name="_____fsd44" localSheetId="4" hidden="1">{#N/A,#N/A,FALSE,"Aging Summary";#N/A,#N/A,FALSE,"Ratio Analysis";#N/A,#N/A,FALSE,"Test 120 Day Accts";#N/A,#N/A,FALSE,"Tickmarks"}</definedName>
    <definedName name="_____fsd44" hidden="1">{#N/A,#N/A,FALSE,"Aging Summary";#N/A,#N/A,FALSE,"Ratio Analysis";#N/A,#N/A,FALSE,"Test 120 Day Accts";#N/A,#N/A,FALSE,"Tickmarks"}</definedName>
    <definedName name="____fsd44" localSheetId="4" hidden="1">{#N/A,#N/A,FALSE,"Aging Summary";#N/A,#N/A,FALSE,"Ratio Analysis";#N/A,#N/A,FALSE,"Test 120 Day Accts";#N/A,#N/A,FALSE,"Tickmarks"}</definedName>
    <definedName name="____fsd44" hidden="1">{#N/A,#N/A,FALSE,"Aging Summary";#N/A,#N/A,FALSE,"Ratio Analysis";#N/A,#N/A,FALSE,"Test 120 Day Accts";#N/A,#N/A,FALSE,"Tickmarks"}</definedName>
    <definedName name="___fsd44" localSheetId="4" hidden="1">{#N/A,#N/A,FALSE,"Aging Summary";#N/A,#N/A,FALSE,"Ratio Analysis";#N/A,#N/A,FALSE,"Test 120 Day Accts";#N/A,#N/A,FALSE,"Tickmarks"}</definedName>
    <definedName name="___fsd44" hidden="1">{#N/A,#N/A,FALSE,"Aging Summary";#N/A,#N/A,FALSE,"Ratio Analysis";#N/A,#N/A,FALSE,"Test 120 Day Accts";#N/A,#N/A,FALSE,"Tickmarks"}</definedName>
    <definedName name="___PG3">#REF!</definedName>
    <definedName name="__123Graph_A" localSheetId="0" hidden="1">#REF!</definedName>
    <definedName name="__123Graph_A" localSheetId="4" hidden="1">#REF!</definedName>
    <definedName name="__123Graph_A" hidden="1">#REF!</definedName>
    <definedName name="__123Graph_AScreenCrv" hidden="1">#REF!</definedName>
    <definedName name="__123Graph_B" localSheetId="0" hidden="1">#REF!</definedName>
    <definedName name="__123Graph_B" localSheetId="4" hidden="1">#REF!</definedName>
    <definedName name="__123Graph_B" hidden="1">#REF!</definedName>
    <definedName name="__123Graph_BScreenCrv" hidden="1">#REF!</definedName>
    <definedName name="__123Graph_C" localSheetId="0" hidden="1">#REF!</definedName>
    <definedName name="__123Graph_C" localSheetId="4" hidden="1">#REF!</definedName>
    <definedName name="__123Graph_C" hidden="1">#REF!</definedName>
    <definedName name="__123Graph_CScreenCrv" hidden="1">#REF!</definedName>
    <definedName name="__123Graph_D" localSheetId="0" hidden="1">#REF!</definedName>
    <definedName name="__123Graph_D" localSheetId="4" hidden="1">#REF!</definedName>
    <definedName name="__123Graph_D" hidden="1">#REF!</definedName>
    <definedName name="__123Graph_E" localSheetId="0" hidden="1">#REF!</definedName>
    <definedName name="__123Graph_E" localSheetId="4" hidden="1">#REF!</definedName>
    <definedName name="__123Graph_E" hidden="1">#REF!</definedName>
    <definedName name="__123Graph_F" localSheetId="0" hidden="1">#REF!</definedName>
    <definedName name="__123Graph_F" localSheetId="4" hidden="1">#REF!</definedName>
    <definedName name="__123Graph_F" hidden="1">#REF!</definedName>
    <definedName name="__123Graph_X" localSheetId="0" hidden="1">#REF!</definedName>
    <definedName name="__123Graph_X" localSheetId="4" hidden="1">#REF!</definedName>
    <definedName name="__123Graph_X" hidden="1">#REF!</definedName>
    <definedName name="__cp3" hidden="1">{#N/A,#N/A,FALSE,"ALLOC"}</definedName>
    <definedName name="__FPC1">#REF!</definedName>
    <definedName name="__FPC2">#REF!</definedName>
    <definedName name="__FPC3">#REF!</definedName>
    <definedName name="__fsd44" localSheetId="4" hidden="1">{#N/A,#N/A,FALSE,"Aging Summary";#N/A,#N/A,FALSE,"Ratio Analysis";#N/A,#N/A,FALSE,"Test 120 Day Accts";#N/A,#N/A,FALSE,"Tickmarks"}</definedName>
    <definedName name="__fsd44" hidden="1">{#N/A,#N/A,FALSE,"Aging Summary";#N/A,#N/A,FALSE,"Ratio Analysis";#N/A,#N/A,FALSE,"Test 120 Day Accts";#N/A,#N/A,FALSE,"Tickmarks"}</definedName>
    <definedName name="__key2" localSheetId="4" hidden="1">#REF!</definedName>
    <definedName name="__key2" hidden="1">#REF!</definedName>
    <definedName name="__new2">#REF!</definedName>
    <definedName name="__PG1">#REF!</definedName>
    <definedName name="__PG2">#REF!</definedName>
    <definedName name="__PG3">#REF!</definedName>
    <definedName name="__PG4">#REF!</definedName>
    <definedName name="__PG5">#REF!</definedName>
    <definedName name="__yr01">#REF!</definedName>
    <definedName name="__yr02">#REF!</definedName>
    <definedName name="__yr03">#REF!</definedName>
    <definedName name="__yr04">#REF!</definedName>
    <definedName name="__yr05">#REF!</definedName>
    <definedName name="__yr06">#REF!</definedName>
    <definedName name="__yr07">#REF!</definedName>
    <definedName name="__yr08">#REF!</definedName>
    <definedName name="__yr09">#REF!</definedName>
    <definedName name="__yr10">#REF!</definedName>
    <definedName name="__yr11">#REF!</definedName>
    <definedName name="__yr12">#REF!</definedName>
    <definedName name="__yr13">#REF!</definedName>
    <definedName name="__yr14">#REF!</definedName>
    <definedName name="__yr15">#REF!</definedName>
    <definedName name="__yr16">#REF!</definedName>
    <definedName name="__yr17">#REF!</definedName>
    <definedName name="__yr18">#REF!</definedName>
    <definedName name="__yr19">#REF!</definedName>
    <definedName name="__YR2">#REF!</definedName>
    <definedName name="__yr20">#REF!</definedName>
    <definedName name="__yr21">#REF!</definedName>
    <definedName name="__YR3">#REF!</definedName>
    <definedName name="__YR4">#REF!</definedName>
    <definedName name="__YR5">#REF!</definedName>
    <definedName name="__YR6">#REF!</definedName>
    <definedName name="__yr98">#REF!</definedName>
    <definedName name="__yr99">#REF!</definedName>
    <definedName name="_000">#REF!</definedName>
    <definedName name="_123Graph_F1" localSheetId="0" hidden="1">#REF!</definedName>
    <definedName name="_123Graph_F1" localSheetId="4" hidden="1">#REF!</definedName>
    <definedName name="_123Graph_F1" hidden="1">#REF!</definedName>
    <definedName name="_1995RET">#REF!</definedName>
    <definedName name="_1996AMORT">#REF!</definedName>
    <definedName name="_1996RET">#REF!</definedName>
    <definedName name="_1997AMORT">#REF!</definedName>
    <definedName name="_1997RETAMORT">#REF!</definedName>
    <definedName name="_2">#REF!</definedName>
    <definedName name="_2_1">#REF!</definedName>
    <definedName name="_2_2">#REF!</definedName>
    <definedName name="_2_3">#REF!</definedName>
    <definedName name="_328_J_7">#REF!</definedName>
    <definedName name="_328_J_8">#REF!</definedName>
    <definedName name="_328_K_7">#REF!</definedName>
    <definedName name="_328_K_8">#REF!</definedName>
    <definedName name="_328_L">#REF!</definedName>
    <definedName name="_328_M">#REF!</definedName>
    <definedName name="_328_N">#REF!</definedName>
    <definedName name="_4_1">#REF!</definedName>
    <definedName name="_4_2">#REF!</definedName>
    <definedName name="_4_3">#REF!</definedName>
    <definedName name="_6MOS">#REF!</definedName>
    <definedName name="_6MOS_1">#REF!</definedName>
    <definedName name="_6MOS_2">#REF!</definedName>
    <definedName name="_6MOS_3">#REF!</definedName>
    <definedName name="_97opls">#REF!</definedName>
    <definedName name="_AMO_UniqueIdentifier" hidden="1">"'eb9d3520-3d84-428e-b28e-6ce50767914c'"</definedName>
    <definedName name="_AUG94">#REF!</definedName>
    <definedName name="_Fill" localSheetId="0" hidden="1">#REF!</definedName>
    <definedName name="_Fill" localSheetId="4" hidden="1">#REF!</definedName>
    <definedName name="_Fill" hidden="1">#REF!</definedName>
    <definedName name="_FPC1">#REF!</definedName>
    <definedName name="_FPC2">#REF!</definedName>
    <definedName name="_FPC3">#REF!</definedName>
    <definedName name="_fsd44" localSheetId="4" hidden="1">{#N/A,#N/A,FALSE,"Aging Summary";#N/A,#N/A,FALSE,"Ratio Analysis";#N/A,#N/A,FALSE,"Test 120 Day Accts";#N/A,#N/A,FALSE,"Tickmarks"}</definedName>
    <definedName name="_fsd44" hidden="1">{#N/A,#N/A,FALSE,"Aging Summary";#N/A,#N/A,FALSE,"Ratio Analysis";#N/A,#N/A,FALSE,"Test 120 Day Accts";#N/A,#N/A,FALSE,"Tickmarks"}</definedName>
    <definedName name="_Key1" localSheetId="0" hidden="1">#REF!</definedName>
    <definedName name="_Key1" localSheetId="4" hidden="1">#REF!</definedName>
    <definedName name="_Key1" hidden="1">#REF!</definedName>
    <definedName name="_Key2" localSheetId="0" hidden="1">#REF!</definedName>
    <definedName name="_Key2" localSheetId="4" hidden="1">#REF!</definedName>
    <definedName name="_Key2" hidden="1">#REF!</definedName>
    <definedName name="_new2">#REF!</definedName>
    <definedName name="_Order1" localSheetId="4" hidden="1">255</definedName>
    <definedName name="_Order1" hidden="1">0</definedName>
    <definedName name="_Order2" hidden="1">0</definedName>
    <definedName name="_Parse_In" localSheetId="4" hidden="1">#REF!</definedName>
    <definedName name="_Parse_In" hidden="1">#REF!</definedName>
    <definedName name="_Parse_Out" localSheetId="4" hidden="1">#REF!</definedName>
    <definedName name="_Parse_Out" hidden="1">#REF!</definedName>
    <definedName name="_PG1">#REF!</definedName>
    <definedName name="_PG2">#REF!</definedName>
    <definedName name="_PG5">#REF!</definedName>
    <definedName name="_Regression_Int" hidden="1">1</definedName>
    <definedName name="_SEP94">#REF!</definedName>
    <definedName name="_Sort" localSheetId="0" hidden="1">#REF!</definedName>
    <definedName name="_Sort" localSheetId="4" hidden="1">#REF!</definedName>
    <definedName name="_Sort" hidden="1">#REF!</definedName>
    <definedName name="_Sort1" localSheetId="0" hidden="1">#REF!</definedName>
    <definedName name="_Sort1" localSheetId="4" hidden="1">#REF!</definedName>
    <definedName name="_Sort1" hidden="1">#REF!</definedName>
    <definedName name="_Table1_In1" localSheetId="0" hidden="1">#REF!</definedName>
    <definedName name="_Table1_In1" localSheetId="4" hidden="1">#REF!</definedName>
    <definedName name="_Table1_In1" hidden="1">#REF!</definedName>
    <definedName name="_Table1_Out" localSheetId="0" hidden="1">#REF!</definedName>
    <definedName name="_Table1_Out" localSheetId="4" hidden="1">#REF!</definedName>
    <definedName name="_Table1_Out" hidden="1">#REF!</definedName>
    <definedName name="_Table2_In1" localSheetId="0" hidden="1">#REF!</definedName>
    <definedName name="_Table2_In1" localSheetId="4" hidden="1">#REF!</definedName>
    <definedName name="_Table2_In1" hidden="1">#REF!</definedName>
    <definedName name="_Table2_Out" localSheetId="0" hidden="1">#REF!</definedName>
    <definedName name="_Table2_Out" localSheetId="4" hidden="1">#REF!</definedName>
    <definedName name="_Table2_Out" hidden="1">#REF!</definedName>
    <definedName name="_yr01">#REF!</definedName>
    <definedName name="_yr02">#REF!</definedName>
    <definedName name="_yr03">#REF!</definedName>
    <definedName name="_yr04">#REF!</definedName>
    <definedName name="_yr05">#REF!</definedName>
    <definedName name="_yr06">#REF!</definedName>
    <definedName name="_yr07">#REF!</definedName>
    <definedName name="_yr08">#REF!</definedName>
    <definedName name="_yr09">#REF!</definedName>
    <definedName name="_yr10">#REF!</definedName>
    <definedName name="_yr11">#REF!</definedName>
    <definedName name="_yr12">#REF!</definedName>
    <definedName name="_yr13">#REF!</definedName>
    <definedName name="_yr14">#REF!</definedName>
    <definedName name="_yr15">#REF!</definedName>
    <definedName name="_yr16">#REF!</definedName>
    <definedName name="_yr17">#REF!</definedName>
    <definedName name="_yr18">#REF!</definedName>
    <definedName name="_yr19">#REF!</definedName>
    <definedName name="_YR2">#REF!</definedName>
    <definedName name="_yr20">#REF!</definedName>
    <definedName name="_Yr2007">#REF!</definedName>
    <definedName name="_Yr2008">#REF!</definedName>
    <definedName name="_Yr2009">#REF!</definedName>
    <definedName name="_Yr2010">#REF!</definedName>
    <definedName name="_yr21">#REF!</definedName>
    <definedName name="_YR3">#REF!</definedName>
    <definedName name="_YR4">#REF!</definedName>
    <definedName name="_YR5">#REF!</definedName>
    <definedName name="_YR6">#REF!</definedName>
    <definedName name="_yr98">#REF!</definedName>
    <definedName name="_yr99">#REF!</definedName>
    <definedName name="A">#REF!</definedName>
    <definedName name="A_1">#REF!</definedName>
    <definedName name="A_2">#REF!</definedName>
    <definedName name="A_3">#REF!</definedName>
    <definedName name="A1topd">#REF!</definedName>
    <definedName name="A9A">#REF!</definedName>
    <definedName name="aa" localSheetId="4" hidden="1">#REF!</definedName>
    <definedName name="aa" hidden="1">#REF!</definedName>
    <definedName name="aaa">#REF!</definedName>
    <definedName name="AAA_DOCTOPS" hidden="1">"AAA_SET"</definedName>
    <definedName name="aaaaa" hidden="1">{#N/A,#N/A,FALSE,"EXPENSE"}</definedName>
    <definedName name="aaaaaaaaaaaaaaaaaaaaa" hidden="1">{#N/A,#N/A,FALSE,"EXPENSE"}</definedName>
    <definedName name="AccdMICP">#REF!</definedName>
    <definedName name="AccrExp">#REF!</definedName>
    <definedName name="AccrExpSum">#REF!</definedName>
    <definedName name="AccrMICP">#REF!</definedName>
    <definedName name="ACCRUED_401K">#REF!</definedName>
    <definedName name="ACCRUED_LIAB">#REF!</definedName>
    <definedName name="acct1410">#REF!</definedName>
    <definedName name="acct2810">#REF!</definedName>
    <definedName name="ACE">#REF!</definedName>
    <definedName name="ACT">#REF!</definedName>
    <definedName name="ACT_EIN">#REF!</definedName>
    <definedName name="ACwvu.print2." hidden="1">#REF!</definedName>
    <definedName name="ACwvu.print3." hidden="1">#REF!</definedName>
    <definedName name="adfadfadfadf" hidden="1">{#N/A,#N/A,FALSE,"EXPENSE"}</definedName>
    <definedName name="advance">#REF!</definedName>
    <definedName name="ADVERT">#REF!</definedName>
    <definedName name="aertajyiukfjhdh" hidden="1">{#N/A,#N/A,FALSE,"ALLOC"}</definedName>
    <definedName name="aewrawerasdfsdaf" hidden="1">{#N/A,#N/A,FALSE,"EXPENSE"}</definedName>
    <definedName name="afdasdfaertgrthngbvc" hidden="1">{#N/A,#N/A,FALSE,"EXPENSE"}</definedName>
    <definedName name="AFUDC">#REF!</definedName>
    <definedName name="afwerwerewf" hidden="1">{#N/A,#N/A,FALSE,"EXPENSE"}</definedName>
    <definedName name="AINT_BAL">#REF!</definedName>
    <definedName name="ALLDETAIL" localSheetId="4">#REF!:#REF!</definedName>
    <definedName name="ALLDETAIL">#REF!:#REF!</definedName>
    <definedName name="ALLOCATION">#REF!</definedName>
    <definedName name="Allocators">#REF!</definedName>
    <definedName name="AllocIncTaxExpensePg2">#REF!</definedName>
    <definedName name="AMT">#REF!</definedName>
    <definedName name="ANAL">#REF!</definedName>
    <definedName name="ANNFEB">#REF!</definedName>
    <definedName name="ANNMAR">#REF!</definedName>
    <definedName name="anscount" hidden="1">1</definedName>
    <definedName name="APN">#REF!</definedName>
    <definedName name="ARAMSum">#REF!</definedName>
    <definedName name="as" localSheetId="4" hidden="1">{#N/A,#N/A,FALSE,"Aging Summary";#N/A,#N/A,FALSE,"Ratio Analysis";#N/A,#N/A,FALSE,"Test 120 Day Accts";#N/A,#N/A,FALSE,"Tickmarks"}</definedName>
    <definedName name="as" hidden="1">{#N/A,#N/A,FALSE,"Aging Summary";#N/A,#N/A,FALSE,"Ratio Analysis";#N/A,#N/A,FALSE,"Test 120 Day Accts";#N/A,#N/A,FALSE,"Tickmarks"}</definedName>
    <definedName name="AS2DocOpenMode" localSheetId="4" hidden="1">"AS2DocumentEdit"</definedName>
    <definedName name="AS2DocOpenMode" hidden="1">"AS2DocumentBrowse"</definedName>
    <definedName name="AS2NamedRange" hidden="1">7</definedName>
    <definedName name="asdf" localSheetId="4" hidden="1">#REF!</definedName>
    <definedName name="asdf" hidden="1">#REF!</definedName>
    <definedName name="asdfasfasdfasdfsdfsdf" hidden="1">{#N/A,#N/A,FALSE,"EXPENSE"}</definedName>
    <definedName name="Asset_Retrieve">#REF!</definedName>
    <definedName name="AUG_1">#REF!</definedName>
    <definedName name="AUG_2">#REF!</definedName>
    <definedName name="AUG_3">#REF!</definedName>
    <definedName name="AUGUST">#REF!</definedName>
    <definedName name="av">#REF!</definedName>
    <definedName name="AVSACURRYR">#REF!</definedName>
    <definedName name="AVSBCURRMO">#REF!</definedName>
    <definedName name="awerwaerwerfw" hidden="1">{#N/A,#N/A,FALSE,"ALLOC"}</definedName>
    <definedName name="bad_debt">#REF!</definedName>
    <definedName name="BAD_DEBT_EXPENSE">#REF!</definedName>
    <definedName name="BASIS">#REF!</definedName>
    <definedName name="bc_type">#REF!</definedName>
    <definedName name="Beginning_Balance">-FV(Interest_Rate/12,Payment_Number-1,-Monthly_Payment,Loan_Amount)</definedName>
    <definedName name="bfhbfvdzvcxzv" hidden="1">{#N/A,#N/A,FALSE,"EXPENSE"}</definedName>
    <definedName name="bgfdghsszsdfzsdf" hidden="1">{#N/A,#N/A,FALSE,"EXPENSE"}</definedName>
    <definedName name="bigbuckrecon">#REF!</definedName>
    <definedName name="Billing">#REF!</definedName>
    <definedName name="block">#REF!</definedName>
    <definedName name="block2">#REF!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NE_MESSAGES_HIDDEN" localSheetId="0" hidden="1">#REF!</definedName>
    <definedName name="BNE_MESSAGES_HIDDEN" localSheetId="4" hidden="1">#REF!</definedName>
    <definedName name="BNE_MESSAGES_HIDDEN" hidden="1">#REF!</definedName>
    <definedName name="bob" hidden="1">{#N/A,#N/A,FALSE,"EXPENSE"}</definedName>
    <definedName name="BOOKDEP">#REF!</definedName>
    <definedName name="BOOKDEPAFUDC">#REF!</definedName>
    <definedName name="BookRate">#REF!</definedName>
    <definedName name="Broker">#REF!</definedName>
    <definedName name="broker_id">#REF!</definedName>
    <definedName name="BU_names">#REF!</definedName>
    <definedName name="BUDGET">#REF!</definedName>
    <definedName name="burtonrecon">#REF!</definedName>
    <definedName name="buy_sell_id">#REF!</definedName>
    <definedName name="bv" localSheetId="4" hidden="1">{#N/A,#N/A,FALSE,"Aging Summary";#N/A,#N/A,FALSE,"Ratio Analysis";#N/A,#N/A,FALSE,"Test 120 Day Accts";#N/A,#N/A,FALSE,"Tickmarks"}</definedName>
    <definedName name="bv" hidden="1">{#N/A,#N/A,FALSE,"Aging Summary";#N/A,#N/A,FALSE,"Ratio Analysis";#N/A,#N/A,FALSE,"Test 120 Day Accts";#N/A,#N/A,FALSE,"Tickmarks"}</definedName>
    <definedName name="C_51_1">#REF!</definedName>
    <definedName name="C_51_1_93">#REF!</definedName>
    <definedName name="C_51_2">#REF!</definedName>
    <definedName name="C_51_2_93">#REF!</definedName>
    <definedName name="C_51_3">#REF!</definedName>
    <definedName name="C_51_4">#REF!</definedName>
    <definedName name="C_51_5">#REF!</definedName>
    <definedName name="C_51_6">#REF!</definedName>
    <definedName name="Call_Format_ISD_All">#REF!</definedName>
    <definedName name="Cap_ex_data">#REF!</definedName>
    <definedName name="CAP_EXP_GRAPH">#REF!</definedName>
    <definedName name="CapEquipment">#REF!</definedName>
    <definedName name="CapexData">#REF!</definedName>
    <definedName name="Capital">#REF!</definedName>
    <definedName name="CAPTIVE_INS">#REF!</definedName>
    <definedName name="CASE_2_PG_1">#REF!</definedName>
    <definedName name="cboxdate">#REF!</definedName>
    <definedName name="cf">#REF!</definedName>
    <definedName name="charlesrecon">#REF!</definedName>
    <definedName name="charts">#REF!</definedName>
    <definedName name="CHECKREQUEST">#REF!</definedName>
    <definedName name="ClubDues">#REF!</definedName>
    <definedName name="Coal1">#REF!</definedName>
    <definedName name="Coal2">#REF!</definedName>
    <definedName name="Coal3">#REF!</definedName>
    <definedName name="COGS">#REF!</definedName>
    <definedName name="COMBINE">#REF!</definedName>
    <definedName name="Combined" hidden="1">{#N/A,#N/A,FALSE,"TOTAL";#N/A,#N/A,FALSE,"SERIES l";#N/A,#N/A,FALSE,"1993A";#N/A,#N/A,FALSE,"1994A";#N/A,#N/A,FALSE,"SERIES ll";#N/A,#N/A,FALSE,"1995A";#N/A,#N/A,FALSE,"1995B";#N/A,#N/A,FALSE,"1996A";#N/A,#N/A,FALSE,"SERIES lll";#N/A,#N/A,FALSE,"1996lllA-R";#N/A,#N/A,FALSE,"1996lllCD"}</definedName>
    <definedName name="CommDate">#REF!</definedName>
    <definedName name="COMPANY">#REF!</definedName>
    <definedName name="contract_list">#REF!</definedName>
    <definedName name="CORP">#REF!</definedName>
    <definedName name="COST93">#REF!</definedName>
    <definedName name="CountDK104Records">COUNTIF(#REF!,"DE Carolinas")</definedName>
    <definedName name="counterparty_id">#REF!</definedName>
    <definedName name="county">OFFSET(#REF!,0,0,COUNTA(#REF!))</definedName>
    <definedName name="coversheet">#REF!</definedName>
    <definedName name="covingtonrecon">#REF!</definedName>
    <definedName name="CPindex">#REF!</definedName>
    <definedName name="cprange3" hidden="1">{#N/A,#N/A,FALSE,"ALLOC"}</definedName>
    <definedName name="cprrange2" hidden="1">{#N/A,#N/A,FALSE,"ALLOC"}</definedName>
    <definedName name="CR">#REF!</definedName>
    <definedName name="Craft_Implementation">#REF!</definedName>
    <definedName name="CRCAP2006">#REF!</definedName>
    <definedName name="CRCAP2007">#REF!</definedName>
    <definedName name="CRCAP2008">#REF!</definedName>
    <definedName name="CRCAP2009">#REF!</definedName>
    <definedName name="CRCAP2010">#REF!</definedName>
    <definedName name="_xlnm.Criteria">#REF!</definedName>
    <definedName name="CROM2006">#REF!</definedName>
    <definedName name="CROM2007">#REF!</definedName>
    <definedName name="CROM2008">#REF!</definedName>
    <definedName name="CROM2009">#REF!</definedName>
    <definedName name="CROM2010">#REF!</definedName>
    <definedName name="crookedrecon">#REF!</definedName>
    <definedName name="CUMMULATIVE">#REF!</definedName>
    <definedName name="CUMTD">#REF!</definedName>
    <definedName name="cur_alpha_month">#REF!</definedName>
    <definedName name="cur_year">#REF!</definedName>
    <definedName name="current_month">#REF!</definedName>
    <definedName name="CVPY">#REF!</definedName>
    <definedName name="cvzdfzsdfdsfsf" hidden="1">{#N/A,#N/A,FALSE,"EXPENSE"}</definedName>
    <definedName name="D">#REF!</definedName>
    <definedName name="data">#REF!</definedName>
    <definedName name="data1991">#REF!</definedName>
    <definedName name="data1992">#REF!</definedName>
    <definedName name="data1993">#REF!</definedName>
    <definedName name="_xlnm.Database">#REF!</definedName>
    <definedName name="DataTabl">#REF!</definedName>
    <definedName name="DataTable">#REF!</definedName>
    <definedName name="DataTypes">#REF!</definedName>
    <definedName name="Dates">#REF!</definedName>
    <definedName name="Day">#REF!</definedName>
    <definedName name="DBASE">#REF!</definedName>
    <definedName name="dbo_fnv_act_rtx">#REF!</definedName>
    <definedName name="DDD">#REF!</definedName>
    <definedName name="DDDD">#REF!</definedName>
    <definedName name="DDDDD">#REF!</definedName>
    <definedName name="Debt_Retrieve">#REF!</definedName>
    <definedName name="DefDirector">#REF!</definedName>
    <definedName name="DEFERRED_COMP">#REF!</definedName>
    <definedName name="DEFERRED_COMPENSATION">#REF!</definedName>
    <definedName name="DefGain">#REF!</definedName>
    <definedName name="DEFINC">#REF!</definedName>
    <definedName name="DefMICP">#REF!</definedName>
    <definedName name="Dep">#REF!</definedName>
    <definedName name="DEPR">#REF!</definedName>
    <definedName name="Depr_Balance">#REF!</definedName>
    <definedName name="Derivation_of_Energy_Separation_Factors">#REF!</definedName>
    <definedName name="devel">#REF!</definedName>
    <definedName name="df" localSheetId="4" hidden="1">{#N/A,#N/A,FALSE,"Aging Summary";#N/A,#N/A,FALSE,"Ratio Analysis";#N/A,#N/A,FALSE,"Test 120 Day Accts";#N/A,#N/A,FALSE,"Tickmarks"}</definedName>
    <definedName name="df" hidden="1">{#N/A,#N/A,FALSE,"Aging Summary";#N/A,#N/A,FALSE,"Ratio Analysis";#N/A,#N/A,FALSE,"Test 120 Day Accts";#N/A,#N/A,FALSE,"Tickmarks"}</definedName>
    <definedName name="dfadsfadfadfewfr" hidden="1">{#N/A,#N/A,FALSE,"EXPENSE"}</definedName>
    <definedName name="dfadsfasdfdsf" hidden="1">{#N/A,#N/A,FALSE,"EXPENSE"}</definedName>
    <definedName name="dfadsfdsafdf" hidden="1">{#N/A,#N/A,FALSE,"ALLOC"}</definedName>
    <definedName name="dfasdfasdf" hidden="1">{#N/A,#N/A,FALSE,"ALLOC"}</definedName>
    <definedName name="dfasdfasdfdsaf" hidden="1">{#N/A,#N/A,FALSE,"ALLOC"}</definedName>
    <definedName name="dfasfasfdfadsf" hidden="1">{#N/A,#N/A,FALSE,"EXPENSE"}</definedName>
    <definedName name="DFD_TAX">#REF!</definedName>
    <definedName name="dfdfdsfadsf" hidden="1">{#N/A,#N/A,FALSE,"EXPENSE"}</definedName>
    <definedName name="dfdsfsdfdfdsf" hidden="1">{#N/A,#N/A,FALSE,"EXPENSE"}</definedName>
    <definedName name="dfsadfdsfdsf" hidden="1">{#N/A,#N/A,FALSE,"ALLOC"}</definedName>
    <definedName name="dfsdfdsfdsfds" hidden="1">{#N/A,#N/A,FALSE,"EXPENSE"}</definedName>
    <definedName name="dgdgdfgdg" hidden="1">{#N/A,#N/A,FALSE,"EXPENSE"}</definedName>
    <definedName name="dhdyyrtyr" hidden="1">{#N/A,#N/A,FALSE,"EXPENSE"}</definedName>
    <definedName name="dhiirecon">#REF!</definedName>
    <definedName name="dick">#REF!</definedName>
    <definedName name="dinomountrecon">#REF!</definedName>
    <definedName name="DiscountRate">#REF!</definedName>
    <definedName name="Dividend">#REF!</definedName>
    <definedName name="DK104_ccnc" localSheetId="4">OFFSET(#REF!,0,0,CountDK104Records,1)</definedName>
    <definedName name="DK104_ccnc">OFFSET(#REF!,0,0,CountDK104Records,1)</definedName>
    <definedName name="DK104_depr_summary2" localSheetId="4">OFFSET(#REF!,0,0,CountDK104Records,1)</definedName>
    <definedName name="DK104_depr_summary2">OFFSET(#REF!,0,0,CountDK104Records,1)</definedName>
    <definedName name="DOCKET_NO">#REF!</definedName>
    <definedName name="Domain" comment="Domain">#REF!</definedName>
    <definedName name="ds" localSheetId="4" hidden="1">{#N/A,#N/A,FALSE,"Aging Summary";#N/A,#N/A,FALSE,"Ratio Analysis";#N/A,#N/A,FALSE,"Test 120 Day Accts";#N/A,#N/A,FALSE,"Tickmarks"}</definedName>
    <definedName name="ds" hidden="1">{#N/A,#N/A,FALSE,"Aging Summary";#N/A,#N/A,FALSE,"Ratio Analysis";#N/A,#N/A,FALSE,"Test 120 Day Accts";#N/A,#N/A,FALSE,"Tickmarks"}</definedName>
    <definedName name="dsfasdfdasf" hidden="1">{#N/A,#N/A,FALSE,"EXPENSE"}</definedName>
    <definedName name="dsfasdfdsf" hidden="1">{#N/A,#N/A,FALSE,"EXPENSE"}</definedName>
    <definedName name="DSM" hidden="1">#REF!</definedName>
    <definedName name="dtresyttyujyujtghgh" hidden="1">{#N/A,#N/A,FALSE,"EXPENSE"}</definedName>
    <definedName name="E">#REF!</definedName>
    <definedName name="E1_Page_1">#REF!,#REF!,#REF!,#REF!,#REF!,#REF!,#REF!</definedName>
    <definedName name="E1_Page_2">#REF!,#REF!,#REF!,#REF!,#REF!,#REF!,#REF!</definedName>
    <definedName name="E4_Page_1_All">#REF!,#REF!,#REF!,#REF!,#REF!,#REF!,#REF!</definedName>
    <definedName name="E4_Page_1_Filing">#REF!,#REF!,#REF!,#REF!,#REF!,#REF!,#REF!</definedName>
    <definedName name="E4_Page_2_All">#REF!,#REF!,#REF!,#REF!,#REF!,#REF!,#REF!</definedName>
    <definedName name="E4_Page_2_Filing">#REF!,#REF!,#REF!,#REF!,#REF!,#REF!,#REF!</definedName>
    <definedName name="eatawerawerfe" hidden="1">{#N/A,#N/A,FALSE,"ALLOC"}</definedName>
    <definedName name="ECCRCurrentTax">#REF!</definedName>
    <definedName name="ECCRDeferredTax">#REF!</definedName>
    <definedName name="ECON_DEV">#REF!</definedName>
    <definedName name="ECRCCurrentTax">#REF!</definedName>
    <definedName name="ECRCDeferredTax">#REF!</definedName>
    <definedName name="EDC">#REF!</definedName>
    <definedName name="enddate">#REF!</definedName>
    <definedName name="Ending_Balance">-FV(Interest_Rate/12,Payment_Number,-Monthly_Payment,Loan_Amount)</definedName>
    <definedName name="ENT">#REF!</definedName>
    <definedName name="Entity">#REF!</definedName>
    <definedName name="Entity_E">OFFSET(#REF!,0,0,COUNTA(#REF!))</definedName>
    <definedName name="Equity_Retrieve">#REF!</definedName>
    <definedName name="er" localSheetId="4" hidden="1">{#N/A,#N/A,FALSE,"Aging Summary";#N/A,#N/A,FALSE,"Ratio Analysis";#N/A,#N/A,FALSE,"Test 120 Day Accts";#N/A,#N/A,FALSE,"Tickmarks"}</definedName>
    <definedName name="er" hidden="1">{#N/A,#N/A,FALSE,"Aging Summary";#N/A,#N/A,FALSE,"Ratio Analysis";#N/A,#N/A,FALSE,"Test 120 Day Accts";#N/A,#N/A,FALSE,"Tickmarks"}</definedName>
    <definedName name="EssOptions">"A1110000000130000000001100000_0000"</definedName>
    <definedName name="Est_Class">#REF!</definedName>
    <definedName name="ew" localSheetId="4" hidden="1">{#N/A,#N/A,FALSE,"Aging Summary";#N/A,#N/A,FALSE,"Ratio Analysis";#N/A,#N/A,FALSE,"Test 120 Day Accts";#N/A,#N/A,FALSE,"Tickmarks"}</definedName>
    <definedName name="ew" hidden="1">{#N/A,#N/A,FALSE,"Aging Summary";#N/A,#N/A,FALSE,"Ratio Analysis";#N/A,#N/A,FALSE,"Test 120 Day Accts";#N/A,#N/A,FALSE,"Tickmarks"}</definedName>
    <definedName name="EXCTRACT1">#REF!</definedName>
    <definedName name="Exrate00">#REF!</definedName>
    <definedName name="Exrate99">#REF!</definedName>
    <definedName name="_xlnm.Extract">#REF!</definedName>
    <definedName name="FACTORS">#REF!</definedName>
    <definedName name="fadfasdfasdfadsf" hidden="1">{#N/A,#N/A,FALSE,"ALLOC"}</definedName>
    <definedName name="fadfasdfwaerwe" hidden="1">{#N/A,#N/A,FALSE,"ALLOC"}</definedName>
    <definedName name="fadsfadsfadsf" hidden="1">{#N/A,#N/A,FALSE,"EXPENSE"}</definedName>
    <definedName name="fadsfadsfdasf" hidden="1">{#N/A,#N/A,FALSE,"EXPENSE"}</definedName>
    <definedName name="fadsfdsafdfd" hidden="1">{#N/A,#N/A,FALSE,"ALLOC"}</definedName>
    <definedName name="fasdfadsfdasf" hidden="1">{#N/A,#N/A,FALSE,"ALLOC"}</definedName>
    <definedName name="fasdfasdfadsf" hidden="1">{#N/A,#N/A,FALSE,"EXPENSE"}</definedName>
    <definedName name="fasdfdfdf" hidden="1">{#N/A,#N/A,FALSE,"EXPENSE"}</definedName>
    <definedName name="fasfdsfdsafads" hidden="1">{#N/A,#N/A,FALSE,"EXPENSE"}</definedName>
    <definedName name="fbroker_id">#REF!</definedName>
    <definedName name="fcsdafasdfadsf" hidden="1">{#N/A,#N/A,FALSE,"EXPENSE"}</definedName>
    <definedName name="fd" localSheetId="4" hidden="1">{#N/A,#N/A,FALSE,"Aging Summary";#N/A,#N/A,FALSE,"Ratio Analysis";#N/A,#N/A,FALSE,"Test 120 Day Accts";#N/A,#N/A,FALSE,"Tickmarks"}</definedName>
    <definedName name="fd" hidden="1">{#N/A,#N/A,FALSE,"Aging Summary";#N/A,#N/A,FALSE,"Ratio Analysis";#N/A,#N/A,FALSE,"Test 120 Day Accts";#N/A,#N/A,FALSE,"Tickmarks"}</definedName>
    <definedName name="fdasfadfdaf" hidden="1">{#N/A,#N/A,FALSE,"EXPENSE"}</definedName>
    <definedName name="fdates">#REF!</definedName>
    <definedName name="fdsfdsafdasfds" hidden="1">{#N/A,#N/A,FALSE,"EXPENSE"}</definedName>
    <definedName name="fdsfsadfsdafdsa" hidden="1">{#N/A,#N/A,FALSE,"EXPENSE"}</definedName>
    <definedName name="fdsfsdfdsfd" hidden="1">{#N/A,#N/A,FALSE,"EXPENSE"}</definedName>
    <definedName name="FEDERAL">#REF!</definedName>
    <definedName name="FERC_AccumDepr">#REF!</definedName>
    <definedName name="FERC_PlantInService">#REF!</definedName>
    <definedName name="fewrfwerwqerwe" hidden="1">{#N/A,#N/A,FALSE,"EXPENSE"}</definedName>
    <definedName name="ffff" hidden="1">{#N/A,#N/A,FALSE,"ALLOC"}</definedName>
    <definedName name="FGC">#REF!</definedName>
    <definedName name="fgdfgdzfxczv" hidden="1">{#N/A,#N/A,FALSE,"EXPENSE"}</definedName>
    <definedName name="fgdfzdsfASFDAS" hidden="1">{#N/A,#N/A,FALSE,"EXPENSE"}</definedName>
    <definedName name="fgdgdfdvcx" hidden="1">{#N/A,#N/A,FALSE,"ALLOC"}</definedName>
    <definedName name="fgdsfasdfscc" hidden="1">{#N/A,#N/A,FALSE,"ALLOC"}</definedName>
    <definedName name="fgdsfdsfd" hidden="1">{#N/A,#N/A,FALSE,"EXPENSE"}</definedName>
    <definedName name="fhfgdgdg" hidden="1">{#N/A,#N/A,FALSE,"EXPENSE"}</definedName>
    <definedName name="fhfhfhfg" hidden="1">{#N/A,#N/A,FALSE,"EXPENSE"}</definedName>
    <definedName name="fhgfdgdzfcxvcx" hidden="1">{#N/A,#N/A,FALSE,"EXPENSE"}</definedName>
    <definedName name="FI_Tax_Entry_Year">#REF!</definedName>
    <definedName name="fiddlersrecon">#REF!</definedName>
    <definedName name="FILENAME">#REF!</definedName>
    <definedName name="Finance_factor">#REF!</definedName>
    <definedName name="Financial_Analysis_Report">#REF!</definedName>
    <definedName name="FinLev">#REF!</definedName>
    <definedName name="FinRate">#REF!</definedName>
    <definedName name="FinTerm">#REF!</definedName>
    <definedName name="first_adte">#REF!</definedName>
    <definedName name="firstqtr">#REF!</definedName>
    <definedName name="FL">#REF!</definedName>
    <definedName name="FLCAP2006">#REF!</definedName>
    <definedName name="FLCAP2007">#REF!</definedName>
    <definedName name="FLCAP2008">#REF!</definedName>
    <definedName name="FLCAP2009">#REF!</definedName>
    <definedName name="FLCAP2010">#REF!</definedName>
    <definedName name="FLOM2006">#REF!</definedName>
    <definedName name="FLOM2007">#REF!</definedName>
    <definedName name="FLOM2008">#REF!</definedName>
    <definedName name="FLOM2009">#REF!</definedName>
    <definedName name="FLOM2010">#REF!</definedName>
    <definedName name="Florida">#REF!</definedName>
    <definedName name="Florida_Power_Corporation">#REF!</definedName>
    <definedName name="FORM">#REF!</definedName>
    <definedName name="FORM_4626">#REF!</definedName>
    <definedName name="FORM42_1A">#REF!</definedName>
    <definedName name="FORM42_2A">#REF!</definedName>
    <definedName name="FORM42_3A">#REF!</definedName>
    <definedName name="FORM42_4A">#REF!</definedName>
    <definedName name="FORM42_6A">#REF!</definedName>
    <definedName name="FORM42_8A_P1">#REF!</definedName>
    <definedName name="FORM42_8A_P10">#REF!</definedName>
    <definedName name="FORM42_8A_P11">#REF!</definedName>
    <definedName name="FORM42_8A_P12">#REF!</definedName>
    <definedName name="FORM42_8A_P13">#REF!</definedName>
    <definedName name="FORM42_8A_P14">#REF!</definedName>
    <definedName name="FORM42_8A_P15">#REF!</definedName>
    <definedName name="FORM42_8A_P16">#REF!</definedName>
    <definedName name="FORM42_8A_P17">#REF!</definedName>
    <definedName name="FORM42_8A_P18">#REF!</definedName>
    <definedName name="FORM42_8A_P19">#REF!</definedName>
    <definedName name="FORM42_8A_P2">#REF!</definedName>
    <definedName name="FORM42_8A_P20">#REF!</definedName>
    <definedName name="FORM42_8A_P3">#REF!</definedName>
    <definedName name="FORM42_8A_P4">#REF!</definedName>
    <definedName name="FORM42_8A_P5">#REF!</definedName>
    <definedName name="FORM42_8A_P6">#REF!</definedName>
    <definedName name="FORM42_8A_P7">#REF!</definedName>
    <definedName name="FORM42_8A_P8">#REF!</definedName>
    <definedName name="FORM42_8A_P9">#REF!</definedName>
    <definedName name="FORM4626">#REF!</definedName>
    <definedName name="four_three_last">#REF!</definedName>
    <definedName name="FPCCAP">#REF!</definedName>
    <definedName name="freb" hidden="1">{#N/A,#N/A,FALSE,"EXPENSE"}</definedName>
    <definedName name="fregion_id">#REF!</definedName>
    <definedName name="frt" localSheetId="4" hidden="1">{#N/A,#N/A,FALSE,"Aging Summary";#N/A,#N/A,FALSE,"Ratio Analysis";#N/A,#N/A,FALSE,"Test 120 Day Accts";#N/A,#N/A,FALSE,"Tickmarks"}</definedName>
    <definedName name="frt" hidden="1">{#N/A,#N/A,FALSE,"Aging Summary";#N/A,#N/A,FALSE,"Ratio Analysis";#N/A,#N/A,FALSE,"Test 120 Day Accts";#N/A,#N/A,FALSE,"Tickmarks"}</definedName>
    <definedName name="frwerwerwerfw" hidden="1">{#N/A,#N/A,FALSE,"EXPENSE"}</definedName>
    <definedName name="frwerwerwerwerfew" hidden="1">{#N/A,#N/A,FALSE,"EXPENSE"}</definedName>
    <definedName name="fsadfsdfadfdfwerf" hidden="1">{#N/A,#N/A,FALSE,"EXPENSE"}</definedName>
    <definedName name="fsafwaerwer" hidden="1">{#N/A,#N/A,FALSE,"EXPENSE"}</definedName>
    <definedName name="fsd" localSheetId="4" hidden="1">{#N/A,#N/A,FALSE,"Aging Summary";#N/A,#N/A,FALSE,"Ratio Analysis";#N/A,#N/A,FALSE,"Test 120 Day Accts";#N/A,#N/A,FALSE,"Tickmarks"}</definedName>
    <definedName name="fsd" hidden="1">{#N/A,#N/A,FALSE,"Aging Summary";#N/A,#N/A,FALSE,"Ratio Analysis";#N/A,#N/A,FALSE,"Test 120 Day Accts";#N/A,#N/A,FALSE,"Tickmarks"}</definedName>
    <definedName name="fsdfadsfdfd" hidden="1">{#N/A,#N/A,FALSE,"EXPENSE"}</definedName>
    <definedName name="fsdfasdfadsf" hidden="1">{#N/A,#N/A,FALSE,"EXPENSE"}</definedName>
    <definedName name="fsdfdfbfvbcvbb" hidden="1">{#N/A,#N/A,FALSE,"ALLOC"}</definedName>
    <definedName name="fsdfdwfdsf" hidden="1">{#N/A,#N/A,FALSE,"EXPENSE"}</definedName>
    <definedName name="fsgrhghj" hidden="1">{#N/A,#N/A,FALSE,"ALLOC"}</definedName>
    <definedName name="ftimemap_entry">#REF!</definedName>
    <definedName name="ftyrtdrt" hidden="1">{#N/A,#N/A,FALSE,"ALLOC"}</definedName>
    <definedName name="FuelCurrentTax">#REF!</definedName>
    <definedName name="FuelDeferredTax">#REF!</definedName>
    <definedName name="G">#REF!</definedName>
    <definedName name="gbdfgdfdfzvc" hidden="1">{#N/A,#N/A,FALSE,"ALLOC"}</definedName>
    <definedName name="gbdfgzdfvvc" hidden="1">{#N/A,#N/A,FALSE,"EXPENSE"}</definedName>
    <definedName name="gdfgdvzxcvc" hidden="1">{#N/A,#N/A,FALSE,"EXPENSE"}</definedName>
    <definedName name="gdfgdzfdzfvxzc" hidden="1">{#N/A,#N/A,FALSE,"ALLOC"}</definedName>
    <definedName name="gdfgfbcvbcv" hidden="1">{#N/A,#N/A,FALSE,"EXPENSE"}</definedName>
    <definedName name="gdfgfvcxvcx" hidden="1">{#N/A,#N/A,FALSE,"ALLOC"}</definedName>
    <definedName name="gdgddgd" hidden="1">{#N/A,#N/A,FALSE,"EXPENSE"}</definedName>
    <definedName name="gdsfgdcvcx" hidden="1">{#N/A,#N/A,FALSE,"EXPENSE"}</definedName>
    <definedName name="gdsfgdfvgzcxvcxz" hidden="1">{#N/A,#N/A,FALSE,"EXPENSE"}</definedName>
    <definedName name="gdsgdfvcxvxc" hidden="1">{#N/A,#N/A,FALSE,"EXPENSE"}</definedName>
    <definedName name="GENERATE">#REF!</definedName>
    <definedName name="gfgsdftesrt" hidden="1">{#N/A,#N/A,FALSE,"EXPENSE"}</definedName>
    <definedName name="gfhbgfggbvcvcx" hidden="1">{#N/A,#N/A,FALSE,"EXPENSE"}</definedName>
    <definedName name="gfhfgfbcvcv" hidden="1">{#N/A,#N/A,FALSE,"EXPENSE"}</definedName>
    <definedName name="gfhfxcxvcxzv" hidden="1">{#N/A,#N/A,FALSE,"EXPENSE"}</definedName>
    <definedName name="gfhsdzfzasdfSAF" hidden="1">{#N/A,#N/A,FALSE,"ALLOC"}</definedName>
    <definedName name="gfhshyghgf" hidden="1">{#N/A,#N/A,FALSE,"EXPENSE"}</definedName>
    <definedName name="gfnhsfgdzvc" hidden="1">{#N/A,#N/A,FALSE,"ALLOC"}</definedName>
    <definedName name="gfsgesrwerwer" hidden="1">{#N/A,#N/A,FALSE,"EXPENSE"}</definedName>
    <definedName name="gggg" hidden="1">{#N/A,#N/A,FALSE,"EXPENSE"}</definedName>
    <definedName name="ggggg" hidden="1">{#N/A,#N/A,FALSE,"EXPENSE"}</definedName>
    <definedName name="gggggg" hidden="1">{#N/A,#N/A,FALSE,"EXPENSE"}</definedName>
    <definedName name="ghsfgdszfzsdf" hidden="1">{#N/A,#N/A,FALSE,"EXPENSE"}</definedName>
    <definedName name="glenivyrecon">#REF!</definedName>
    <definedName name="Goto_Rates" localSheetId="4">#REF!</definedName>
    <definedName name="Goto_Rates">#REF!</definedName>
    <definedName name="gretertertert" hidden="1">{#N/A,#N/A,FALSE,"EXPENSE"}</definedName>
    <definedName name="gsdfgdzcvzcxvc" hidden="1">{#N/A,#N/A,FALSE,"EXPENSE"}</definedName>
    <definedName name="gsdfgdzfzdvcxz" hidden="1">{#N/A,#N/A,FALSE,"EXPENSE"}</definedName>
    <definedName name="gsdfgzsdfzsdcs" hidden="1">{#N/A,#N/A,FALSE,"EXPENSE"}</definedName>
    <definedName name="gsfdgzdfcxv" hidden="1">{#N/A,#N/A,FALSE,"EXPENSE"}</definedName>
    <definedName name="H">#REF!</definedName>
    <definedName name="Header_Row">ROW(#REF!)</definedName>
    <definedName name="helenrecon">#REF!</definedName>
    <definedName name="hfgdfdcvc" hidden="1">{#N/A,#N/A,FALSE,"EXPENSE"}</definedName>
    <definedName name="hgfhngfvbvcb" hidden="1">{#N/A,#N/A,FALSE,"EXPENSE"}</definedName>
    <definedName name="hgfhsfdgadgfzdv" hidden="1">{#N/A,#N/A,FALSE,"EXPENSE"}</definedName>
    <definedName name="hghfdghfgh" hidden="1">{#N/A,#N/A,FALSE,"EXPENSE"}</definedName>
    <definedName name="hgsfdgdzgfdszfds" hidden="1">{#N/A,#N/A,FALSE,"EXPENSE"}</definedName>
    <definedName name="hhfghfh" hidden="1">{#N/A,#N/A,FALSE,"EXPENSE"}</definedName>
    <definedName name="hhgbvxcv" hidden="1">{#N/A,#N/A,FALSE,"EXPENSE"}</definedName>
    <definedName name="hhhh" hidden="1">{#N/A,#N/A,FALSE,"EXPENSE"}</definedName>
    <definedName name="hhhhh" hidden="1">{#N/A,#N/A,FALSE,"ALLOC"}</definedName>
    <definedName name="Highlights_Print_Area">#REF!</definedName>
    <definedName name="hjgfhgfhgf" hidden="1">{#N/A,#N/A,FALSE,"EXPENSE"}</definedName>
    <definedName name="hnftgszdgfzsdfv" hidden="1">{#N/A,#N/A,FALSE,"EXPENSE"}</definedName>
    <definedName name="holding1">#REF!</definedName>
    <definedName name="holding2">#REF!</definedName>
    <definedName name="holding3">#REF!</definedName>
    <definedName name="hols">#REF!</definedName>
    <definedName name="HOURS">#REF!</definedName>
    <definedName name="Housing">#REF!</definedName>
    <definedName name="hshgsgfgdfg" hidden="1">{#N/A,#N/A,FALSE,"ALLOC"}</definedName>
    <definedName name="HTML_CodePage" hidden="1">1252</definedName>
    <definedName name="HTML_Description" hidden="1">""</definedName>
    <definedName name="HTML_Email" hidden="1">""</definedName>
    <definedName name="HTML_Header" hidden="1">"Commentary"</definedName>
    <definedName name="HTML_LastUpdate" hidden="1">"08/14/2003"</definedName>
    <definedName name="HTML_LineAfter" hidden="1">FALSE</definedName>
    <definedName name="HTML_LineBefore" hidden="1">FALSE</definedName>
    <definedName name="HTML_Name" hidden="1">"Corporate User"</definedName>
    <definedName name="HTML_OBDlg2" hidden="1">TRUE</definedName>
    <definedName name="HTML_OBDlg4" hidden="1">TRUE</definedName>
    <definedName name="HTML_OS" hidden="1">0</definedName>
    <definedName name="HTML_PathFile" hidden="1">"C:\WINNT\Profiles\i11485\Desktop\MyHTML.htm"</definedName>
    <definedName name="HTML_Title" hidden="1">"New Reporting Summary 8-13-03"</definedName>
    <definedName name="htyrtyfghfg" hidden="1">{#N/A,#N/A,FALSE,"EXPENSE"}</definedName>
    <definedName name="Hurdle">#REF!</definedName>
    <definedName name="ID_sorted">#REF!</definedName>
    <definedName name="iiittuty" hidden="1">{#N/A,#N/A,FALSE,"EXPENSE"}</definedName>
    <definedName name="In.3">#REF!</definedName>
    <definedName name="INACTIVE">#REF!</definedName>
    <definedName name="INDEX">#REF!</definedName>
    <definedName name="INPUT">#REF!</definedName>
    <definedName name="INPUT_1">#REF!</definedName>
    <definedName name="INPUT_2">#REF!</definedName>
    <definedName name="INPUT2">#REF!</definedName>
    <definedName name="InputColumns">#REF!</definedName>
    <definedName name="INSUR">#REF!</definedName>
    <definedName name="Insurance1">#REF!</definedName>
    <definedName name="Insurance2">#REF!</definedName>
    <definedName name="INT_TAX_DEF">#REF!</definedName>
    <definedName name="INT_TAX_DEF2">#REF!</definedName>
    <definedName name="Intan">#REF!</definedName>
    <definedName name="Intan_106_amt">#REF!</definedName>
    <definedName name="INTER_CO_PROFIT">#REF!</definedName>
    <definedName name="INTERCO">#REF!</definedName>
    <definedName name="Interest">-IPMT(Interest_Rate/12,Payment_Number,Number_of_Payments,Loan_Amount)</definedName>
    <definedName name="Interest_Rate">#REF!</definedName>
    <definedName name="INVENTORY">#REF!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39477.4477083333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_Area_and_Division" comment="IT_Area_and_Division Updated 4/1/14">#REF!</definedName>
    <definedName name="iu" localSheetId="4" hidden="1">{#N/A,#N/A,FALSE,"Aging Summary";#N/A,#N/A,FALSE,"Ratio Analysis";#N/A,#N/A,FALSE,"Test 120 Day Accts";#N/A,#N/A,FALSE,"Tickmarks"}</definedName>
    <definedName name="iu" hidden="1">{#N/A,#N/A,FALSE,"Aging Summary";#N/A,#N/A,FALSE,"Ratio Analysis";#N/A,#N/A,FALSE,"Test 120 Day Accts";#N/A,#N/A,FALSE,"Tickmarks"}</definedName>
    <definedName name="iuiyiiyi" hidden="1">{#N/A,#N/A,FALSE,"EXPENSE"}</definedName>
    <definedName name="iutyutytyu" hidden="1">{#N/A,#N/A,FALSE,"EXPENSE"}</definedName>
    <definedName name="jack">#REF!</definedName>
    <definedName name="January_Highlights_Print_Area">#REF!</definedName>
    <definedName name="JE27Recon">#REF!</definedName>
    <definedName name="jgjddd" hidden="1">{#N/A,#N/A,FALSE,"EXPENSE"}</definedName>
    <definedName name="jgjfgjghj" hidden="1">{#N/A,#N/A,FALSE,"EXPENSE"}</definedName>
    <definedName name="jgjghfhd" hidden="1">{#N/A,#N/A,FALSE,"EXPENSE"}</definedName>
    <definedName name="jgjythfg" hidden="1">{#N/A,#N/A,FALSE,"EXPENSE"}</definedName>
    <definedName name="jjjj" hidden="1">{#N/A,#N/A,FALSE,"EXPENSE"}</definedName>
    <definedName name="jnhjhjggh" hidden="1">{#N/A,#N/A,FALSE,"EXPENSE"}</definedName>
    <definedName name="jnmhgjdbcxbvc" hidden="1">{#N/A,#N/A,FALSE,"EXPENSE"}</definedName>
    <definedName name="jukyukyujkyjm" hidden="1">{#N/A,#N/A,FALSE,"EXPENSE"}</definedName>
    <definedName name="JURIS">#REF!</definedName>
    <definedName name="juyjghjghjgt" hidden="1">{#N/A,#N/A,FALSE,"EXPENSE"}</definedName>
    <definedName name="jytuyutyu" hidden="1">{#N/A,#N/A,FALSE,"EXPENSE"}</definedName>
    <definedName name="k">#REF!</definedName>
    <definedName name="key_asset_cur">#REF!</definedName>
    <definedName name="key_asset_prev">#REF!</definedName>
    <definedName name="kgkgjkghkj" hidden="1">{#N/A,#N/A,FALSE,"EXPENSE"}</definedName>
    <definedName name="khgkjgkghkhj" hidden="1">{#N/A,#N/A,FALSE,"EXPENSE"}</definedName>
    <definedName name="khkhkhkh" hidden="1">{#N/A,#N/A,FALSE,"EXPENSE"}</definedName>
    <definedName name="kkhkjhkjh" hidden="1">{#N/A,#N/A,FALSE,"EXPENSE"}</definedName>
    <definedName name="kkk" localSheetId="4" hidden="1">{#N/A,#N/A,FALSE,"Aging Summary";#N/A,#N/A,FALSE,"Ratio Analysis";#N/A,#N/A,FALSE,"Test 120 Day Accts";#N/A,#N/A,FALSE,"Tickmarks"}</definedName>
    <definedName name="kkk" hidden="1">{#N/A,#N/A,FALSE,"Aging Summary";#N/A,#N/A,FALSE,"Ratio Analysis";#N/A,#N/A,FALSE,"Test 120 Day Accts";#N/A,#N/A,FALSE,"Tickmarks"}</definedName>
    <definedName name="kuhgjghjghj" hidden="1">{#N/A,#N/A,FALSE,"ALLOC"}</definedName>
    <definedName name="kyukytjgdhfgfd" hidden="1">{#N/A,#N/A,FALSE,"EXPENSE"}</definedName>
    <definedName name="LaborBand">#REF!</definedName>
    <definedName name="LAG">#REF!</definedName>
    <definedName name="Last_Row">IF(Values_Entered,Header_Row+Number_of_Payments,Header_Row)</definedName>
    <definedName name="last_year">#REF!</definedName>
    <definedName name="left1">#REF!</definedName>
    <definedName name="left2">#REF!</definedName>
    <definedName name="Legal">#REF!</definedName>
    <definedName name="LIAB">#REF!</definedName>
    <definedName name="LIAISON">#REF!</definedName>
    <definedName name="LIFEDEP">#REF!</definedName>
    <definedName name="LIFEDEPHARRIS">#REF!</definedName>
    <definedName name="LINE01">#REF!</definedName>
    <definedName name="LINE02">#REF!</definedName>
    <definedName name="LINE04">#REF!</definedName>
    <definedName name="LINE05">#REF!</definedName>
    <definedName name="LINE06">#REF!</definedName>
    <definedName name="LINE07">#REF!</definedName>
    <definedName name="LINE08">#REF!</definedName>
    <definedName name="LINE09">#REF!</definedName>
    <definedName name="LINE1">#REF!</definedName>
    <definedName name="LINE10">#REF!</definedName>
    <definedName name="LINE12">#REF!</definedName>
    <definedName name="LINE13">#REF!</definedName>
    <definedName name="LINE14">#REF!</definedName>
    <definedName name="LINE15">#REF!</definedName>
    <definedName name="LINE16">#REF!</definedName>
    <definedName name="LINE17">#REF!</definedName>
    <definedName name="LINE18">#REF!</definedName>
    <definedName name="LINE19">#REF!</definedName>
    <definedName name="LINE2">#REF!</definedName>
    <definedName name="LINE20">#REF!</definedName>
    <definedName name="LINE21">#REF!</definedName>
    <definedName name="LINE22">#REF!</definedName>
    <definedName name="LINE23">#REF!</definedName>
    <definedName name="LINE24">#REF!</definedName>
    <definedName name="LINE25">#REF!</definedName>
    <definedName name="LINE26">#REF!</definedName>
    <definedName name="LINE4">#REF!</definedName>
    <definedName name="LINE5">#REF!</definedName>
    <definedName name="LINE6">#REF!</definedName>
    <definedName name="Line7">#REF!</definedName>
    <definedName name="LINE8">#REF!</definedName>
    <definedName name="LINE9">#REF!</definedName>
    <definedName name="lk" localSheetId="4" hidden="1">{#N/A,#N/A,FALSE,"Aging Summary";#N/A,#N/A,FALSE,"Ratio Analysis";#N/A,#N/A,FALSE,"Test 120 Day Accts";#N/A,#N/A,FALSE,"Tickmarks"}</definedName>
    <definedName name="lk" hidden="1">{#N/A,#N/A,FALSE,"Aging Summary";#N/A,#N/A,FALSE,"Ratio Analysis";#N/A,#N/A,FALSE,"Test 120 Day Accts";#N/A,#N/A,FALSE,"Tickmarks"}</definedName>
    <definedName name="lkfyhjfghfdgdgf" hidden="1">{#N/A,#N/A,FALSE,"ALLOC"}</definedName>
    <definedName name="lku" localSheetId="4" hidden="1">{#N/A,#N/A,FALSE,"Aging Summary";#N/A,#N/A,FALSE,"Ratio Analysis";#N/A,#N/A,FALSE,"Test 120 Day Accts";#N/A,#N/A,FALSE,"Tickmarks"}</definedName>
    <definedName name="lku" hidden="1">{#N/A,#N/A,FALSE,"Aging Summary";#N/A,#N/A,FALSE,"Ratio Analysis";#N/A,#N/A,FALSE,"Test 120 Day Accts";#N/A,#N/A,FALSE,"Tickmarks"}</definedName>
    <definedName name="lll" localSheetId="4" hidden="1">{#N/A,#N/A,FALSE,"Aging Summary";#N/A,#N/A,FALSE,"Ratio Analysis";#N/A,#N/A,FALSE,"Test 120 Day Accts";#N/A,#N/A,FALSE,"Tickmarks"}</definedName>
    <definedName name="lll" hidden="1">{#N/A,#N/A,FALSE,"Aging Summary";#N/A,#N/A,FALSE,"Ratio Analysis";#N/A,#N/A,FALSE,"Test 120 Day Accts";#N/A,#N/A,FALSE,"Tickmarks"}</definedName>
    <definedName name="lllllll" hidden="1">{#N/A,#N/A,FALSE,"EXPENSE"}</definedName>
    <definedName name="llmmn" hidden="1">{#N/A,#N/A,FALSE,"EXPENSE"}</definedName>
    <definedName name="Loan_Amount">#REF!</definedName>
    <definedName name="Loan_Not_Paid">IF(Payment_Number&lt;=Number_of_Payments,1,0)</definedName>
    <definedName name="Loan_Start">#REF!</definedName>
    <definedName name="Loan_Years">#REF!</definedName>
    <definedName name="LOBBYING">#REF!</definedName>
    <definedName name="LOCALSALES">#REF!</definedName>
    <definedName name="LTIP">#REF!</definedName>
    <definedName name="LTIPpg1">#REF!</definedName>
    <definedName name="LTIPpg2">#REF!</definedName>
    <definedName name="LYN">#REF!</definedName>
    <definedName name="m">#REF!</definedName>
    <definedName name="M_1">#REF!</definedName>
    <definedName name="MACRS">#REF!</definedName>
    <definedName name="MACRS_Lives">#REF!</definedName>
    <definedName name="MACRSSchedule">#REF!</definedName>
    <definedName name="MACRSYear">#REF!</definedName>
    <definedName name="MAIN">#REF!</definedName>
    <definedName name="MAR_1">#REF!</definedName>
    <definedName name="MAR_3">#REF!</definedName>
    <definedName name="Marine1">#REF!</definedName>
    <definedName name="Marine2">#REF!</definedName>
    <definedName name="Marine3">#REF!</definedName>
    <definedName name="MARY_T">#REF!</definedName>
    <definedName name="Material_WBS_Lookup">#REF!</definedName>
    <definedName name="medicalrecon">#REF!</definedName>
    <definedName name="MICP">#REF!</definedName>
    <definedName name="MINEFEE">#REF!</definedName>
    <definedName name="MINROY">#REF!</definedName>
    <definedName name="Mis">#REF!</definedName>
    <definedName name="mmmmmmmm" hidden="1">{#N/A,#N/A,FALSE,"EXPENSE"}</definedName>
    <definedName name="MMRate">#REF!</definedName>
    <definedName name="mn" localSheetId="4" hidden="1">{#N/A,#N/A,FALSE,"Aging Summary";#N/A,#N/A,FALSE,"Ratio Analysis";#N/A,#N/A,FALSE,"Test 120 Day Accts";#N/A,#N/A,FALSE,"Tickmarks"}</definedName>
    <definedName name="mn" hidden="1">{#N/A,#N/A,FALSE,"Aging Summary";#N/A,#N/A,FALSE,"Ratio Analysis";#N/A,#N/A,FALSE,"Test 120 Day Accts";#N/A,#N/A,FALSE,"Tickmarks"}</definedName>
    <definedName name="mnhngfxvbcvx" hidden="1">{#N/A,#N/A,FALSE,"EXPENSE"}</definedName>
    <definedName name="MONTH_1">#REF!</definedName>
    <definedName name="MONTH_2">#REF!</definedName>
    <definedName name="MONTH_3">#REF!</definedName>
    <definedName name="MONTH_4">#REF!</definedName>
    <definedName name="MONTH_5">#REF!</definedName>
    <definedName name="MONTH_6">#REF!</definedName>
    <definedName name="Monthly_Payment">-PMT(Interest_Rate/12,Number_of_Payments,Loan_Amount)</definedName>
    <definedName name="MOR_BS">#REF!</definedName>
    <definedName name="Mthyr">#REF!</definedName>
    <definedName name="MWH_Sales_and_Electric_Revenues">#REF!</definedName>
    <definedName name="NA" hidden="1">{"Analysis",#N/A,FALSE,"Analysis";"Details",#N/A,FALSE,"Analysis"}</definedName>
    <definedName name="new">#REF!</definedName>
    <definedName name="new.analysis" hidden="1">{"Analysis",#N/A,FALSE,"Analysis";"Details",#N/A,FALSE,"Analysis"}</definedName>
    <definedName name="NFIP">#REF!</definedName>
    <definedName name="nghmndghbfdxgfd" hidden="1">{#N/A,#N/A,FALSE,"EXPENSE"}</definedName>
    <definedName name="nhgmnbcvbvc" hidden="1">{#N/A,#N/A,FALSE,"EXPENSE"}</definedName>
    <definedName name="nhmhgnbvnvb" hidden="1">{#N/A,#N/A,FALSE,"ALLOC"}</definedName>
    <definedName name="nhnjfgdzfvcv" hidden="1">{#N/A,#N/A,FALSE,"EXPENSE"}</definedName>
    <definedName name="njhgnfgchfgbf" hidden="1">{#N/A,#N/A,FALSE,"EXPENSE"}</definedName>
    <definedName name="njhhgnbvbvcb" hidden="1">{#N/A,#N/A,FALSE,"ALLOC"}</definedName>
    <definedName name="non_cur_assets">"="</definedName>
    <definedName name="nonadvance">#REF!</definedName>
    <definedName name="NonBroker">#REF!</definedName>
    <definedName name="NonDedEnter">#REF!</definedName>
    <definedName name="NonDisrPension">#REF!</definedName>
    <definedName name="none" localSheetId="0" hidden="1">#REF!</definedName>
    <definedName name="none" localSheetId="4" hidden="1">#REF!</definedName>
    <definedName name="none" hidden="1">#REF!</definedName>
    <definedName name="NONFUELREC">#REF!</definedName>
    <definedName name="NovAccts">#REF!</definedName>
    <definedName name="NPV">#REF!</definedName>
    <definedName name="nSFE">#REF!</definedName>
    <definedName name="Number_of_Payments">#REF!</definedName>
    <definedName name="NvsASD">"V2003-03-30"</definedName>
    <definedName name="NvsAutoDrillOk">"VN"</definedName>
    <definedName name="NvsElapsedTime">0.0000813657388789579</definedName>
    <definedName name="NvsEndTime">NOW()</definedName>
    <definedName name="NvsInstanceHook">Format_ISD_All</definedName>
    <definedName name="NvsInstSpec">"%,FBUSINESS_UNIT,TBU_MGT,NT&amp;M,FCURRENCY_CD,VAUD"</definedName>
    <definedName name="NvsLayoutType">"M3"</definedName>
    <definedName name="NvsNplSpec">"%,X,RZF..,CZF.."</definedName>
    <definedName name="NvsPanelEffdt">"V1900-01-01"</definedName>
    <definedName name="NvsPanelSetid">"VSHARE"</definedName>
    <definedName name="NvsParentRef">#REF!</definedName>
    <definedName name="NvsReqBU">"V51020"</definedName>
    <definedName name="NvsReqBUOnly">"VN"</definedName>
    <definedName name="NvsSheetType">"M"</definedName>
    <definedName name="NvsTransLed">"VN"</definedName>
    <definedName name="NvsTreeASD">"V2003-03-30"</definedName>
    <definedName name="NvsValTbl.ACCOUNT">"GL_ACCOUNT_TBL"</definedName>
    <definedName name="NvsValTbl.BUSINESS_UNIT">"BUS_UNIT_TBL_FS"</definedName>
    <definedName name="NvsValTbl.CURRENCY_CD">"CURRENCY_CD_TBL"</definedName>
    <definedName name="NvsValTbl.DEPTID">"DEPARTMENT_TBL"</definedName>
    <definedName name="NvsValTbl.EAC">"EAC_TBL"</definedName>
    <definedName name="NvsValTbl.FERC_OTHER">"FERC_OTHER_TBL"</definedName>
    <definedName name="NvsValTbl.PRODUCT">"PRODUCT_TBL"</definedName>
    <definedName name="NvsValTbl.SCENARIO">"BD_SCENARIO_TBL"</definedName>
    <definedName name="NvsValTbl.Z_FUNCTION">"Z_FUNCTION_TBL"</definedName>
    <definedName name="NvsValTbl.Z_REG_ID">"Z_REG_ID_TBL"</definedName>
    <definedName name="OctAccts">#REF!</definedName>
    <definedName name="ofit_m_1">#REF!</definedName>
    <definedName name="ofit_request">#REF!</definedName>
    <definedName name="ofitrequest">#REF!</definedName>
    <definedName name="oiu" localSheetId="4" hidden="1">{#N/A,#N/A,FALSE,"Aging Summary";#N/A,#N/A,FALSE,"Ratio Analysis";#N/A,#N/A,FALSE,"Test 120 Day Accts";#N/A,#N/A,FALSE,"Tickmarks"}</definedName>
    <definedName name="oiu" hidden="1">{#N/A,#N/A,FALSE,"Aging Summary";#N/A,#N/A,FALSE,"Ratio Analysis";#N/A,#N/A,FALSE,"Test 120 Day Accts";#N/A,#N/A,FALSE,"Tickmarks"}</definedName>
    <definedName name="oliverecon">#REF!</definedName>
    <definedName name="OMCont">#REF!</definedName>
    <definedName name="op" localSheetId="4" hidden="1">{#N/A,#N/A,FALSE,"Aging Summary";#N/A,#N/A,FALSE,"Ratio Analysis";#N/A,#N/A,FALSE,"Test 120 Day Accts";#N/A,#N/A,FALSE,"Tickmarks"}</definedName>
    <definedName name="op" hidden="1">{#N/A,#N/A,FALSE,"Aging Summary";#N/A,#N/A,FALSE,"Ratio Analysis";#N/A,#N/A,FALSE,"Test 120 Day Accts";#N/A,#N/A,FALSE,"Tickmarks"}</definedName>
    <definedName name="OpCashCal">#REF!</definedName>
    <definedName name="OpCashCont">#REF!</definedName>
    <definedName name="OpIncCal">#REF!</definedName>
    <definedName name="OpIncCont">#REF!</definedName>
    <definedName name="option_type_id">#REF!</definedName>
    <definedName name="OptionType">#REF!</definedName>
    <definedName name="order">OFFSET(#REF!,0,0,COUNTA(#REF!))</definedName>
    <definedName name="OTHER12MTHS">#REF!</definedName>
    <definedName name="OVER">#REF!</definedName>
    <definedName name="p" localSheetId="4" hidden="1">{#N/A,#N/A,FALSE,"Aging Summary";#N/A,#N/A,FALSE,"Ratio Analysis";#N/A,#N/A,FALSE,"Test 120 Day Accts";#N/A,#N/A,FALSE,"Tickmarks"}</definedName>
    <definedName name="p" hidden="1">{#N/A,#N/A,FALSE,"Aging Summary";#N/A,#N/A,FALSE,"Ratio Analysis";#N/A,#N/A,FALSE,"Test 120 Day Accts";#N/A,#N/A,FALSE,"Tickmarks"}</definedName>
    <definedName name="PAGE_1">#REF!</definedName>
    <definedName name="PAGE_2">#REF!</definedName>
    <definedName name="PAGE1">#REF!</definedName>
    <definedName name="page11">#REF!</definedName>
    <definedName name="page12">#REF!</definedName>
    <definedName name="Page2">#REF!</definedName>
    <definedName name="page3">#REF!</definedName>
    <definedName name="page4">#REF!</definedName>
    <definedName name="page5">#REF!</definedName>
    <definedName name="PAGEABVAR">#REF!</definedName>
    <definedName name="PAGEAPYVAR">#REF!</definedName>
    <definedName name="pam" hidden="1">{#N/A,#N/A,FALSE,"ALLOC"}</definedName>
    <definedName name="PARTI">#REF!</definedName>
    <definedName name="PartialBarrier" localSheetId="4">#N/A</definedName>
    <definedName name="PartialBarrier">#N/A</definedName>
    <definedName name="PARTII">#REF!</definedName>
    <definedName name="PARTIII">#REF!</definedName>
    <definedName name="paul" localSheetId="0" hidden="1">#REF!</definedName>
    <definedName name="paul" localSheetId="4" hidden="1">#REF!</definedName>
    <definedName name="paul" hidden="1">#REF!</definedName>
    <definedName name="Payment_Date">DATE(YEAR(Loan_Start),MONTH(Loan_Start)+Payment_Number,DAY(Loan_Start))</definedName>
    <definedName name="Payment_Number">ROW()-Header_Row</definedName>
    <definedName name="PENSIONS_PSP">#REF!</definedName>
    <definedName name="pesc1" localSheetId="4" hidden="1">{#N/A,#N/A,FALSE,"Aging Summary";#N/A,#N/A,FALSE,"Ratio Analysis";#N/A,#N/A,FALSE,"Test 120 Day Accts";#N/A,#N/A,FALSE,"Tickmarks"}</definedName>
    <definedName name="pesc1" hidden="1">{#N/A,#N/A,FALSE,"Aging Summary";#N/A,#N/A,FALSE,"Ratio Analysis";#N/A,#N/A,FALSE,"Test 120 Day Accts";#N/A,#N/A,FALSE,"Tickmarks"}</definedName>
    <definedName name="piiiiii" hidden="1">{#N/A,#N/A,FALSE,"EXPENSE"}</definedName>
    <definedName name="PIIIVDC">#REF!</definedName>
    <definedName name="po" localSheetId="4" hidden="1">{#N/A,#N/A,FALSE,"Aging Summary";#N/A,#N/A,FALSE,"Ratio Analysis";#N/A,#N/A,FALSE,"Test 120 Day Accts";#N/A,#N/A,FALSE,"Tickmarks"}</definedName>
    <definedName name="po" hidden="1">{#N/A,#N/A,FALSE,"Aging Summary";#N/A,#N/A,FALSE,"Ratio Analysis";#N/A,#N/A,FALSE,"Test 120 Day Accts";#N/A,#N/A,FALSE,"Tickmarks"}</definedName>
    <definedName name="PostRetire">#REF!</definedName>
    <definedName name="ppdroyal">#REF!</definedName>
    <definedName name="ppp" localSheetId="4" hidden="1">{#N/A,#N/A,FALSE,"Aging Summary";#N/A,#N/A,FALSE,"Ratio Analysis";#N/A,#N/A,FALSE,"Test 120 Day Accts";#N/A,#N/A,FALSE,"Tickmarks"}</definedName>
    <definedName name="ppp" hidden="1">{#N/A,#N/A,FALSE,"Aging Summary";#N/A,#N/A,FALSE,"Ratio Analysis";#N/A,#N/A,FALSE,"Test 120 Day Accts";#N/A,#N/A,FALSE,"Tickmarks"}</definedName>
    <definedName name="ppppppp" hidden="1">{#N/A,#N/A,FALSE,"ALLOC"}</definedName>
    <definedName name="pppppppp" hidden="1">{#N/A,#N/A,FALSE,"EXPENSE"}</definedName>
    <definedName name="Pre_TCO">#REF!</definedName>
    <definedName name="PREFLL">#REF!</definedName>
    <definedName name="PREFPP">#REF!</definedName>
    <definedName name="PREPAYMENTS">#REF!</definedName>
    <definedName name="prev_alpha_month">#REF!</definedName>
    <definedName name="prev_dec">#REF!</definedName>
    <definedName name="prev_month">#REF!</definedName>
    <definedName name="prev_year">#REF!</definedName>
    <definedName name="Principal">-PPMT(Interest_Rate/12,Payment_Number,Number_of_Payments,Loan_Amount)</definedName>
    <definedName name="Print">#REF!</definedName>
    <definedName name="_xlnm.Print_Area" localSheetId="0">'MFR C-10'!$A$1:$K$51</definedName>
    <definedName name="_xlnm.Print_Area" localSheetId="4">'Reg Asset UIP Inputs'!$A$1:$P$39</definedName>
    <definedName name="_xlnm.Print_Area">#REF!</definedName>
    <definedName name="Print_Area_MI">#REF!</definedName>
    <definedName name="Print_Area_Reset">OFFSET(Full_Print,0,0,[0]!Last_Row)</definedName>
    <definedName name="_xlnm.Print_Titles" localSheetId="4">'Reg Asset UIP Inputs'!$1:$7</definedName>
    <definedName name="_xlnm.Print_Titles">#REF!,#REF!</definedName>
    <definedName name="Print_Titles_MI" localSheetId="4">#REF!,#REF!</definedName>
    <definedName name="Print_Titles_MI">#REF!,#REF!</definedName>
    <definedName name="print4">#REF!</definedName>
    <definedName name="print5">#REF!</definedName>
    <definedName name="PrintA6_PreDynegy">#REF!</definedName>
    <definedName name="PRIOR">#REF!</definedName>
    <definedName name="Prior_Flow_Through">#REF!</definedName>
    <definedName name="PRIORMOACTUAL">#REF!</definedName>
    <definedName name="PRIORMOBUDGET">#REF!</definedName>
    <definedName name="PRIORYRACCURMO">#REF!</definedName>
    <definedName name="Products">#REF!</definedName>
    <definedName name="ProfSrvs">#REF!</definedName>
    <definedName name="ProjectNames">#REF!</definedName>
    <definedName name="PROPERTY_TAXES">#REF!</definedName>
    <definedName name="PropTax">#REF!</definedName>
    <definedName name="PURC_BASE">#REF!</definedName>
    <definedName name="PURC_INT">#REF!</definedName>
    <definedName name="PURC_PEAK">#REF!</definedName>
    <definedName name="put_call_id">#REF!</definedName>
    <definedName name="qqq">#REF!</definedName>
    <definedName name="qqqqq" hidden="1">{#N/A,#N/A,FALSE,"EXPENSE"}</definedName>
    <definedName name="QTD">#REF!</definedName>
    <definedName name="qtrcore">#REF!</definedName>
    <definedName name="Quarter">#REF!</definedName>
    <definedName name="Question">#REF!</definedName>
    <definedName name="qw" localSheetId="4" hidden="1">{#N/A,#N/A,FALSE,"Aging Summary";#N/A,#N/A,FALSE,"Ratio Analysis";#N/A,#N/A,FALSE,"Test 120 Day Accts";#N/A,#N/A,FALSE,"Tickmarks"}</definedName>
    <definedName name="qw" hidden="1">{#N/A,#N/A,FALSE,"Aging Summary";#N/A,#N/A,FALSE,"Ratio Analysis";#N/A,#N/A,FALSE,"Test 120 Day Accts";#N/A,#N/A,FALSE,"Tickmarks"}</definedName>
    <definedName name="Rail1">#REF!</definedName>
    <definedName name="Rail2">#REF!</definedName>
    <definedName name="Rail3">#REF!</definedName>
    <definedName name="RANGE">#REF!</definedName>
    <definedName name="Range1">#NAME?</definedName>
    <definedName name="RANGE2">#N/A</definedName>
    <definedName name="range3" hidden="1">{#N/A,#N/A,FALSE,"EXPENSE"}</definedName>
    <definedName name="Rate1">#REF!</definedName>
    <definedName name="RBN">#REF!</definedName>
    <definedName name="reagsrgsrgfaefda" hidden="1">{#N/A,#N/A,FALSE,"ALLOC"}</definedName>
    <definedName name="RECBOOK">#REF!</definedName>
    <definedName name="RECON">#REF!</definedName>
    <definedName name="Reconciliation">#REF!</definedName>
    <definedName name="Reg_Asset__YTD">#REF!</definedName>
    <definedName name="Reg_Asset_Amort">#REF!</definedName>
    <definedName name="Reg_Asset_CM">#REF!</definedName>
    <definedName name="Reg_Liab__YTD">#REF!</definedName>
    <definedName name="Reg_Liab_Amort">#REF!</definedName>
    <definedName name="Reg_Liab_CM">#REF!</definedName>
    <definedName name="REG_PRAC">#REF!</definedName>
    <definedName name="region_id">#REF!</definedName>
    <definedName name="REGUALRFAC">#REF!</definedName>
    <definedName name="REGULAR">#REF!</definedName>
    <definedName name="RENT_HOLIDAY_OFFICE_LEASE">#REF!</definedName>
    <definedName name="report">#REF!</definedName>
    <definedName name="Report_2">#REF!</definedName>
    <definedName name="request">#REF!</definedName>
    <definedName name="RESIDENTIAL">#REF!</definedName>
    <definedName name="ret" localSheetId="4" hidden="1">{#N/A,#N/A,FALSE,"Aging Summary";#N/A,#N/A,FALSE,"Ratio Analysis";#N/A,#N/A,FALSE,"Test 120 Day Accts";#N/A,#N/A,FALSE,"Tickmarks"}</definedName>
    <definedName name="ret" hidden="1">{#N/A,#N/A,FALSE,"Aging Summary";#N/A,#N/A,FALSE,"Ratio Analysis";#N/A,#N/A,FALSE,"Test 120 Day Accts";#N/A,#N/A,FALSE,"Tickmarks"}</definedName>
    <definedName name="RetailVariance">#REF!</definedName>
    <definedName name="RETPVVAR">#REF!</definedName>
    <definedName name="RETURN">#REF!</definedName>
    <definedName name="REVIEW">#REF!</definedName>
    <definedName name="REVIEW2">#REF!</definedName>
    <definedName name="rew4wwer" hidden="1">{#N/A,#N/A,FALSE,"EXPENSE"}</definedName>
    <definedName name="rfgfdcvc" hidden="1">{#N/A,#N/A,FALSE,"ALLOC"}</definedName>
    <definedName name="rfsetgthnyukmgff" hidden="1">{#N/A,#N/A,FALSE,"EXPENSE"}</definedName>
    <definedName name="rfwaerwaerwerwe" hidden="1">{#N/A,#N/A,FALSE,"EXPENSE"}</definedName>
    <definedName name="rgrg" localSheetId="4" hidden="1">#REF!</definedName>
    <definedName name="rgrg" hidden="1">#REF!</definedName>
    <definedName name="RID">#REF!</definedName>
    <definedName name="rngAcctNames">#REF!</definedName>
    <definedName name="rngCWIPBalData">#REF!</definedName>
    <definedName name="rngCWIPBalEntities">#REF!</definedName>
    <definedName name="rngData">#REF!</definedName>
    <definedName name="rngDates">#REF!</definedName>
    <definedName name="rngDocket">#REF!</definedName>
    <definedName name="rngItemList">OFFSET(#REF!,0,0,COUNTA(#REF!),1)</definedName>
    <definedName name="rngProjNames">#REF!</definedName>
    <definedName name="rngRateTypeList">#REF!</definedName>
    <definedName name="rngScaleFctr">#REF!</definedName>
    <definedName name="rngWitness">#REF!</definedName>
    <definedName name="rt" localSheetId="4" hidden="1">{#N/A,#N/A,FALSE,"Aging Summary";#N/A,#N/A,FALSE,"Ratio Analysis";#N/A,#N/A,FALSE,"Test 120 Day Accts";#N/A,#N/A,FALSE,"Tickmarks"}</definedName>
    <definedName name="rt" hidden="1">{#N/A,#N/A,FALSE,"Aging Summary";#N/A,#N/A,FALSE,"Ratio Analysis";#N/A,#N/A,FALSE,"Test 120 Day Accts";#N/A,#N/A,FALSE,"Tickmarks"}</definedName>
    <definedName name="RTT">#REF!</definedName>
    <definedName name="rtyrsygyuiukhjghgt" hidden="1">{#N/A,#N/A,FALSE,"EXPENSE"}</definedName>
    <definedName name="rtyrtyrty" hidden="1">{#N/A,#N/A,FALSE,"ALLOC"}</definedName>
    <definedName name="rwerfwerewrew" hidden="1">{#N/A,#N/A,FALSE,"ALLOC"}</definedName>
    <definedName name="rysrysrtygthgh" hidden="1">{#N/A,#N/A,FALSE,"EXPENSE"}</definedName>
    <definedName name="s__cat_temp">#REF!</definedName>
    <definedName name="S1Qtr1">#REF!</definedName>
    <definedName name="S1Qtr2">#REF!</definedName>
    <definedName name="S1Qtr3">#REF!</definedName>
    <definedName name="S1Qtr4">#REF!</definedName>
    <definedName name="sa" localSheetId="4" hidden="1">{#N/A,#N/A,FALSE,"Aging Summary";#N/A,#N/A,FALSE,"Ratio Analysis";#N/A,#N/A,FALSE,"Test 120 Day Accts";#N/A,#N/A,FALSE,"Tickmarks"}</definedName>
    <definedName name="sa" hidden="1">{#N/A,#N/A,FALSE,"Aging Summary";#N/A,#N/A,FALSE,"Ratio Analysis";#N/A,#N/A,FALSE,"Test 120 Day Accts";#N/A,#N/A,FALSE,"Tickmarks"}</definedName>
    <definedName name="salesdata">#REF!</definedName>
    <definedName name="SalesTax">#REF!</definedName>
    <definedName name="Salvage">#REF!</definedName>
    <definedName name="sanddunerecon">#REF!</definedName>
    <definedName name="SCENARIO">#REF!</definedName>
    <definedName name="SCHA">#REF!</definedName>
    <definedName name="Scores">#REF!</definedName>
    <definedName name="scott">#REF!</definedName>
    <definedName name="SCR_Feb02_Transactions">#REF!</definedName>
    <definedName name="SCRCCurrentTax">#REF!</definedName>
    <definedName name="SCRCDeferredTax">#REF!</definedName>
    <definedName name="SEBRING">#REF!</definedName>
    <definedName name="Sect162m">#REF!</definedName>
    <definedName name="SECTION_1341">#REF!</definedName>
    <definedName name="SELF_INS">#REF!</definedName>
    <definedName name="SEP_1">#REF!</definedName>
    <definedName name="SEP_3">#REF!</definedName>
    <definedName name="SEP_A">#REF!</definedName>
    <definedName name="SEP_B">#REF!</definedName>
    <definedName name="SEP_C">#REF!</definedName>
    <definedName name="SEP_D">#REF!</definedName>
    <definedName name="SEP_FACTOR">#REF!</definedName>
    <definedName name="SEPDEM">#REF!</definedName>
    <definedName name="Sept">#REF!</definedName>
    <definedName name="SERP">#REF!</definedName>
    <definedName name="SERPNormal">#REF!</definedName>
    <definedName name="sersadffasf" hidden="1">{#N/A,#N/A,FALSE,"ALLOC"}</definedName>
    <definedName name="sertearawertutyu" hidden="1">{#N/A,#N/A,FALSE,"EXPENSE"}</definedName>
    <definedName name="sfsadfafsdaf" hidden="1">{#N/A,#N/A,FALSE,"EXPENSE"}</definedName>
    <definedName name="ShadeISDAll">#REF!,#REF!,#REF!,#REF!,#REF!,#REF!,#REF!,#REF!,#REF!</definedName>
    <definedName name="sheetinteger">#REF!</definedName>
    <definedName name="ShortTermRate">#REF!</definedName>
    <definedName name="SignDate">#REF!</definedName>
    <definedName name="sit_m_1">#REF!</definedName>
    <definedName name="sit_request">#REF!</definedName>
    <definedName name="split">#REF!</definedName>
    <definedName name="Spouse">#REF!</definedName>
    <definedName name="srfaedtgthjtdhfdg" hidden="1">{#N/A,#N/A,FALSE,"EXPENSE"}</definedName>
    <definedName name="ssss" hidden="1">{#N/A,#N/A,FALSE,"EXPENSE"}</definedName>
    <definedName name="state">OFFSET(#REF!,0,0,COUNTA(#REF!))</definedName>
    <definedName name="State_E">OFFSET(#REF!,0,0,COUNTA(#REF!))</definedName>
    <definedName name="state_request">#REF!</definedName>
    <definedName name="States">#REF!</definedName>
    <definedName name="STOCKHOLDERS_EQUITY">#REF!</definedName>
    <definedName name="stratfordrecon">#REF!</definedName>
    <definedName name="STRATIFIED_FUEL_CHARGE_CALCULATION">#REF!</definedName>
    <definedName name="STS">#REF!</definedName>
    <definedName name="stsaeryyjiutjdhg" hidden="1">{#N/A,#N/A,FALSE,"EXPENSE"}</definedName>
    <definedName name="SUM">#REF!</definedName>
    <definedName name="SUMMARY">#REF!</definedName>
    <definedName name="SUMRY_BY_TIME">#REF!</definedName>
    <definedName name="SUMRY_BY_YEAR">#REF!</definedName>
    <definedName name="SURVRPT">#REF!</definedName>
    <definedName name="SWFFODefFuel">#REF!</definedName>
    <definedName name="Swvu.print2." hidden="1">#REF!</definedName>
    <definedName name="Swvu.print3." hidden="1">#REF!</definedName>
    <definedName name="T">#REF!</definedName>
    <definedName name="t5terer" hidden="1">{#N/A,#N/A,FALSE,"EXPENSE"}</definedName>
    <definedName name="Tax_Year">#REF!</definedName>
    <definedName name="taxable_plant">INDEX(bs_netplant,1,period_summary_col)</definedName>
    <definedName name="TAXDEP">#REF!</definedName>
    <definedName name="TAXINC">#REF!</definedName>
    <definedName name="TaxRate">#REF!</definedName>
    <definedName name="TAXSALV">#REF!</definedName>
    <definedName name="TDS">#REF!</definedName>
    <definedName name="Term">#REF!</definedName>
    <definedName name="Term_Months">#REF!</definedName>
    <definedName name="TextRefCopy26">#REF!</definedName>
    <definedName name="tgrgfdgfdg" hidden="1">{#N/A,#N/A,FALSE,"EXPENSE"}</definedName>
    <definedName name="time_map_id">#REF!</definedName>
    <definedName name="title2">#REF!</definedName>
    <definedName name="title3">#REF!</definedName>
    <definedName name="TITLES">#REF!</definedName>
    <definedName name="TITLES2">#REF!</definedName>
    <definedName name="tom" hidden="1">{#N/A,#N/A,FALSE,"EXPENSE"}</definedName>
    <definedName name="ton" hidden="1">{#N/A,#N/A,FALSE,"EXPENSE"}</definedName>
    <definedName name="TOP">#REF!</definedName>
    <definedName name="topp">#REF!</definedName>
    <definedName name="Total_Cost">#REF!</definedName>
    <definedName name="Total_Emissions">#REF!</definedName>
    <definedName name="Total_Lease_Interest">#REF!</definedName>
    <definedName name="Total_Lease_Payments">#REF!</definedName>
    <definedName name="Total_Lease_Principal">#REF!</definedName>
    <definedName name="Total_Payment">Scheduled_Payment+Extra_Payment</definedName>
    <definedName name="TOTAL_YEAR">#REF!</definedName>
    <definedName name="Total1">#REF!</definedName>
    <definedName name="total2">#REF!</definedName>
    <definedName name="total3">#REF!</definedName>
    <definedName name="TP.1">#REF!</definedName>
    <definedName name="TP_Footer_User" hidden="1">"combsk"</definedName>
    <definedName name="TP_Footer_Version" hidden="1">"v4.00"</definedName>
    <definedName name="trader_id">#REF!</definedName>
    <definedName name="tre" localSheetId="4" hidden="1">{#N/A,#N/A,FALSE,"Aging Summary";#N/A,#N/A,FALSE,"Ratio Analysis";#N/A,#N/A,FALSE,"Test 120 Day Accts";#N/A,#N/A,FALSE,"Tickmarks"}</definedName>
    <definedName name="tre" hidden="1">{#N/A,#N/A,FALSE,"Aging Summary";#N/A,#N/A,FALSE,"Ratio Analysis";#N/A,#N/A,FALSE,"Test 120 Day Accts";#N/A,#N/A,FALSE,"Tickmarks"}</definedName>
    <definedName name="tresrtesrtresrftg" hidden="1">{#N/A,#N/A,FALSE,"EXPENSE"}</definedName>
    <definedName name="tresytyuijiukuyjfghgh" hidden="1">{#N/A,#N/A,FALSE,"EXPENSE"}</definedName>
    <definedName name="trtertertret" hidden="1">{#N/A,#N/A,FALSE,"EXPENSE"}</definedName>
    <definedName name="tterr4r4" hidden="1">{#N/A,#N/A,FALSE,"ALLOC"}</definedName>
    <definedName name="ttttt" hidden="1">{#N/A,#N/A,FALSE,"EXPENSE"}</definedName>
    <definedName name="ttttttt" hidden="1">{#N/A,#N/A,FALSE,"ALLOC"}</definedName>
    <definedName name="ttttttttttttt" hidden="1">{#N/A,#N/A,FALSE,"EXPENSE"}</definedName>
    <definedName name="Turnkey">#REF!</definedName>
    <definedName name="tutututu" hidden="1">{#N/A,#N/A,FALSE,"ALLOC"}</definedName>
    <definedName name="Twelve_ME_unbill_alloc" localSheetId="4">(#REF!+#REF!)</definedName>
    <definedName name="Twelve_ME_unbill_alloc">(#REF!+#REF!)</definedName>
    <definedName name="twelvemonths">#REF!</definedName>
    <definedName name="TWELVEMOS.A.AND.G.MAINT">#REF!</definedName>
    <definedName name="TWELVEMOS.A.AND.G.OPER">#REF!</definedName>
    <definedName name="TWELVEMOS.AFUDC">#REF!</definedName>
    <definedName name="TWELVEMOS.AMORTIZATION">#REF!</definedName>
    <definedName name="TWELVEMOS.CUSTOMER.EXP">#REF!</definedName>
    <definedName name="TWELVEMOS.DEF.FUEL">#REF!</definedName>
    <definedName name="TWELVEMOS.DEPR.AND.AMORT">#REF!</definedName>
    <definedName name="TWELVEMOS.DEPRECIATION">#REF!</definedName>
    <definedName name="TWELVEMOS.DISTRIBUTION.MAINT">#REF!</definedName>
    <definedName name="TWELVEMOS.DISTRIBUTION.OPER">#REF!</definedName>
    <definedName name="TWELVEMOS.DIVIDENDS">#REF!</definedName>
    <definedName name="TWELVEMOS.ECCR">#REF!</definedName>
    <definedName name="TWELVEMOS.FUEL.AND.PURPOWER">#REF!</definedName>
    <definedName name="TWELVEMOS.FUEL.HANDLING">#REF!</definedName>
    <definedName name="TWELVEMOS.INTEREST.CHARGES">#REF!</definedName>
    <definedName name="TWELVEMOS.INTEREST.LONGTERM.DEBT">#REF!</definedName>
    <definedName name="TWELVEMOS.NONOPER.TAXES">#REF!</definedName>
    <definedName name="TWELVEMOS.NUCLEAR.GENERATION.MAINT">#REF!</definedName>
    <definedName name="TWELVEMOS.NUCLEAR.GENERATION.OPER">#REF!</definedName>
    <definedName name="TWELVEMOS.OPER.REVENUES">#REF!</definedName>
    <definedName name="TWELVEMOS.OPER.TAXES">#REF!</definedName>
    <definedName name="TWELVEMOS.OPER_AND_MAINT.EXPS">#REF!</definedName>
    <definedName name="TWELVEMOS.OTH.INC_AND_DEDUCTIONS">#REF!</definedName>
    <definedName name="TWELVEMOS.OTH.POWER.GEN.MAINT">#REF!</definedName>
    <definedName name="TWELVEMOS.OTH.POWER.GEN.OPER">#REF!</definedName>
    <definedName name="TWELVEMOS.OTH.POWER.SUPPLY.OPER">#REF!</definedName>
    <definedName name="TWELVEMOS.OTH.TAXES.NONOPER">#REF!</definedName>
    <definedName name="TWELVEMOS.OTH.TAXES.OPER">#REF!</definedName>
    <definedName name="TWELVEMOS.PURPOWER.NONREC">#REF!</definedName>
    <definedName name="TWELVEMOS.STEAM.GENERATION.MAINT">#REF!</definedName>
    <definedName name="TWELVEMOS.STEAM.GENERATION.OPER">#REF!</definedName>
    <definedName name="TWELVEMOS.TOTAL.PROD.EXPS">#REF!</definedName>
    <definedName name="TWELVEMOS.TRANSMISSION.MAINT">#REF!</definedName>
    <definedName name="TWELVEMOS.TRANSMISSION.OPER">#REF!</definedName>
    <definedName name="twrtesrsf" hidden="1">{#N/A,#N/A,FALSE,"EXPENSE"}</definedName>
    <definedName name="ty" localSheetId="4" hidden="1">{#N/A,#N/A,FALSE,"Aging Summary";#N/A,#N/A,FALSE,"Ratio Analysis";#N/A,#N/A,FALSE,"Test 120 Day Accts";#N/A,#N/A,FALSE,"Tickmarks"}</definedName>
    <definedName name="ty" hidden="1">{#N/A,#N/A,FALSE,"Aging Summary";#N/A,#N/A,FALSE,"Ratio Analysis";#N/A,#N/A,FALSE,"Test 120 Day Accts";#N/A,#N/A,FALSE,"Tickmarks"}</definedName>
    <definedName name="tyhtiiliklhjhgj" hidden="1">{#N/A,#N/A,FALSE,"ALLOC"}</definedName>
    <definedName name="tyseryuykiiukhjg" hidden="1">{#N/A,#N/A,FALSE,"EXPENSE"}</definedName>
    <definedName name="u6yr5y5yrty" hidden="1">{#N/A,#N/A,FALSE,"EXPENSE"}</definedName>
    <definedName name="UIFirstYear">#REF!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ap">#REF!</definedName>
    <definedName name="Unique_ENTITY">OFFSET(#REF!,0,0,COUNT(IF(#REF!="","",1)),1)</definedName>
    <definedName name="Unique_State_E">OFFSET(#REF!,0,0,COUNT(IF(#REF!="","",1)),1)</definedName>
    <definedName name="uniquecounty">OFFSET(#REF!,0,0,COUNT(IF(#REF!="","",1)),1)</definedName>
    <definedName name="uniquestate">OFFSET(#REF!,0,0,COUNT(IF(#REF!="","",1)),1)</definedName>
    <definedName name="uryryryry" hidden="1">{#N/A,#N/A,FALSE,"ALLOC"}</definedName>
    <definedName name="usage">#REF!</definedName>
    <definedName name="UserPass" hidden="1">"verify"</definedName>
    <definedName name="uturfhfh" hidden="1">{#N/A,#N/A,FALSE,"EXPENSE"}</definedName>
    <definedName name="utututt" hidden="1">{#N/A,#N/A,FALSE,"EXPENSE"}</definedName>
    <definedName name="utututu" hidden="1">{#N/A,#N/A,FALSE,"EXPENSE"}</definedName>
    <definedName name="utuyututyu" hidden="1">{#N/A,#N/A,FALSE,"EXPENSE"}</definedName>
    <definedName name="utyurturhfg" hidden="1">{#N/A,#N/A,FALSE,"EXPENSE"}</definedName>
    <definedName name="utyutfghgf" hidden="1">{#N/A,#N/A,FALSE,"EXPENSE"}</definedName>
    <definedName name="uuututu" hidden="1">{#N/A,#N/A,FALSE,"EXPENSE"}</definedName>
    <definedName name="uuuuu" hidden="1">{#N/A,#N/A,FALSE,"EXPENSE"}</definedName>
    <definedName name="uuuuuu" hidden="1">{#N/A,#N/A,FALSE,"EXPENSE"}</definedName>
    <definedName name="uytututut" hidden="1">{#N/A,#N/A,FALSE,"EXPENSE"}</definedName>
    <definedName name="uytutyht" hidden="1">{#N/A,#N/A,FALSE,"ALLOC"}</definedName>
    <definedName name="Validate">#REF!</definedName>
    <definedName name="Values_Entered">IF(Loan_Amount*Interest_Rate*Loan_Years*Loan_Start&gt;0,1,0)</definedName>
    <definedName name="VARIANCE">#REF!,#REF!</definedName>
    <definedName name="VARIANCE2">#REF!,#REF!</definedName>
    <definedName name="VARIANCESUMMARY">#REF!</definedName>
    <definedName name="VCont">#REF!</definedName>
    <definedName name="vcscvbxvbfvb" hidden="1">{#N/A,#N/A,FALSE,"EXPENSE"}</definedName>
    <definedName name="ventanarecon">#REF!</definedName>
    <definedName name="versionnumber">"2.00"</definedName>
    <definedName name="VOUCHER">#REF!</definedName>
    <definedName name="vrenddate">#REF!</definedName>
    <definedName name="vrstartdate">#REF!</definedName>
    <definedName name="wearwaerwearfefr" hidden="1">{#N/A,#N/A,FALSE,"ALLOC"}</definedName>
    <definedName name="weqeqwewqewewe" hidden="1">{#N/A,#N/A,FALSE,"EXPENSE"}</definedName>
    <definedName name="weqweqweqw" hidden="1">{#N/A,#N/A,FALSE,"EXPENSE"}</definedName>
    <definedName name="werwerwerwefrd" hidden="1">{#N/A,#N/A,FALSE,"ALLOC"}</definedName>
    <definedName name="WH_DEPOSITS">#REF!</definedName>
    <definedName name="What" localSheetId="4">#N/A</definedName>
    <definedName name="What">#N/A</definedName>
    <definedName name="WHLPVVAR">#REF!</definedName>
    <definedName name="WholesaleVariance">#REF!</definedName>
    <definedName name="WORKERS_COMP">#REF!</definedName>
    <definedName name="workerscomp">#REF!</definedName>
    <definedName name="WORKSHEET">#REF!</definedName>
    <definedName name="WORKSHEET_1">#REF!</definedName>
    <definedName name="WORKSHEET_2">#REF!</definedName>
    <definedName name="WORKSHEET_3">#REF!</definedName>
    <definedName name="wrn.740._.Closeout._.Support." localSheetId="4" hidden="1">{#N/A,#N/A,FALSE,"CR3 Allocations Recon";#N/A,#N/A,FALSE,"Inv - ALL";#N/A,#N/A,FALSE,"SCH 1B";"O&amp;M Adjust Detail View",#N/A,FALSE,"SCH E - O&amp;M Adjust to Cash";#N/A,#N/A,FALSE,"Nuclear O&amp;M System Allocs";#N/A,#N/A,FALSE,"Florida A&amp;G System Allocations"}</definedName>
    <definedName name="wrn.740._.Closeout._.Support." hidden="1">{#N/A,#N/A,FALSE,"CR3 Allocations Recon";#N/A,#N/A,FALSE,"Inv - ALL";#N/A,#N/A,FALSE,"SCH 1B";"O&amp;M Adjust Detail View",#N/A,FALSE,"SCH E - O&amp;M Adjust to Cash";#N/A,#N/A,FALSE,"Nuclear O&amp;M System Allocs";#N/A,#N/A,FALSE,"Florida A&amp;G System Allocations"}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achua." localSheetId="4" hidden="1">{#N/A,#N/A,TRUE,"Inv - Alac";#N/A,#N/A,TRUE,"Nuclear Fuel";#N/A,#N/A,TRUE,"Nuclear Invoice";#N/A,#N/A,TRUE,"Sch A - Alachua";#N/A,#N/A,TRUE,"Gen Replace Cap";#N/A,#N/A,TRUE,"SCHED C - Alachua"}</definedName>
    <definedName name="wrn.Alachua." hidden="1">{#N/A,#N/A,TRUE,"Inv - Alac";#N/A,#N/A,TRUE,"Nuclear Fuel";#N/A,#N/A,TRUE,"Nuclear Invoice";#N/A,#N/A,TRUE,"Sch A - Alachua";#N/A,#N/A,TRUE,"Gen Replace Cap";#N/A,#N/A,TRUE,"SCHED C - Alachua"}</definedName>
    <definedName name="wrn.All_Sheets." hidden="1">{#N/A,#N/A,FALSE,"CONT_MWH";#N/A,#N/A,FALSE,"CONT_MW";#N/A,#N/A,FALSE,"MIN_MWH";#N/A,#N/A,FALSE,"MIN_MW";#N/A,#N/A,FALSE,"BASECASE_MWH";#N/A,#N/A,FALSE,"BASECASE_MW"}</definedName>
    <definedName name="wrn.ALLOC." hidden="1">{#N/A,#N/A,FALSE,"ALLOC"}</definedName>
    <definedName name="wrn.Analysis." hidden="1">{"Analysis",#N/A,FALSE,"Analysis";"Details",#N/A,FALSE,"Analysis"}</definedName>
    <definedName name="wrn.check." localSheetId="4" hidden="1">{#N/A,#N/A,FALSE,"Input";#N/A,#N/A,FALSE,"1997";#N/A,#N/A,FALSE,"1996";#N/A,#N/A,FALSE,"1995";#N/A,#N/A,FALSE,"1994";#N/A,#N/A,FALSE,"1993";#N/A,#N/A,FALSE,"1993-1";#N/A,#N/A,FALSE,"1992";#N/A,#N/A,FALSE,"1991";#N/A,#N/A,FALSE,"1990";#N/A,#N/A,FALSE,"1989";#N/A,#N/A,FALSE,"1988"}</definedName>
    <definedName name="wrn.check." hidden="1">{#N/A,#N/A,FALSE,"Input";#N/A,#N/A,FALSE,"1997";#N/A,#N/A,FALSE,"1996";#N/A,#N/A,FALSE,"1995";#N/A,#N/A,FALSE,"1994";#N/A,#N/A,FALSE,"1993";#N/A,#N/A,FALSE,"1993-1";#N/A,#N/A,FALSE,"1992";#N/A,#N/A,FALSE,"1991";#N/A,#N/A,FALSE,"1990";#N/A,#N/A,FALSE,"1989";#N/A,#N/A,FALSE,"1988"}</definedName>
    <definedName name="wrn.Complete._.Report." localSheetId="4" hidden="1">{"Mwh Summary",#N/A,FALSE,"Mwh Analysis";"Mwh Monthly Analysis",#N/A,FALSE,"Mwh Analysis";"Burn Summary",#N/A,FALSE,"Burned Analysis";"Burn Monthly Analysis",#N/A,FALSE,"Burned Analysis";"Summary 2008",#N/A,FALSE,"Summary 2008"}</definedName>
    <definedName name="wrn.Complete._.Report." hidden="1">{"Mwh Summary",#N/A,FALSE,"Mwh Analysis";"Mwh Monthly Analysis",#N/A,FALSE,"Mwh Analysis";"Burn Summary",#N/A,FALSE,"Burned Analysis";"Burn Monthly Analysis",#N/A,FALSE,"Burned Analysis";"Summary 2008",#N/A,FALSE,"Summary 2008"}</definedName>
    <definedName name="wrn.Config._.and._.Calcs." localSheetId="4" hidden="1">{#N/A,#N/A,FALSE,"Configuration";#N/A,#N/A,FALSE,"Summary of Transaction";#N/A,#N/A,FALSE,"Calculations"}</definedName>
    <definedName name="wrn.Config._.and._.Calcs." hidden="1">{#N/A,#N/A,FALSE,"Configuration";#N/A,#N/A,FALSE,"Summary of Transaction";#N/A,#N/A,FALSE,"Calculations"}</definedName>
    <definedName name="wrn.CR3._.All._.Invoices." localSheetId="4" hidden="1">{#N/A,#N/A,FALSE,"Inv - ALL";#N/A,#N/A,FALSE,"Inv - Alac";#N/A,#N/A,FALSE,"Inv - Bush";#N/A,#N/A,FALSE,"Inv - Gaine";#N/A,#N/A,FALSE,"Inv - Kiss";#N/A,#N/A,FALSE,"Inv - Lee";#N/A,#N/A,FALSE,"Inv - NSB";#N/A,#N/A,FALSE,"Inv - Ocala";#N/A,#N/A,FALSE,"Inv - Orlando";#N/A,#N/A,FALSE,"Inv - Seminole"}</definedName>
    <definedName name="wrn.CR3._.All._.Invoices." hidden="1">{#N/A,#N/A,FALSE,"Inv - ALL";#N/A,#N/A,FALSE,"Inv - Alac";#N/A,#N/A,FALSE,"Inv - Bush";#N/A,#N/A,FALSE,"Inv - Gaine";#N/A,#N/A,FALSE,"Inv - Kiss";#N/A,#N/A,FALSE,"Inv - Lee";#N/A,#N/A,FALSE,"Inv - NSB";#N/A,#N/A,FALSE,"Inv - Ocala";#N/A,#N/A,FALSE,"Inv - Orlando";#N/A,#N/A,FALSE,"Inv - Seminole"}</definedName>
    <definedName name="wrn.CUSTOMER." hidden="1">{#N/A,#N/A,FALSE,"Project Summary";#N/A,#N/A,FALSE,"Terms and Conditions";#N/A,#N/A,FALSE,"Bill of Material";#N/A,#N/A,FALSE,"Master Station"}</definedName>
    <definedName name="wrn.EXPENSE." hidden="1">{#N/A,#N/A,FALSE,"EXPENSE"}</definedName>
    <definedName name="wrn.GL._.154._.BALANCE." localSheetId="4" hidden="1">{#N/A,#N/A,FALSE,"BALANCE"}</definedName>
    <definedName name="wrn.GL._.154._.BALANCE." hidden="1">{#N/A,#N/A,FALSE,"BALANCE"}</definedName>
    <definedName name="wrn.GL154._.ISSUES." localSheetId="4" hidden="1">{#N/A,#N/A,FALSE,"ISSUES"}</definedName>
    <definedName name="wrn.GL154._.ISSUES." hidden="1">{#N/A,#N/A,FALSE,"ISSUES"}</definedName>
    <definedName name="wrn.GL154._.RECEIPTS." localSheetId="4" hidden="1">{#N/A,#N/A,FALSE,"RECEIPTS"}</definedName>
    <definedName name="wrn.GL154._.RECEIPTS." hidden="1">{#N/A,#N/A,FALSE,"RECEIPTS"}</definedName>
    <definedName name="wrn.GL154._.SALVAGE." localSheetId="4" hidden="1">{#N/A,#N/A,FALSE,"SALVAGE"}</definedName>
    <definedName name="wrn.GL154._.SALVAGE." hidden="1">{#N/A,#N/A,FALSE,"SALVAGE"}</definedName>
    <definedName name="wrn.GL154._.SYSTEM._.LEDGER._.REPORTS." localSheetId="4" hidden="1">{#N/A,#N/A,FALSE,"BALANCE";#N/A,#N/A,FALSE,"ISSUES";#N/A,#N/A,FALSE,"RECEIPTS";#N/A,#N/A,FALSE,"SALVAGE"}</definedName>
    <definedName name="wrn.GL154._.SYSTEM._.LEDGER._.REPORTS." hidden="1">{#N/A,#N/A,FALSE,"BALANCE";#N/A,#N/A,FALSE,"ISSUES";#N/A,#N/A,FALSE,"RECEIPTS";#N/A,#N/A,FALSE,"SALVAGE"}</definedName>
    <definedName name="wrn.INT." hidden="1">{#N/A,#N/A,FALSE,"EXPENSE"}</definedName>
    <definedName name="wrn.KeyCorp._.Summary." hidden="1">{#N/A,#N/A,FALSE,"Mike"}</definedName>
    <definedName name="wrn.Monthly._.Report." localSheetId="4" hidden="1">{"Mwh Monthly Analysis",#N/A,FALSE,"Mwh Analysis";"Burn Monthly Analysis",#N/A,FALSE,"Burned Analysis"}</definedName>
    <definedName name="wrn.Monthly._.Report." hidden="1">{"Mwh Monthly Analysis",#N/A,FALSE,"Mwh Analysis";"Burn Monthly Analysis",#N/A,FALSE,"Burned Analysis"}</definedName>
    <definedName name="wrn.Ocala" localSheetId="4" hidden="1">{#N/A,#N/A,TRUE,"Inv - Alac";#N/A,#N/A,TRUE,"Nuclear Fuel";#N/A,#N/A,TRUE,"Nuclear Invoice";#N/A,#N/A,TRUE,"Sch A - Alachua";#N/A,#N/A,TRUE,"Gen Replace Cap";#N/A,#N/A,TRUE,"SCHED C - Alachua"}</definedName>
    <definedName name="wrn.Ocala" hidden="1">{#N/A,#N/A,TRUE,"Inv - Alac";#N/A,#N/A,TRUE,"Nuclear Fuel";#N/A,#N/A,TRUE,"Nuclear Invoice";#N/A,#N/A,TRUE,"Sch A - Alachua";#N/A,#N/A,TRUE,"Gen Replace Cap";#N/A,#N/A,TRUE,"SCHED C - Alachua"}</definedName>
    <definedName name="wrn.PORTFOLIO." hidden="1">{#N/A,#N/A,FALSE,"TOTAL";#N/A,#N/A,FALSE,"SERIES l";#N/A,#N/A,FALSE,"1993A";#N/A,#N/A,FALSE,"1994A";#N/A,#N/A,FALSE,"SERIES ll";#N/A,#N/A,FALSE,"1995A";#N/A,#N/A,FALSE,"1995B";#N/A,#N/A,FALSE,"1996A";#N/A,#N/A,FALSE,"SERIES lll";#N/A,#N/A,FALSE,"1996lllA-R";#N/A,#N/A,FALSE,"1996lllCD"}</definedName>
    <definedName name="wrn.PREMDISC." hidden="1">{#N/A,#N/A,FALSE,"EXPENSE"}</definedName>
    <definedName name="wrn.print." hidden="1">{"print1",#N/A,FALSE;"print2",#N/A,FALSE;"print3",#N/A,FALSE}</definedName>
    <definedName name="wrn.PY_Sum." hidden="1">{"PY_SumDol",#N/A,TRUE,"Revenue";"PY_SumPct",#N/A,TRUE,"Revenue"}</definedName>
    <definedName name="wrn.STETSON."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ve._.Package." localSheetId="4"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ummary._.Report." localSheetId="4" hidden="1">{"Mwh Summary",#N/A,FALSE,"Mwh Analysis";"Burn Summary",#N/A,FALSE,"Burned Analysis";"Summary 2008",#N/A,FALSE,"Summary 2008"}</definedName>
    <definedName name="wrn.Summary._.Report." hidden="1">{"Mwh Summary",#N/A,FALSE,"Mwh Analysis";"Burn Summary",#N/A,FALSE,"Burned Analysis";"Summary 2008",#N/A,FALSE,"Summary 2008"}</definedName>
    <definedName name="wrn.TESTS." localSheetId="4" hidden="1">{"PAGE_1",#N/A,FALSE,"MONTH"}</definedName>
    <definedName name="wrn.TESTS." hidden="1">{"PAGE_1",#N/A,FALSE,"MONTH"}</definedName>
    <definedName name="wrn.USA." hidden="1">{#N/A,#N/A,FALSE,"USA"}</definedName>
    <definedName name="wrt" hidden="1">{#N/A,#N/A,FALSE,"EXPENSE"}</definedName>
    <definedName name="wrwerrwer" hidden="1">{#N/A,#N/A,FALSE,"ALLOC"}</definedName>
    <definedName name="wtyu" localSheetId="4" hidden="1">{#N/A,#N/A,FALSE,"Aging Summary";#N/A,#N/A,FALSE,"Ratio Analysis";#N/A,#N/A,FALSE,"Test 120 Day Accts";#N/A,#N/A,FALSE,"Tickmarks"}</definedName>
    <definedName name="wtyu" hidden="1">{#N/A,#N/A,FALSE,"Aging Summary";#N/A,#N/A,FALSE,"Ratio Analysis";#N/A,#N/A,FALSE,"Test 120 Day Accts";#N/A,#N/A,FALSE,"Tickmarks"}</definedName>
    <definedName name="wvu.print1."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2."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3."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wwwwww" hidden="1">{#N/A,#N/A,FALSE,"EXPENSE"}</definedName>
    <definedName name="x"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RefActiveRow" localSheetId="0" hidden="1">#REF!</definedName>
    <definedName name="XRefActiveRow" localSheetId="4" hidden="1">#REF!</definedName>
    <definedName name="XRefActiveRow" hidden="1">#REF!</definedName>
    <definedName name="XRefColumnsCount" hidden="1">3</definedName>
    <definedName name="XRefCopy1Row" localSheetId="0" hidden="1">#REF!</definedName>
    <definedName name="XRefCopy1Row" localSheetId="4" hidden="1">#REF!</definedName>
    <definedName name="XRefCopy1Row" hidden="1">#REF!</definedName>
    <definedName name="XRefCopy2Row" localSheetId="0" hidden="1">#REF!</definedName>
    <definedName name="XRefCopy2Row" localSheetId="4" hidden="1">#REF!</definedName>
    <definedName name="XRefCopy2Row" hidden="1">#REF!</definedName>
    <definedName name="XRefCopy3Row" localSheetId="0" hidden="1">#REF!</definedName>
    <definedName name="XRefCopy3Row" localSheetId="4" hidden="1">#REF!</definedName>
    <definedName name="XRefCopy3Row" hidden="1">#REF!</definedName>
    <definedName name="XRefCopyRangeCount" hidden="1">3</definedName>
    <definedName name="XRefPaste1Row" localSheetId="0" hidden="1">#REF!</definedName>
    <definedName name="XRefPaste1Row" localSheetId="4" hidden="1">#REF!</definedName>
    <definedName name="XRefPaste1Row" hidden="1">#REF!</definedName>
    <definedName name="XRefPaste2Row" localSheetId="0" hidden="1">#REF!</definedName>
    <definedName name="XRefPaste2Row" localSheetId="4" hidden="1">#REF!</definedName>
    <definedName name="XRefPaste2Row" hidden="1">#REF!</definedName>
    <definedName name="XRefPasteRangeCount" hidden="1">2</definedName>
    <definedName name="xx">#REF!</definedName>
    <definedName name="xxxxxxxxxxxxxxxxxxxxxx" hidden="1">{#N/A,#N/A,FALSE,"EXPENSE"}</definedName>
    <definedName name="XYZ" localSheetId="4" hidden="1">{"PAGE_1",#N/A,FALSE,"MONTH"}</definedName>
    <definedName name="XYZ" hidden="1">{"PAGE_1",#N/A,FALSE,"MONTH"}</definedName>
    <definedName name="xyzUserPassword" hidden="1">"abcd"</definedName>
    <definedName name="xz" localSheetId="4" hidden="1">{#N/A,#N/A,FALSE,"Aging Summary";#N/A,#N/A,FALSE,"Ratio Analysis";#N/A,#N/A,FALSE,"Test 120 Day Accts";#N/A,#N/A,FALSE,"Tickmarks"}</definedName>
    <definedName name="xz" hidden="1">{#N/A,#N/A,FALSE,"Aging Summary";#N/A,#N/A,FALSE,"Ratio Analysis";#N/A,#N/A,FALSE,"Test 120 Day Accts";#N/A,#N/A,FALSE,"Tickmarks"}</definedName>
    <definedName name="xzy" hidden="1">{#N/A,#N/A,FALSE,"ALLOC"}</definedName>
    <definedName name="Y">#REF!</definedName>
    <definedName name="ydrtydgdg" hidden="1">{#N/A,#N/A,FALSE,"EXPENSE"}</definedName>
    <definedName name="YE_DB">#REF!</definedName>
    <definedName name="YEAR">#REF!</definedName>
    <definedName name="YEAR_2008">#REF!</definedName>
    <definedName name="YEAR_2009">#REF!</definedName>
    <definedName name="YEAR_2010">#REF!</definedName>
    <definedName name="Year_end">#REF!</definedName>
    <definedName name="Year0">#REF!</definedName>
    <definedName name="YearstoPrint">#REF!</definedName>
    <definedName name="yeartodate">#REF!</definedName>
    <definedName name="yeteterter" hidden="1">{#N/A,#N/A,FALSE,"ALLOC"}</definedName>
    <definedName name="yeyertrt" hidden="1">{#N/A,#N/A,FALSE,"ALLOC"}</definedName>
    <definedName name="yjtdhjhtshbrfgadf" hidden="1">{#N/A,#N/A,FALSE,"EXPENSE"}</definedName>
    <definedName name="yr00">#REF!</definedName>
    <definedName name="yrtyrtyrt" hidden="1">{#N/A,#N/A,FALSE,"ALLOC"}</definedName>
    <definedName name="yrtyryryf" hidden="1">{#N/A,#N/A,FALSE,"EXPENSE"}</definedName>
    <definedName name="yryrtyrty" hidden="1">{#N/A,#N/A,FALSE,"EXPENSE"}</definedName>
    <definedName name="yt" localSheetId="4" hidden="1">{#N/A,#N/A,FALSE,"Aging Summary";#N/A,#N/A,FALSE,"Ratio Analysis";#N/A,#N/A,FALSE,"Test 120 Day Accts";#N/A,#N/A,FALSE,"Tickmarks"}</definedName>
    <definedName name="yt" hidden="1">{#N/A,#N/A,FALSE,"Aging Summary";#N/A,#N/A,FALSE,"Ratio Analysis";#N/A,#N/A,FALSE,"Test 120 Day Accts";#N/A,#N/A,FALSE,"Tickmarks"}</definedName>
    <definedName name="YTD.A.AND.G.MAINT">#REF!</definedName>
    <definedName name="YTD.A.AND.G.OPER">#REF!</definedName>
    <definedName name="YTD.AFUDC">#REF!</definedName>
    <definedName name="YTD.AMORTIZATION">#REF!</definedName>
    <definedName name="YTD.CUSTOMER.EXP">#REF!</definedName>
    <definedName name="YTD.DEF.FUEL">#REF!</definedName>
    <definedName name="YTD.DEPR.AND.AMORT">#REF!</definedName>
    <definedName name="YTD.DEPRECIATION">#REF!</definedName>
    <definedName name="YTD.DISTRIBUTION.MAINT">#REF!</definedName>
    <definedName name="YTD.DISTRIBUTION.OPER">#REF!</definedName>
    <definedName name="YTD.DIVIDENDS">#REF!</definedName>
    <definedName name="YTD.ECCR">#REF!</definedName>
    <definedName name="YTD.FUEL.AND.PURPOWER">#REF!</definedName>
    <definedName name="YTD.FUEL.HANDLING">#REF!</definedName>
    <definedName name="YTD.INTEREST.CHARGES">#REF!</definedName>
    <definedName name="YTD.INTEREST.LONGTERM.DEBT">#REF!</definedName>
    <definedName name="YTD.NONOPER.TAXES">#REF!</definedName>
    <definedName name="YTD.NUCLEAR.GENERATION.MAINT">#REF!</definedName>
    <definedName name="YTD.NUCLEAR.GENERATION.OPER">#REF!</definedName>
    <definedName name="YTD.OPER.REVENUES">#REF!</definedName>
    <definedName name="YTD.OPER.TAXES">#REF!</definedName>
    <definedName name="YTD.OPER_AND_MAINT.EXPS">#REF!</definedName>
    <definedName name="YTD.OPER_AND_MAINT_EXPS">#REF!</definedName>
    <definedName name="YTD.OTH.INC_AND_DEDUCTIONS">#REF!</definedName>
    <definedName name="YTD.OTH.POWER.GEN.MAINT">#REF!</definedName>
    <definedName name="YTD.OTH.POWER.GEN.OPER">#REF!</definedName>
    <definedName name="YTD.OTH.POWER.SUPPLY.OPER">#REF!</definedName>
    <definedName name="YTD.OTH.TAXES.NONOPER">#REF!</definedName>
    <definedName name="YTD.OTH.TAXES.OPER">#REF!</definedName>
    <definedName name="YTD.PURPOWER.NONREC">#REF!</definedName>
    <definedName name="YTD.STEAM.GENERATION.MAINT">#REF!</definedName>
    <definedName name="YTD.STEAM.GENERATION.OPER">#REF!</definedName>
    <definedName name="YTD.TOTAL.PROD.EXPS">#REF!</definedName>
    <definedName name="YTD.TOTAL.PRODUCTION.EXP">#REF!</definedName>
    <definedName name="YTD.TRANSMISSION.MAINT">#REF!</definedName>
    <definedName name="YTD.TRANSMISSION.OPER">#REF!</definedName>
    <definedName name="ytetetet" hidden="1">{#N/A,#N/A,FALSE,"EXPENSE"}</definedName>
    <definedName name="ytrysrtertrtyhfgh" hidden="1">{#N/A,#N/A,FALSE,"EXPENSE"}</definedName>
    <definedName name="ytyrtyhrbfgbv" hidden="1">{#N/A,#N/A,FALSE,"EXPENSE"}</definedName>
    <definedName name="yyyyy" hidden="1">{#N/A,#N/A,FALSE,"EXPENSE"}</definedName>
    <definedName name="yyyyyyy" hidden="1">{#N/A,#N/A,FALSE,"EXPENSE"}</definedName>
    <definedName name="zbfgbzxcvxzcv" hidden="1">{#N/A,#N/A,FALSE,"EXPENSE"}</definedName>
    <definedName name="zip" hidden="1">#REF!</definedName>
  </definedNames>
  <calcPr calcId="191028"/>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5" i="3" l="1"/>
  <c r="T10" i="26"/>
  <c r="G36" i="27"/>
  <c r="G35" i="27"/>
  <c r="G34" i="27"/>
  <c r="F35" i="27"/>
  <c r="I35" i="27"/>
  <c r="J35" i="27" s="1"/>
  <c r="N35" i="27" s="1"/>
  <c r="L35" i="27"/>
  <c r="M35" i="27"/>
  <c r="O35" i="27"/>
  <c r="F36" i="27"/>
  <c r="O36" i="27" s="1"/>
  <c r="I36" i="27"/>
  <c r="J36" i="27" s="1"/>
  <c r="N36" i="27" s="1"/>
  <c r="L36" i="27"/>
  <c r="M36" i="27"/>
  <c r="M34" i="27"/>
  <c r="I34" i="27"/>
  <c r="J34" i="27" s="1"/>
  <c r="N34" i="27" s="1"/>
  <c r="F34" i="27"/>
  <c r="O34" i="27" s="1"/>
  <c r="J23" i="27"/>
  <c r="N23" i="27" s="1"/>
  <c r="J24" i="27"/>
  <c r="N24" i="27" s="1"/>
  <c r="J25" i="27"/>
  <c r="N25" i="27" s="1"/>
  <c r="J33" i="27"/>
  <c r="N33" i="27" s="1"/>
  <c r="M11" i="27"/>
  <c r="M12" i="27"/>
  <c r="M14" i="27"/>
  <c r="M25" i="27"/>
  <c r="M26" i="27"/>
  <c r="M29" i="27"/>
  <c r="M30" i="27"/>
  <c r="M31" i="27"/>
  <c r="M32" i="27"/>
  <c r="M33" i="27"/>
  <c r="F11" i="27"/>
  <c r="L11" i="27" s="1"/>
  <c r="F12" i="27"/>
  <c r="L12" i="27" s="1"/>
  <c r="F13" i="27"/>
  <c r="L13" i="27" s="1"/>
  <c r="F14" i="27"/>
  <c r="O14" i="27" s="1"/>
  <c r="F15" i="27"/>
  <c r="O15" i="27" s="1"/>
  <c r="F16" i="27"/>
  <c r="O16" i="27" s="1"/>
  <c r="F17" i="27"/>
  <c r="L17" i="27" s="1"/>
  <c r="F18" i="27"/>
  <c r="L18" i="27" s="1"/>
  <c r="F19" i="27"/>
  <c r="O19" i="27" s="1"/>
  <c r="F20" i="27"/>
  <c r="O20" i="27" s="1"/>
  <c r="F21" i="27"/>
  <c r="O21" i="27" s="1"/>
  <c r="F22" i="27"/>
  <c r="L22" i="27" s="1"/>
  <c r="F23" i="27"/>
  <c r="L23" i="27" s="1"/>
  <c r="F24" i="27"/>
  <c r="L24" i="27" s="1"/>
  <c r="F25" i="27"/>
  <c r="L25" i="27" s="1"/>
  <c r="F26" i="27"/>
  <c r="L26" i="27" s="1"/>
  <c r="F27" i="27"/>
  <c r="L27" i="27" s="1"/>
  <c r="F28" i="27"/>
  <c r="L28" i="27" s="1"/>
  <c r="F29" i="27"/>
  <c r="L29" i="27" s="1"/>
  <c r="F30" i="27"/>
  <c r="L30" i="27" s="1"/>
  <c r="F31" i="27"/>
  <c r="L31" i="27" s="1"/>
  <c r="F32" i="27"/>
  <c r="L32" i="27" s="1"/>
  <c r="F33" i="27"/>
  <c r="L33" i="27" s="1"/>
  <c r="F10" i="27"/>
  <c r="L10" i="27" s="1"/>
  <c r="I11" i="27"/>
  <c r="J11" i="27" s="1"/>
  <c r="N11" i="27" s="1"/>
  <c r="I12" i="27"/>
  <c r="J12" i="27" s="1"/>
  <c r="N12" i="27" s="1"/>
  <c r="I13" i="27"/>
  <c r="J13" i="27" s="1"/>
  <c r="N13" i="27" s="1"/>
  <c r="I14" i="27"/>
  <c r="J14" i="27" s="1"/>
  <c r="N14" i="27" s="1"/>
  <c r="I15" i="27"/>
  <c r="J15" i="27" s="1"/>
  <c r="N15" i="27" s="1"/>
  <c r="I16" i="27"/>
  <c r="J16" i="27" s="1"/>
  <c r="N16" i="27" s="1"/>
  <c r="I17" i="27"/>
  <c r="J17" i="27" s="1"/>
  <c r="N17" i="27" s="1"/>
  <c r="I18" i="27"/>
  <c r="J18" i="27" s="1"/>
  <c r="N18" i="27" s="1"/>
  <c r="I19" i="27"/>
  <c r="J19" i="27" s="1"/>
  <c r="N19" i="27" s="1"/>
  <c r="I20" i="27"/>
  <c r="J20" i="27" s="1"/>
  <c r="N20" i="27" s="1"/>
  <c r="I21" i="27"/>
  <c r="J21" i="27" s="1"/>
  <c r="N21" i="27" s="1"/>
  <c r="I22" i="27"/>
  <c r="J22" i="27" s="1"/>
  <c r="N22" i="27" s="1"/>
  <c r="I23" i="27"/>
  <c r="I24" i="27"/>
  <c r="I25" i="27"/>
  <c r="I26" i="27"/>
  <c r="J26" i="27" s="1"/>
  <c r="N26" i="27" s="1"/>
  <c r="I27" i="27"/>
  <c r="J27" i="27" s="1"/>
  <c r="N27" i="27" s="1"/>
  <c r="I28" i="27"/>
  <c r="J28" i="27" s="1"/>
  <c r="N28" i="27" s="1"/>
  <c r="I29" i="27"/>
  <c r="J29" i="27" s="1"/>
  <c r="N29" i="27" s="1"/>
  <c r="I30" i="27"/>
  <c r="J30" i="27" s="1"/>
  <c r="N30" i="27" s="1"/>
  <c r="I31" i="27"/>
  <c r="J31" i="27" s="1"/>
  <c r="N31" i="27" s="1"/>
  <c r="I32" i="27"/>
  <c r="J32" i="27" s="1"/>
  <c r="N32" i="27" s="1"/>
  <c r="I33" i="27"/>
  <c r="I10" i="27"/>
  <c r="J10" i="27" s="1"/>
  <c r="N10" i="27" s="1"/>
  <c r="G28" i="27"/>
  <c r="M28" i="27" s="1"/>
  <c r="G27" i="27"/>
  <c r="M27" i="27" s="1"/>
  <c r="G25" i="27"/>
  <c r="G24" i="27"/>
  <c r="M24" i="27" s="1"/>
  <c r="G23" i="27"/>
  <c r="M23" i="27" s="1"/>
  <c r="G22" i="27"/>
  <c r="M22" i="27" s="1"/>
  <c r="G21" i="27"/>
  <c r="M21" i="27" s="1"/>
  <c r="G20" i="27"/>
  <c r="M20" i="27" s="1"/>
  <c r="G19" i="27"/>
  <c r="M19" i="27" s="1"/>
  <c r="G18" i="27"/>
  <c r="M18" i="27" s="1"/>
  <c r="G17" i="27"/>
  <c r="M17" i="27" s="1"/>
  <c r="G16" i="27"/>
  <c r="M16" i="27" s="1"/>
  <c r="G15" i="27"/>
  <c r="M15" i="27" s="1"/>
  <c r="G13" i="27"/>
  <c r="M13" i="27" s="1"/>
  <c r="G10" i="27"/>
  <c r="M10"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P36" i="27" l="1"/>
  <c r="P35" i="27"/>
  <c r="L34" i="27"/>
  <c r="P34" i="27" s="1"/>
  <c r="L21" i="27"/>
  <c r="L20" i="27"/>
  <c r="O13" i="27"/>
  <c r="O12" i="27"/>
  <c r="O22" i="27"/>
  <c r="P22" i="27" s="1"/>
  <c r="O11" i="27"/>
  <c r="P11" i="27" s="1"/>
  <c r="P31" i="27"/>
  <c r="P21" i="27"/>
  <c r="P12" i="27"/>
  <c r="O33" i="27"/>
  <c r="P33" i="27" s="1"/>
  <c r="O32" i="27"/>
  <c r="P32" i="27" s="1"/>
  <c r="O31" i="27"/>
  <c r="O30" i="27"/>
  <c r="P30" i="27" s="1"/>
  <c r="O28" i="27"/>
  <c r="P28" i="27" s="1"/>
  <c r="O29" i="27"/>
  <c r="P29" i="27" s="1"/>
  <c r="O24" i="27"/>
  <c r="P24" i="27" s="1"/>
  <c r="O23" i="27"/>
  <c r="P23" i="27" s="1"/>
  <c r="N37" i="27"/>
  <c r="P20" i="27"/>
  <c r="P13" i="27"/>
  <c r="L19" i="27"/>
  <c r="P19" i="27" s="1"/>
  <c r="L16" i="27"/>
  <c r="P16" i="27" s="1"/>
  <c r="L15" i="27"/>
  <c r="P15" i="27" s="1"/>
  <c r="L14" i="27"/>
  <c r="P14" i="27" s="1"/>
  <c r="O18" i="27"/>
  <c r="P18" i="27" s="1"/>
  <c r="O17" i="27"/>
  <c r="P17" i="27" s="1"/>
  <c r="O10" i="27"/>
  <c r="O27" i="27"/>
  <c r="P27" i="27" s="1"/>
  <c r="O26" i="27"/>
  <c r="P26" i="27" s="1"/>
  <c r="O25" i="27"/>
  <c r="P25" i="27" s="1"/>
  <c r="M37" i="27"/>
  <c r="O37" i="27" l="1"/>
  <c r="P10" i="27"/>
  <c r="P37" i="27" s="1"/>
  <c r="L37" i="27"/>
  <c r="P38" i="27" l="1"/>
  <c r="G25" i="3" s="1"/>
  <c r="I25" i="3" s="1"/>
  <c r="A28" i="26" l="1"/>
  <c r="A29" i="26"/>
  <c r="A30" i="26"/>
  <c r="A31" i="26"/>
  <c r="A32" i="26"/>
  <c r="A33" i="26"/>
  <c r="A34" i="26"/>
  <c r="A35" i="26"/>
  <c r="A36" i="26"/>
  <c r="A37" i="26"/>
  <c r="A38" i="26"/>
  <c r="A39" i="26"/>
  <c r="A18" i="3"/>
  <c r="A19" i="3" s="1"/>
  <c r="A20" i="3" s="1"/>
  <c r="A21" i="3" s="1"/>
  <c r="N16" i="26"/>
  <c r="N30" i="26" s="1"/>
  <c r="T9" i="26"/>
  <c r="C31" i="26"/>
  <c r="C30" i="26"/>
  <c r="P24" i="26"/>
  <c r="P23" i="26"/>
  <c r="C27" i="26"/>
  <c r="C34" i="26" s="1"/>
  <c r="C39" i="26" s="1"/>
  <c r="C26" i="26"/>
  <c r="C33" i="26" s="1"/>
  <c r="C38" i="26" s="1"/>
  <c r="C25" i="26"/>
  <c r="C32" i="26" s="1"/>
  <c r="C37" i="26" s="1"/>
  <c r="C17" i="26"/>
  <c r="D16" i="26"/>
  <c r="C16" i="26"/>
  <c r="P14" i="26"/>
  <c r="P13" i="26"/>
  <c r="P12" i="26"/>
  <c r="A9" i="26"/>
  <c r="A10" i="26" s="1"/>
  <c r="A11" i="26" s="1"/>
  <c r="A12" i="26" s="1"/>
  <c r="A13" i="26" s="1"/>
  <c r="A14" i="26" s="1"/>
  <c r="A15" i="26" s="1"/>
  <c r="A16" i="26" s="1"/>
  <c r="A17" i="26" s="1"/>
  <c r="A18" i="26" s="1"/>
  <c r="A19" i="26" s="1"/>
  <c r="A20" i="26" s="1"/>
  <c r="A21" i="26" s="1"/>
  <c r="A22" i="26" s="1"/>
  <c r="A23" i="26" s="1"/>
  <c r="A24" i="26" s="1"/>
  <c r="A25" i="26" s="1"/>
  <c r="A26" i="26" s="1"/>
  <c r="A27" i="26" s="1"/>
  <c r="A22" i="3" l="1"/>
  <c r="A23" i="3" s="1"/>
  <c r="A24" i="3" s="1"/>
  <c r="A25" i="3" s="1"/>
  <c r="A26" i="3" s="1"/>
  <c r="A27" i="3" s="1"/>
  <c r="A28" i="3" s="1"/>
  <c r="A29" i="3" s="1"/>
  <c r="A30" i="3" s="1"/>
  <c r="A31" i="3" s="1"/>
  <c r="A32" i="3" s="1"/>
  <c r="A33" i="3" s="1"/>
  <c r="A34" i="3" s="1"/>
  <c r="A35" i="3" s="1"/>
  <c r="A36" i="3" s="1"/>
  <c r="A44" i="3" s="1"/>
  <c r="A45" i="3" s="1"/>
  <c r="A46" i="3" s="1"/>
  <c r="A47" i="3" s="1"/>
  <c r="A48" i="3" s="1"/>
  <c r="A49" i="3" s="1"/>
  <c r="A50" i="3" s="1"/>
  <c r="E16" i="26"/>
  <c r="F16" i="26" l="1"/>
  <c r="G16" i="26" l="1"/>
  <c r="H16" i="26" l="1"/>
  <c r="I16" i="26" l="1"/>
  <c r="J16" i="26" l="1"/>
  <c r="K16" i="26" l="1"/>
  <c r="L16" i="26" l="1"/>
  <c r="M16" i="26" l="1"/>
  <c r="G25" i="14" l="1"/>
  <c r="G24" i="14"/>
  <c r="AC717" i="17"/>
  <c r="G23" i="14"/>
  <c r="G27" i="14"/>
  <c r="G26" i="14"/>
  <c r="G19" i="14"/>
  <c r="N17" i="21"/>
  <c r="G18" i="14"/>
  <c r="AC535" i="17"/>
  <c r="G16" i="14"/>
  <c r="AC511" i="17"/>
  <c r="G15" i="14"/>
  <c r="G14" i="14"/>
  <c r="AG333" i="17"/>
  <c r="G13" i="14"/>
  <c r="G11" i="14"/>
  <c r="AG265" i="17"/>
  <c r="G17" i="14"/>
  <c r="S151" i="17"/>
  <c r="V119" i="17"/>
  <c r="AG272" i="17"/>
  <c r="AG269" i="17"/>
  <c r="G10" i="14"/>
  <c r="R215" i="17"/>
  <c r="G9" i="14"/>
  <c r="V67" i="17"/>
  <c r="G28" i="14" l="1"/>
  <c r="G8" i="14"/>
  <c r="V66" i="17"/>
  <c r="G7" i="14"/>
  <c r="G34" i="14" s="1"/>
  <c r="E24" i="3" s="1"/>
  <c r="Q13" i="17"/>
  <c r="G6" i="14"/>
  <c r="G32" i="14" s="1"/>
  <c r="E18" i="3" s="1"/>
  <c r="Q12" i="17"/>
  <c r="G12" i="14"/>
  <c r="G33" i="14" s="1"/>
  <c r="E21" i="3" s="1"/>
  <c r="S30" i="24"/>
  <c r="E30" i="24"/>
  <c r="Q26" i="24"/>
  <c r="M19" i="24"/>
  <c r="H14" i="24"/>
  <c r="R6" i="24"/>
  <c r="P22" i="24"/>
  <c r="O22" i="24"/>
  <c r="M6" i="24"/>
  <c r="J26" i="24"/>
  <c r="I17" i="24"/>
  <c r="J6" i="24"/>
  <c r="R25" i="24"/>
  <c r="O20" i="24"/>
  <c r="O16" i="24"/>
  <c r="I16" i="24"/>
  <c r="R23" i="24"/>
  <c r="P26" i="24"/>
  <c r="R22" i="24"/>
  <c r="K19" i="24"/>
  <c r="G14" i="24"/>
  <c r="Q6" i="24"/>
  <c r="H18" i="24"/>
  <c r="M26" i="24"/>
  <c r="N6" i="24"/>
  <c r="F18" i="24"/>
  <c r="N21" i="24"/>
  <c r="L6" i="24"/>
  <c r="J17" i="24"/>
  <c r="Q20" i="24"/>
  <c r="P20" i="24"/>
  <c r="I6" i="24"/>
  <c r="P29" i="24"/>
  <c r="H6" i="24"/>
  <c r="G6" i="24"/>
  <c r="E6" i="24"/>
  <c r="D6" i="24"/>
  <c r="H16" i="24"/>
  <c r="F20" i="24"/>
  <c r="O26" i="24"/>
  <c r="Q22" i="24"/>
  <c r="P6" i="24"/>
  <c r="N26" i="24"/>
  <c r="O6" i="24"/>
  <c r="G18" i="24"/>
  <c r="L26" i="24"/>
  <c r="K26" i="24"/>
  <c r="K6" i="24"/>
  <c r="R29" i="24"/>
  <c r="Q25" i="24"/>
  <c r="J16" i="24"/>
  <c r="Q8" i="24"/>
  <c r="L8" i="24"/>
  <c r="O29" i="24"/>
  <c r="P25" i="24"/>
  <c r="N20" i="24"/>
  <c r="M16" i="24"/>
  <c r="J20" i="24"/>
  <c r="Q7" i="24"/>
  <c r="O25" i="24"/>
  <c r="M20" i="24"/>
  <c r="K16" i="24"/>
  <c r="F6" i="24"/>
  <c r="L20" i="24"/>
  <c r="R24" i="24"/>
  <c r="L27" i="24"/>
  <c r="Q28" i="24"/>
  <c r="N25" i="24"/>
  <c r="H20" i="24"/>
  <c r="G20" i="24"/>
  <c r="N27" i="24"/>
  <c r="R7" i="24"/>
  <c r="M27" i="24"/>
  <c r="F15" i="24"/>
  <c r="Q23" i="24"/>
  <c r="D15" i="24"/>
  <c r="R26" i="24"/>
  <c r="P23" i="24"/>
  <c r="N19" i="24"/>
  <c r="G20" i="14" l="1"/>
  <c r="G30" i="14" s="1"/>
  <c r="N30" i="24"/>
  <c r="T23" i="24"/>
  <c r="T15" i="24"/>
  <c r="D30" i="24"/>
  <c r="D31" i="24" s="1"/>
  <c r="E12" i="24" s="1"/>
  <c r="E31" i="24" s="1"/>
  <c r="F12" i="24" s="1"/>
  <c r="F31" i="24" s="1"/>
  <c r="G12" i="24" s="1"/>
  <c r="G31" i="24" s="1"/>
  <c r="H12" i="24" s="1"/>
  <c r="H31" i="24" s="1"/>
  <c r="I12" i="24" s="1"/>
  <c r="F30" i="24"/>
  <c r="T25" i="24"/>
  <c r="T28" i="24"/>
  <c r="T27" i="24"/>
  <c r="T24" i="24"/>
  <c r="L30" i="24"/>
  <c r="K30" i="24"/>
  <c r="T7" i="24"/>
  <c r="M30" i="24"/>
  <c r="T29" i="24"/>
  <c r="T8" i="24"/>
  <c r="J30" i="24"/>
  <c r="T20" i="24"/>
  <c r="T16" i="24"/>
  <c r="T6" i="24"/>
  <c r="P30" i="24"/>
  <c r="Q30" i="24"/>
  <c r="T21" i="24"/>
  <c r="T18" i="24"/>
  <c r="G30" i="24"/>
  <c r="T14" i="24"/>
  <c r="T19" i="24"/>
  <c r="R30" i="24"/>
  <c r="I30" i="24"/>
  <c r="O30" i="24"/>
  <c r="T17" i="24"/>
  <c r="T26" i="24"/>
  <c r="T22" i="24"/>
  <c r="H30" i="24"/>
  <c r="D9" i="24"/>
  <c r="T11" i="26" l="1"/>
  <c r="N11" i="26"/>
  <c r="M11" i="26"/>
  <c r="L11" i="26"/>
  <c r="K11" i="26"/>
  <c r="J11" i="26"/>
  <c r="I11" i="26"/>
  <c r="O11" i="26"/>
  <c r="H11" i="26"/>
  <c r="G11" i="26"/>
  <c r="F11" i="26"/>
  <c r="E11" i="26"/>
  <c r="O10" i="26"/>
  <c r="D11" i="26"/>
  <c r="I31" i="24"/>
  <c r="J12" i="24" s="1"/>
  <c r="J31" i="24" s="1"/>
  <c r="K12" i="24" s="1"/>
  <c r="K31" i="24" s="1"/>
  <c r="L12" i="24" s="1"/>
  <c r="L31" i="24" s="1"/>
  <c r="M12" i="24" s="1"/>
  <c r="M31" i="24" s="1"/>
  <c r="N12" i="24" s="1"/>
  <c r="N31" i="24" s="1"/>
  <c r="O12" i="24" s="1"/>
  <c r="O31" i="24" s="1"/>
  <c r="P12" i="24" s="1"/>
  <c r="P31" i="24" s="1"/>
  <c r="Q12" i="24" s="1"/>
  <c r="Q31" i="24" s="1"/>
  <c r="R12" i="24" s="1"/>
  <c r="R31" i="24" s="1"/>
  <c r="S12" i="24" s="1"/>
  <c r="S31" i="24" s="1"/>
  <c r="E5" i="24"/>
  <c r="E9" i="24" s="1"/>
  <c r="D33" i="24"/>
  <c r="O16" i="26" l="1"/>
  <c r="P10" i="26"/>
  <c r="P11" i="26"/>
  <c r="F5" i="24"/>
  <c r="F9" i="24" s="1"/>
  <c r="E33" i="24"/>
  <c r="O30" i="26" l="1"/>
  <c r="D17" i="26"/>
  <c r="P16" i="26"/>
  <c r="P30" i="26" s="1"/>
  <c r="G5" i="24"/>
  <c r="G9" i="24" s="1"/>
  <c r="F33" i="24"/>
  <c r="D31" i="26" l="1"/>
  <c r="E17" i="26"/>
  <c r="H5" i="24"/>
  <c r="H9" i="24" s="1"/>
  <c r="G33" i="24"/>
  <c r="E31" i="26" l="1"/>
  <c r="F17" i="26"/>
  <c r="I5" i="24"/>
  <c r="I9" i="24" s="1"/>
  <c r="H33" i="24"/>
  <c r="G17" i="26" l="1"/>
  <c r="F31" i="26"/>
  <c r="J5" i="24"/>
  <c r="J9" i="24" s="1"/>
  <c r="I33" i="24"/>
  <c r="H17" i="26" l="1"/>
  <c r="G31" i="26"/>
  <c r="K5" i="24"/>
  <c r="K9" i="24" s="1"/>
  <c r="J33" i="24"/>
  <c r="I17" i="26" l="1"/>
  <c r="H31" i="26"/>
  <c r="K33" i="24"/>
  <c r="L5" i="24"/>
  <c r="L9" i="24" s="1"/>
  <c r="J17" i="26" l="1"/>
  <c r="I31" i="26"/>
  <c r="M5" i="24"/>
  <c r="M9" i="24" s="1"/>
  <c r="L33" i="24"/>
  <c r="K17" i="26" l="1"/>
  <c r="J31" i="26"/>
  <c r="N5" i="24"/>
  <c r="N9" i="24" s="1"/>
  <c r="M33" i="24"/>
  <c r="L17" i="26" l="1"/>
  <c r="K31" i="26"/>
  <c r="N33" i="24"/>
  <c r="O5" i="24"/>
  <c r="O9" i="24" s="1"/>
  <c r="M17" i="26" l="1"/>
  <c r="L31" i="26"/>
  <c r="P5" i="24"/>
  <c r="P9" i="24" s="1"/>
  <c r="O33" i="24"/>
  <c r="N17" i="26" l="1"/>
  <c r="M31" i="26"/>
  <c r="P33" i="24"/>
  <c r="Q5" i="24"/>
  <c r="Q9" i="24" s="1"/>
  <c r="N31" i="26" l="1"/>
  <c r="O17" i="26"/>
  <c r="Q33" i="24"/>
  <c r="R5" i="24"/>
  <c r="R9" i="24" s="1"/>
  <c r="D18" i="26" l="1"/>
  <c r="O31" i="26"/>
  <c r="P17" i="26"/>
  <c r="P31" i="26" s="1"/>
  <c r="S5" i="24"/>
  <c r="S9" i="24" s="1"/>
  <c r="S33" i="24" s="1"/>
  <c r="R33" i="24"/>
  <c r="E18" i="26" l="1"/>
  <c r="C12" i="3"/>
  <c r="D12" i="3" s="1"/>
  <c r="E12" i="3" s="1"/>
  <c r="F12" i="3" s="1"/>
  <c r="G12" i="3" s="1"/>
  <c r="H12" i="3" s="1"/>
  <c r="I12" i="3" s="1"/>
  <c r="K12" i="3" s="1"/>
  <c r="F18" i="26" l="1"/>
  <c r="I24" i="3"/>
  <c r="I26" i="3" s="1"/>
  <c r="I18" i="3"/>
  <c r="I19" i="3" s="1"/>
  <c r="G18" i="26" l="1"/>
  <c r="I21" i="3"/>
  <c r="I22" i="3" s="1"/>
  <c r="C45" i="3" l="1"/>
  <c r="H18" i="26"/>
  <c r="D12" i="6"/>
  <c r="H45" i="3" l="1"/>
  <c r="D37" i="26"/>
  <c r="D25" i="26" s="1"/>
  <c r="I18" i="26"/>
  <c r="D10" i="6"/>
  <c r="D32" i="26" l="1"/>
  <c r="E37" i="26"/>
  <c r="F37" i="26" s="1"/>
  <c r="G37" i="26" s="1"/>
  <c r="H37" i="26" s="1"/>
  <c r="I37" i="26" s="1"/>
  <c r="J37" i="26" s="1"/>
  <c r="K37" i="26" s="1"/>
  <c r="L37" i="26" s="1"/>
  <c r="M37" i="26" s="1"/>
  <c r="N37" i="26" s="1"/>
  <c r="O37" i="26" s="1"/>
  <c r="D38" i="26" s="1"/>
  <c r="J18" i="26"/>
  <c r="D15" i="6"/>
  <c r="AB23" i="8"/>
  <c r="P37" i="26" l="1"/>
  <c r="E25" i="26"/>
  <c r="D39" i="26"/>
  <c r="E38" i="26"/>
  <c r="F38" i="26" s="1"/>
  <c r="G38" i="26" s="1"/>
  <c r="H38" i="26" s="1"/>
  <c r="I38" i="26" s="1"/>
  <c r="J38" i="26" s="1"/>
  <c r="K38" i="26" s="1"/>
  <c r="L38" i="26" s="1"/>
  <c r="M38" i="26" s="1"/>
  <c r="N38" i="26" s="1"/>
  <c r="O38" i="26" s="1"/>
  <c r="P38" i="26"/>
  <c r="K18" i="26"/>
  <c r="E15" i="11"/>
  <c r="E14" i="11"/>
  <c r="E10" i="11"/>
  <c r="E9" i="11"/>
  <c r="E17" i="11" s="1"/>
  <c r="F25" i="26" l="1"/>
  <c r="E32" i="26"/>
  <c r="E39" i="26"/>
  <c r="F39" i="26" s="1"/>
  <c r="G39" i="26" s="1"/>
  <c r="H39" i="26" s="1"/>
  <c r="I39" i="26" s="1"/>
  <c r="J39" i="26" s="1"/>
  <c r="K39" i="26" s="1"/>
  <c r="L39" i="26" s="1"/>
  <c r="M39" i="26" s="1"/>
  <c r="N39" i="26" s="1"/>
  <c r="O39" i="26" s="1"/>
  <c r="P39" i="26"/>
  <c r="L18" i="26"/>
  <c r="K19" i="4"/>
  <c r="D11" i="6"/>
  <c r="D23" i="6"/>
  <c r="D9" i="6"/>
  <c r="D8" i="6"/>
  <c r="G25" i="26" l="1"/>
  <c r="F32" i="26"/>
  <c r="M18" i="26"/>
  <c r="K7" i="4"/>
  <c r="K8" i="4"/>
  <c r="K6" i="4"/>
  <c r="D9" i="4"/>
  <c r="D13" i="4" s="1"/>
  <c r="E9" i="4"/>
  <c r="E13" i="4" s="1"/>
  <c r="F9" i="4"/>
  <c r="F13" i="4" s="1"/>
  <c r="I6" i="4"/>
  <c r="I9" i="4" s="1"/>
  <c r="I13" i="4" s="1"/>
  <c r="J6" i="4"/>
  <c r="J9" i="4" s="1"/>
  <c r="J13" i="4" s="1"/>
  <c r="H6" i="4"/>
  <c r="H9" i="4" s="1"/>
  <c r="H13" i="4" s="1"/>
  <c r="F8" i="4"/>
  <c r="G7" i="4"/>
  <c r="G9" i="4" s="1"/>
  <c r="G13" i="4" s="1"/>
  <c r="E8" i="4"/>
  <c r="D7" i="4"/>
  <c r="C6" i="4"/>
  <c r="C9" i="4" s="1"/>
  <c r="H25" i="26" l="1"/>
  <c r="G32" i="26"/>
  <c r="N18" i="26"/>
  <c r="C13" i="4"/>
  <c r="K13" i="4" s="1"/>
  <c r="K17" i="4" s="1"/>
  <c r="K22" i="4" s="1"/>
  <c r="D7" i="6" s="1"/>
  <c r="K9" i="4"/>
  <c r="I25" i="26" l="1"/>
  <c r="H32" i="26"/>
  <c r="O18" i="26"/>
  <c r="D13" i="6"/>
  <c r="J25" i="26" l="1"/>
  <c r="I32" i="26"/>
  <c r="D19" i="26"/>
  <c r="P18" i="26"/>
  <c r="D17" i="6"/>
  <c r="K25" i="26" l="1"/>
  <c r="J32" i="26"/>
  <c r="E19" i="26"/>
  <c r="L25" i="26" l="1"/>
  <c r="K32" i="26"/>
  <c r="F19" i="26"/>
  <c r="M25" i="26" l="1"/>
  <c r="L32" i="26"/>
  <c r="G19" i="26"/>
  <c r="N25" i="26" l="1"/>
  <c r="M32" i="26"/>
  <c r="H19" i="26"/>
  <c r="O25" i="26" l="1"/>
  <c r="N32" i="26"/>
  <c r="I19" i="26"/>
  <c r="D26" i="26" l="1"/>
  <c r="O32" i="26"/>
  <c r="P25" i="26"/>
  <c r="P32" i="26" s="1"/>
  <c r="J19" i="26"/>
  <c r="E26" i="26" l="1"/>
  <c r="D33" i="26"/>
  <c r="K19" i="26"/>
  <c r="F26" i="26" l="1"/>
  <c r="E33" i="26"/>
  <c r="L19" i="26"/>
  <c r="G26" i="26" l="1"/>
  <c r="F33" i="26"/>
  <c r="M19" i="26"/>
  <c r="H26" i="26" l="1"/>
  <c r="G33" i="26"/>
  <c r="N19" i="26"/>
  <c r="I26" i="26" l="1"/>
  <c r="H33" i="26"/>
  <c r="O19" i="26"/>
  <c r="D20" i="26" s="1"/>
  <c r="J26" i="26" l="1"/>
  <c r="I33" i="26"/>
  <c r="P19" i="26"/>
  <c r="K26" i="26" l="1"/>
  <c r="J33" i="26"/>
  <c r="E20" i="26"/>
  <c r="L26" i="26" l="1"/>
  <c r="K33" i="26"/>
  <c r="F20" i="26"/>
  <c r="M26" i="26" l="1"/>
  <c r="L33" i="26"/>
  <c r="G20" i="26"/>
  <c r="N26" i="26" l="1"/>
  <c r="M33" i="26"/>
  <c r="H20" i="26"/>
  <c r="O26" i="26" l="1"/>
  <c r="N33" i="26"/>
  <c r="I20" i="26"/>
  <c r="D27" i="26" l="1"/>
  <c r="O33" i="26"/>
  <c r="P26" i="26"/>
  <c r="P33" i="26" s="1"/>
  <c r="J20" i="26"/>
  <c r="E27" i="26" l="1"/>
  <c r="D34" i="26"/>
  <c r="K20" i="26"/>
  <c r="F27" i="26" l="1"/>
  <c r="E34" i="26"/>
  <c r="L20" i="26"/>
  <c r="G27" i="26" l="1"/>
  <c r="F34" i="26"/>
  <c r="M20" i="26"/>
  <c r="H27" i="26" l="1"/>
  <c r="G34" i="26"/>
  <c r="N20" i="26"/>
  <c r="I27" i="26" l="1"/>
  <c r="H34" i="26"/>
  <c r="O20" i="26"/>
  <c r="J27" i="26" l="1"/>
  <c r="I34" i="26"/>
  <c r="P20" i="26"/>
  <c r="K27" i="26" l="1"/>
  <c r="J34" i="26"/>
  <c r="L27" i="26" l="1"/>
  <c r="K34" i="26"/>
  <c r="M27" i="26" l="1"/>
  <c r="L34" i="26"/>
  <c r="N27" i="26" l="1"/>
  <c r="M34" i="26"/>
  <c r="O27" i="26" l="1"/>
  <c r="N34" i="26"/>
  <c r="O34" i="26" l="1"/>
  <c r="P27" i="26"/>
  <c r="P34" i="2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cking2\OneDrive - Duke Energy\Documents\My Data Sources\WCLTENASDIMP01_PROD_AS FIHUBAS_JD Journal Detail.odc" keepAlive="1" name="WCLTENASDIMP01_PROD_AS FIHUBAS_JD Journal Detail" type="5" refreshedVersion="8" background="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WCLTENASDIMP01_PROD_AS FIHUBAS_JD Journal Detail"/>
    <s v="{[Business Rule].[_Rule Year].[All]}"/>
    <s v="{[CB - Business Unit HIER].[Business Unit Hierarchy].[Business Unit Level 04 Name - Description].&amp;[REGULATORY]&amp;[ALL - ALL ENTITIES - FOR CONSOLIDATION PURPOSES]&amp;[GROUP_CONSOL - GROUP CONSOLIDATION]&amp;[REGULATORY - REGULATORY REPORTING]&amp;[FLORIDA - DE Florida Regulatory Reporting]}"/>
    <s v="{[CB - Account].[Account CB - Description].&amp;[0186195 - DEFERRED RATE CASE EXPENSE]}"/>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<sst xmlns="http://schemas.openxmlformats.org/spreadsheetml/2006/main" count="689" uniqueCount="390">
  <si>
    <t>SCHEDULE C-10</t>
  </si>
  <si>
    <t>DETAIL OF RATE CASE EXPENSES FOR OUTSIDE CONSULTANTS</t>
  </si>
  <si>
    <t>Page 1 of 1</t>
  </si>
  <si>
    <t>FLORIDA PUBLIC SERVICE COMMISSION</t>
  </si>
  <si>
    <t xml:space="preserve">Explanation: </t>
  </si>
  <si>
    <t>Provide a detailed breakdown of rate case expenses by service provider for each outside consultant, attorney, engineer or other consultant providing professional services for the case.</t>
  </si>
  <si>
    <t>Type of Data Shown:</t>
  </si>
  <si>
    <t xml:space="preserve">X </t>
  </si>
  <si>
    <t>Projected Test Year 3 Ended</t>
  </si>
  <si>
    <t>Projected Test Year 2 Ended</t>
  </si>
  <si>
    <t>COMPANY: Duke Energy Florida, LLC</t>
  </si>
  <si>
    <t>Projected Test Year 1 Ended</t>
  </si>
  <si>
    <t xml:space="preserve">     </t>
  </si>
  <si>
    <t xml:space="preserve">Prior Year  Ended </t>
  </si>
  <si>
    <t>Witness:  Olivier</t>
  </si>
  <si>
    <t>($000)</t>
  </si>
  <si>
    <t>Counsel,</t>
  </si>
  <si>
    <t>Travel</t>
  </si>
  <si>
    <t>Total</t>
  </si>
  <si>
    <t>Type of</t>
  </si>
  <si>
    <t>Line</t>
  </si>
  <si>
    <t>Consultant,</t>
  </si>
  <si>
    <t>Specific</t>
  </si>
  <si>
    <t>Fee</t>
  </si>
  <si>
    <t>Basis</t>
  </si>
  <si>
    <t>Expenses</t>
  </si>
  <si>
    <t>Other</t>
  </si>
  <si>
    <t>(4+6+7)</t>
  </si>
  <si>
    <t>Services</t>
  </si>
  <si>
    <t>No.</t>
  </si>
  <si>
    <t>Vendor Name</t>
  </si>
  <si>
    <t>Or Witness</t>
  </si>
  <si>
    <t>Services Rendered</t>
  </si>
  <si>
    <t>($)</t>
  </si>
  <si>
    <t>Of Charge</t>
  </si>
  <si>
    <t>(a)</t>
  </si>
  <si>
    <t xml:space="preserve"> </t>
  </si>
  <si>
    <t>Various</t>
  </si>
  <si>
    <t>Consultant and Witness</t>
  </si>
  <si>
    <t>Outside Professional Consultants</t>
  </si>
  <si>
    <t>Contract</t>
  </si>
  <si>
    <t>A, B, O</t>
  </si>
  <si>
    <t>Total Outside Consultants</t>
  </si>
  <si>
    <t>Counsel</t>
  </si>
  <si>
    <t>Legal Services</t>
  </si>
  <si>
    <t>L</t>
  </si>
  <si>
    <t>Total Outside Legal Services</t>
  </si>
  <si>
    <t>Administrative and Other</t>
  </si>
  <si>
    <t>Time Recording</t>
  </si>
  <si>
    <t>A, O</t>
  </si>
  <si>
    <t>Travel Expenses</t>
  </si>
  <si>
    <t>Estimates</t>
  </si>
  <si>
    <t>A, B, C, L, O, R, S</t>
  </si>
  <si>
    <t>Total Support</t>
  </si>
  <si>
    <t>(a) Place the appropriate letter(s) in column (9)</t>
  </si>
  <si>
    <t>A = Accounting</t>
  </si>
  <si>
    <t>B = Cost of Capital</t>
  </si>
  <si>
    <t>C = Engineering</t>
  </si>
  <si>
    <t>L = Legal</t>
  </si>
  <si>
    <t>O = Other</t>
  </si>
  <si>
    <t>R = Rate Design</t>
  </si>
  <si>
    <t>S = Cost of Service</t>
  </si>
  <si>
    <t>SCHEDULE OF RATE CASE EXPENSE AMORTIZATION IN TEST YEAR</t>
  </si>
  <si>
    <t>Rate</t>
  </si>
  <si>
    <t>Unamortized</t>
  </si>
  <si>
    <t>Test Year</t>
  </si>
  <si>
    <t>Order</t>
  </si>
  <si>
    <t>Amortization</t>
  </si>
  <si>
    <t>Amount</t>
  </si>
  <si>
    <t>Rate Case</t>
  </si>
  <si>
    <t>Date</t>
  </si>
  <si>
    <t>Period</t>
  </si>
  <si>
    <t>N/A</t>
  </si>
  <si>
    <t>NOTE 2:  DEF is requesting that projected rate case expenses for this case be included in the calculation of DEF's 2025 base rates through an amortization of the total cost of this proceeding over the three test periods, 2025-2027.</t>
  </si>
  <si>
    <t xml:space="preserve">Supporting Schedules: </t>
  </si>
  <si>
    <t>Recap Schedules:</t>
  </si>
  <si>
    <t>Deferred Rate Case 2024 Settlement Asset (As of 11/30/23)</t>
  </si>
  <si>
    <t>Outside Consultants (OC), Outside Legal (OL), Various (V)</t>
  </si>
  <si>
    <t>Dismantlement Study</t>
  </si>
  <si>
    <t>Burns &amp; MacDonnell</t>
  </si>
  <si>
    <t>OC</t>
  </si>
  <si>
    <t>Dismantlement Study / CCP Demo Team)</t>
  </si>
  <si>
    <t>Amy Lowery</t>
  </si>
  <si>
    <t>V</t>
  </si>
  <si>
    <t>Dismantlement Study (Asset Accounting)</t>
  </si>
  <si>
    <t>Kate Carter</t>
  </si>
  <si>
    <t>David Jordan</t>
  </si>
  <si>
    <t>Depreciation Study (Asset Accounting)</t>
  </si>
  <si>
    <t>Jan Bulstra</t>
  </si>
  <si>
    <t>Depreciation Study (Outside Consultant)</t>
  </si>
  <si>
    <t>Gannett Fleming</t>
  </si>
  <si>
    <t>Outside Counsel / Legal</t>
  </si>
  <si>
    <t>Shutts &amp; Bowen</t>
  </si>
  <si>
    <t>OL</t>
  </si>
  <si>
    <t>Troutman Pepper</t>
  </si>
  <si>
    <t>Carlton Fields</t>
  </si>
  <si>
    <t>Outside Consulting Services</t>
  </si>
  <si>
    <t>Financial Concepts and Applications, Inc.</t>
  </si>
  <si>
    <t>Depreciation / Dismantlement Study / Discovery Questions (Asset Accounting)</t>
  </si>
  <si>
    <t>Brian Field</t>
  </si>
  <si>
    <t>FP&amp;A Support</t>
  </si>
  <si>
    <t>Danielle Barrett</t>
  </si>
  <si>
    <t>Trans/Distrib/Gas Supt Fin IAN Rate Case Support</t>
  </si>
  <si>
    <t>Zakia Jones</t>
  </si>
  <si>
    <t>MFR C-17 pension expense; breaking out non-service cost for DEF and DEBS</t>
  </si>
  <si>
    <t>Willis Towers Watson</t>
  </si>
  <si>
    <t>Subtotal</t>
  </si>
  <si>
    <t>12/1/23 through 12/31/24 Estimates)</t>
  </si>
  <si>
    <t>EY Fees</t>
  </si>
  <si>
    <t>Outside Legal Counsel (contact Dianne Triplett)</t>
  </si>
  <si>
    <t>Outside ROE Witness (contact Dianne Triplett)</t>
  </si>
  <si>
    <t>Asset Accounting (contact Sharif Mitchell)</t>
  </si>
  <si>
    <t>FP&amp;A Support - Danielle Barrett</t>
  </si>
  <si>
    <t>Grand Total</t>
  </si>
  <si>
    <t>Total Outside Consultants (OC)</t>
  </si>
  <si>
    <t>Total Outside Legal (OL)</t>
  </si>
  <si>
    <t>Total Various (V)</t>
  </si>
  <si>
    <t>DEF 2024 Rate Case Travel Expenses</t>
  </si>
  <si>
    <t>Assumptions:</t>
  </si>
  <si>
    <t>Hotel Rate/Day</t>
  </si>
  <si>
    <t>Airfare</t>
  </si>
  <si>
    <t>Rental Car Rate/Day + fuel</t>
  </si>
  <si>
    <t>Meal Rate/Day</t>
  </si>
  <si>
    <t>Name</t>
  </si>
  <si>
    <t>Role</t>
  </si>
  <si>
    <t>Witness, Backup, Support</t>
  </si>
  <si>
    <t>Hotel
Nights
per Room</t>
  </si>
  <si>
    <t>Hotel
Nights
Total</t>
  </si>
  <si>
    <t>Flights
Total</t>
  </si>
  <si>
    <t>Rental
Cars</t>
  </si>
  <si>
    <t>Rental
Car Days
per Car</t>
  </si>
  <si>
    <t>Rental
Car Days
Total</t>
  </si>
  <si>
    <t>Hotel</t>
  </si>
  <si>
    <t>Rental
Car</t>
  </si>
  <si>
    <t>Meals</t>
  </si>
  <si>
    <t>Allis, Ned</t>
  </si>
  <si>
    <t>Witness</t>
  </si>
  <si>
    <t>Anderson, Reggie</t>
  </si>
  <si>
    <t>Aquilina, Nicole</t>
  </si>
  <si>
    <t>Borsch, Ben</t>
  </si>
  <si>
    <t>Buck, Rebekah</t>
  </si>
  <si>
    <t>Caldwell, Shannon</t>
  </si>
  <si>
    <t>Chatelain, Matt</t>
  </si>
  <si>
    <t>Cowling, James</t>
  </si>
  <si>
    <t>Goff, Vanessa</t>
  </si>
  <si>
    <t xml:space="preserve">Gordon, Cory </t>
  </si>
  <si>
    <t>Jacob, Hans</t>
  </si>
  <si>
    <t>Kopp, Jeffrey</t>
  </si>
  <si>
    <t>McKenzie, Adrien</t>
  </si>
  <si>
    <t>Newlin, Karl W</t>
  </si>
  <si>
    <t>O'Hara, Michael</t>
  </si>
  <si>
    <t>Olivier, Marcia</t>
  </si>
  <si>
    <t>Panizza, John</t>
  </si>
  <si>
    <t>Quick, Lesley</t>
  </si>
  <si>
    <t>Seixas, Melissa</t>
  </si>
  <si>
    <t>Scott, Edward</t>
  </si>
  <si>
    <t>Triplett, Dianne</t>
  </si>
  <si>
    <t>Legal</t>
  </si>
  <si>
    <t>Hampton, Monique</t>
  </si>
  <si>
    <t>Foster, Geoff</t>
  </si>
  <si>
    <t xml:space="preserve">Regulatory </t>
  </si>
  <si>
    <t>External Legal</t>
  </si>
  <si>
    <t>Round:</t>
  </si>
  <si>
    <t>Duke Energy Florida, LLC</t>
  </si>
  <si>
    <t xml:space="preserve">Deferred 2024 Rate Case Costs </t>
  </si>
  <si>
    <t>(A)</t>
  </si>
  <si>
    <t>(B)</t>
  </si>
  <si>
    <t>(C)</t>
  </si>
  <si>
    <t>(D)</t>
  </si>
  <si>
    <t>(E)</t>
  </si>
  <si>
    <t>(F)</t>
  </si>
  <si>
    <t>(G)</t>
  </si>
  <si>
    <t>(H)</t>
  </si>
  <si>
    <t>(I)</t>
  </si>
  <si>
    <t>(J)</t>
  </si>
  <si>
    <t>(K)</t>
  </si>
  <si>
    <t>(L)</t>
  </si>
  <si>
    <t>(M)</t>
  </si>
  <si>
    <t>(N)</t>
  </si>
  <si>
    <t>Jan</t>
  </si>
  <si>
    <t>Feb</t>
  </si>
  <si>
    <t>Mar</t>
  </si>
  <si>
    <t>Apr</t>
  </si>
  <si>
    <t>May</t>
  </si>
  <si>
    <t>Jun</t>
  </si>
  <si>
    <t>Jul</t>
  </si>
  <si>
    <t>Aug</t>
  </si>
  <si>
    <t>Sept</t>
  </si>
  <si>
    <t>Oct</t>
  </si>
  <si>
    <t xml:space="preserve">Nov </t>
  </si>
  <si>
    <t>Dec</t>
  </si>
  <si>
    <t>Total or 
13 Mo. Avg.</t>
  </si>
  <si>
    <t>Estimated Deferred Costs</t>
  </si>
  <si>
    <t>Balance for 2024 Reg Asset as of 11/30/24</t>
  </si>
  <si>
    <t>Amount remaining to be added</t>
  </si>
  <si>
    <t>Incremental Regulatory Asset Balance Before Amortization</t>
  </si>
  <si>
    <t>Regulatory Asset Accumulated Amortization</t>
  </si>
  <si>
    <t>Regulatory Asset Net Balance</t>
  </si>
  <si>
    <t>Amortization Expense</t>
  </si>
  <si>
    <t>DEF Rate Case Regulatory Asset Tracking - Account 0186195</t>
  </si>
  <si>
    <t>Description/Dept</t>
  </si>
  <si>
    <t>Consultant/Contractor</t>
  </si>
  <si>
    <t>2021 Settlement:</t>
  </si>
  <si>
    <t>Beginning Balance</t>
  </si>
  <si>
    <t>Legal Rate Case Support</t>
  </si>
  <si>
    <t>Monique West / Chanelle Gardner Overtime Support</t>
  </si>
  <si>
    <t>Kristen Ryan has requested a financial analyst to journal these dollars out of this account in December's business.</t>
  </si>
  <si>
    <t>To provide the information to complete MFR C-17 pension expense; breaking out non-service cost for DEF and DEBS</t>
  </si>
  <si>
    <t>Journaled to the correct Process Code in October's business by Tammy Schweitzer.</t>
  </si>
  <si>
    <t>Ending Balance</t>
  </si>
  <si>
    <t>2024 Settlement:</t>
  </si>
  <si>
    <t>Activity:</t>
  </si>
  <si>
    <t>Accruals/Reversals</t>
  </si>
  <si>
    <t>Depreciation Study (Outside Counsel/Legal)</t>
  </si>
  <si>
    <t>Outside Consulting Services / Legal</t>
  </si>
  <si>
    <t xml:space="preserve">Danielle Dannahower </t>
  </si>
  <si>
    <t>Originally booked in May; journaled to the correct Process Code in October's business by Tammy Schweitzer.</t>
  </si>
  <si>
    <t>Total Activity</t>
  </si>
  <si>
    <t>_Rule Year</t>
  </si>
  <si>
    <t>All</t>
  </si>
  <si>
    <t>Business Unit Hierarchy</t>
  </si>
  <si>
    <t>FLORIDA - DE Florida Regulatory Reporting</t>
  </si>
  <si>
    <t>Account CB - Description</t>
  </si>
  <si>
    <t>0186195 - DEFERRED RATE CASE EXPENSE</t>
  </si>
  <si>
    <t>Monetary Amount</t>
  </si>
  <si>
    <t>Fiscal Year</t>
  </si>
  <si>
    <t>Calendar Quarter</t>
  </si>
  <si>
    <t>Accounting Period</t>
  </si>
  <si>
    <t>2022</t>
  </si>
  <si>
    <t>2023</t>
  </si>
  <si>
    <t>Q3 2022</t>
  </si>
  <si>
    <t>Q4 2022</t>
  </si>
  <si>
    <t>Q1 2023</t>
  </si>
  <si>
    <t>Q2 2023</t>
  </si>
  <si>
    <t>Q3 2023</t>
  </si>
  <si>
    <t>Q4 2023</t>
  </si>
  <si>
    <t>Process CB</t>
  </si>
  <si>
    <t>Responsibility Center CB - Description</t>
  </si>
  <si>
    <t>Journal Line Description</t>
  </si>
  <si>
    <t>Invoice ID</t>
  </si>
  <si>
    <t>Operating Unit CB</t>
  </si>
  <si>
    <t>Sep 2022</t>
  </si>
  <si>
    <t>Oct 2022</t>
  </si>
  <si>
    <t>Nov 2022</t>
  </si>
  <si>
    <t>Dec 2022</t>
  </si>
  <si>
    <t>Jan 2023</t>
  </si>
  <si>
    <t>Feb 2023</t>
  </si>
  <si>
    <t>Mar 2023</t>
  </si>
  <si>
    <t>Apr 2023</t>
  </si>
  <si>
    <t>May 2023</t>
  </si>
  <si>
    <t>Jun 2023</t>
  </si>
  <si>
    <t>Jul 2023</t>
  </si>
  <si>
    <t>Aug 2023</t>
  </si>
  <si>
    <t>Sep 2023</t>
  </si>
  <si>
    <t>Oct 2023</t>
  </si>
  <si>
    <t>Nov 2023</t>
  </si>
  <si>
    <t/>
  </si>
  <si>
    <t xml:space="preserve">  - NO VALUE</t>
  </si>
  <si>
    <t>AMORTIZE DEFERRED RATECASE</t>
  </si>
  <si>
    <t>Unknown</t>
  </si>
  <si>
    <t>8912 - Employee Benefits</t>
  </si>
  <si>
    <t>DEFERRED RATE CASE EXPENSE</t>
  </si>
  <si>
    <t>PEFO</t>
  </si>
  <si>
    <t>PROFESSIONAL SERVICES</t>
  </si>
  <si>
    <t>150141363350</t>
  </si>
  <si>
    <t>FLRC21</t>
  </si>
  <si>
    <t>7831 - Business Operations</t>
  </si>
  <si>
    <t>110 LABOR DISTRIBUTION</t>
  </si>
  <si>
    <t>FLRC24</t>
  </si>
  <si>
    <t>6201 - CCP - Demo Team-Florida - DEF</t>
  </si>
  <si>
    <t>281425</t>
  </si>
  <si>
    <t>37553546|ACCTGACCRUALS</t>
  </si>
  <si>
    <t>38105198|ACCTGACCRUALS</t>
  </si>
  <si>
    <t>38753526|ACCTGACCRUALS</t>
  </si>
  <si>
    <t>DUKE ENERGY FLORIDA, LLC FLEET</t>
  </si>
  <si>
    <t>1484551</t>
  </si>
  <si>
    <t>1484552</t>
  </si>
  <si>
    <t>1484553</t>
  </si>
  <si>
    <t>6319 - CCP - Ops &amp; Maint-CW - DEC</t>
  </si>
  <si>
    <t>8588 - Trans/Distrib/Gas Supt Fin</t>
  </si>
  <si>
    <t>FLRT</t>
  </si>
  <si>
    <t>9552 - Asset Accounting</t>
  </si>
  <si>
    <t>BULSTRA JAN</t>
  </si>
  <si>
    <t>DUKEIN00837290</t>
  </si>
  <si>
    <t>DUKEIN00855580</t>
  </si>
  <si>
    <t>DUKEIN00858200</t>
  </si>
  <si>
    <t>DUKEIN00861325</t>
  </si>
  <si>
    <t>DUKEIN00873260</t>
  </si>
  <si>
    <t>CARTER KATE</t>
  </si>
  <si>
    <t>DUKEIN00797427</t>
  </si>
  <si>
    <t>DUKEIN00798302</t>
  </si>
  <si>
    <t>DUKEIN00805030</t>
  </si>
  <si>
    <t>DUKEIN00808526</t>
  </si>
  <si>
    <t>DUKEIN00814835</t>
  </si>
  <si>
    <t>DUKEIN00819464</t>
  </si>
  <si>
    <t>DUKEIN00837289</t>
  </si>
  <si>
    <t>DUKEIN00861323</t>
  </si>
  <si>
    <t>DUKEIN00883881</t>
  </si>
  <si>
    <t>FIELD BRIAN</t>
  </si>
  <si>
    <t>DUKEIN00872965</t>
  </si>
  <si>
    <t>DUKEIN00874737</t>
  </si>
  <si>
    <t>DUKEIN00876004</t>
  </si>
  <si>
    <t>DUKEIN00880087</t>
  </si>
  <si>
    <t>DUKEIN00882101</t>
  </si>
  <si>
    <t>DUKEIN00884830</t>
  </si>
  <si>
    <t>DUKEIN00887984</t>
  </si>
  <si>
    <t>DUKEIN00890704</t>
  </si>
  <si>
    <t>DUKEIN00893920</t>
  </si>
  <si>
    <t>DUKEIN00896052</t>
  </si>
  <si>
    <t>DUKEIN00901025</t>
  </si>
  <si>
    <t>DUKEIN00902655</t>
  </si>
  <si>
    <t>DUKEIN00905307</t>
  </si>
  <si>
    <t>DUKEIN00910123</t>
  </si>
  <si>
    <t>DUKEIN00911704</t>
  </si>
  <si>
    <t>DUKEIN00914593</t>
  </si>
  <si>
    <t>DUKEIN00918694</t>
  </si>
  <si>
    <t>DUKEIN00920664</t>
  </si>
  <si>
    <t>DUKEIN00923726</t>
  </si>
  <si>
    <t>DUKEIN00927042</t>
  </si>
  <si>
    <t>JORDAN DAVID</t>
  </si>
  <si>
    <t>DUKEIN00813752</t>
  </si>
  <si>
    <t>DUKEIN00817148</t>
  </si>
  <si>
    <t>J543 - Jurisdictional Forecasting</t>
  </si>
  <si>
    <t>W259 - DEPUTY GEN COUNSEL-FLORIDA</t>
  </si>
  <si>
    <t>2022-1157</t>
  </si>
  <si>
    <t>0000015163</t>
  </si>
  <si>
    <t>0000016523</t>
  </si>
  <si>
    <t>0000018200</t>
  </si>
  <si>
    <t>0000019893</t>
  </si>
  <si>
    <t>0000020126</t>
  </si>
  <si>
    <t>0000022185</t>
  </si>
  <si>
    <t>0000023362</t>
  </si>
  <si>
    <t>0000024038</t>
  </si>
  <si>
    <t>0000024673</t>
  </si>
  <si>
    <t>0000026477</t>
  </si>
  <si>
    <t>0000026874</t>
  </si>
  <si>
    <t>0000028461</t>
  </si>
  <si>
    <t>0001895</t>
  </si>
  <si>
    <t>1224934</t>
  </si>
  <si>
    <t>1230563</t>
  </si>
  <si>
    <t>1236203</t>
  </si>
  <si>
    <t>1241539</t>
  </si>
  <si>
    <t>1246311</t>
  </si>
  <si>
    <t>1784128</t>
  </si>
  <si>
    <t>30590538</t>
  </si>
  <si>
    <t>30597137</t>
  </si>
  <si>
    <t>30617111</t>
  </si>
  <si>
    <t>30628916</t>
  </si>
  <si>
    <t>30640822</t>
  </si>
  <si>
    <t>Burns &amp; McDonnell</t>
  </si>
  <si>
    <t>Danielle Dannahower Labor/Labor Loaders</t>
  </si>
  <si>
    <t>Troutman</t>
  </si>
  <si>
    <t>Financial Concepts and Applications</t>
  </si>
  <si>
    <t>Not showing up in Actuals yet; will show up in December 2023 or Jan 2024</t>
  </si>
  <si>
    <t>Asset Accounting</t>
  </si>
  <si>
    <t>Danielle Dannahower</t>
  </si>
  <si>
    <t>Dianne Tripplett (Outside Legal)</t>
  </si>
  <si>
    <t>Dianne Tripplett (Consulting)</t>
  </si>
  <si>
    <t>Total Estimate</t>
  </si>
  <si>
    <t>Description</t>
  </si>
  <si>
    <t>Staff Augumentation</t>
  </si>
  <si>
    <t>Storm Study</t>
  </si>
  <si>
    <t>Depreciation Study</t>
  </si>
  <si>
    <t xml:space="preserve">Towers Pension </t>
  </si>
  <si>
    <t>ScottMadden</t>
  </si>
  <si>
    <t>Travel Fees</t>
  </si>
  <si>
    <t>Hourly Fees</t>
  </si>
  <si>
    <t>Zempleo Estimate - 2 contractors</t>
  </si>
  <si>
    <t>Assumed a fully loaded combined rate of $200/hour</t>
  </si>
  <si>
    <t>Combined Estimated hours worked</t>
  </si>
  <si>
    <t>Assume 40/week X 2</t>
  </si>
  <si>
    <t>Assume 50/week X 2</t>
  </si>
  <si>
    <t>Assume 60/week X 2</t>
  </si>
  <si>
    <t>Total Hours / Month</t>
  </si>
  <si>
    <t xml:space="preserve">Combined hourly loaded rate </t>
  </si>
  <si>
    <t>Estimated total Costs</t>
  </si>
  <si>
    <t>Costs to date per 7/2020 Cube</t>
  </si>
  <si>
    <t>Plus Midwest Rate</t>
  </si>
  <si>
    <t>Total Staff Aug</t>
  </si>
  <si>
    <t>Midwest Resource Support</t>
  </si>
  <si>
    <t>Hours</t>
  </si>
  <si>
    <t>Jeff Kern</t>
  </si>
  <si>
    <t>Pete Vecchio</t>
  </si>
  <si>
    <t xml:space="preserve">Charlotte </t>
  </si>
  <si>
    <t>Kathy Dimoff</t>
  </si>
  <si>
    <t>Mike O'Hara</t>
  </si>
  <si>
    <t>Historical Year Ended</t>
  </si>
  <si>
    <t>3 Years</t>
  </si>
  <si>
    <t>DOCKET NO.:  20240025-EI</t>
  </si>
  <si>
    <t>Lloyd, Brian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</si>
</sst>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0.0000_)"/>
    <numFmt numFmtId="165" formatCode="_(* #,##0_);_(* \(#,##0\);_(* &quot;-&quot;??_);_(@_)"/>
    <numFmt numFmtId="166" formatCode="[$-409]mmm\-yy;@"/>
    <numFmt numFmtId="167" formatCode="#,##0;\(#,##0\)"/>
    <numFmt numFmtId="168" formatCode="0_);\(0\)"/>
    <numFmt numFmtId="169" formatCode="_(&quot;$&quot;* #,##0_);_(&quot;$&quot;* \(#,##0\);_(&quot;$&quot;* &quot;-&quot;??_);_(@_)"/>
    <numFmt numFmtId="170" formatCode="&quot;$&quot;#,##0"/>
  </numFmts>
  <fonts count="27" x14ac:knownFonts="1">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rgb="FF000000"/>
      <name val="Calibri"/>
      <family val="2"/>
      <scheme val="minor"/>
    </font>
    <font>
      <b/>
      <sz val="10"/>
      <color rgb="FF000000"/>
      <name val="Times New Roman"/>
      <family val="1"/>
    </font>
    <font>
      <sz val="10"/>
      <name val="Arial"/>
      <family val="2"/>
    </font>
    <font>
      <u/>
      <sz val="10"/>
      <name val="Calibri"/>
      <family val="2"/>
      <scheme val="minor"/>
    </font>
    <font>
      <sz val="10"/>
      <name val="Calibri"/>
      <family val="2"/>
      <scheme val="minor"/>
    </font>
    <font>
      <b/>
      <sz val="10"/>
      <name val="Calibri"/>
      <family val="2"/>
      <scheme val="minor"/>
    </font>
    <font>
      <sz val="10"/>
      <color rgb="FF000000"/>
      <name val="Times New Roman"/>
      <family val="1"/>
    </font>
    <font>
      <sz val="12"/>
      <color rgb="FF000000"/>
      <name val="Times New Roman"/>
      <family val="1"/>
    </font>
    <font>
      <sz val="12"/>
      <color rgb="FF000000"/>
      <name val="Calibri"/>
      <family val="2"/>
      <scheme val="minor"/>
    </font>
    <font>
      <sz val="14"/>
      <color rgb="FF000000"/>
      <name val="Calibri"/>
      <family val="2"/>
      <scheme val="minor"/>
    </font>
    <font>
      <b/>
      <sz val="11"/>
      <color rgb="FF000000"/>
      <name val="Calibri"/>
      <family val="2"/>
      <scheme val="minor"/>
    </font>
    <font>
      <sz val="11"/>
      <color rgb="FF000000"/>
      <name val="Calibri"/>
      <family val="2"/>
      <scheme val="minor"/>
    </font>
    <font>
      <b/>
      <sz val="11"/>
      <color theme="1"/>
      <name val="Calibri"/>
      <family val="2"/>
      <scheme val="minor"/>
    </font>
    <font>
      <b/>
      <sz val="14"/>
      <color theme="1"/>
      <name val="Calibri"/>
      <family val="2"/>
      <scheme val="minor"/>
    </font>
    <font>
      <b/>
      <i/>
      <u/>
      <sz val="10"/>
      <color rgb="FF000000"/>
      <name val="Calibri"/>
      <family val="2"/>
      <scheme val="minor"/>
    </font>
    <font>
      <b/>
      <sz val="11"/>
      <name val="Calibri"/>
      <family val="2"/>
      <scheme val="minor"/>
    </font>
    <font>
      <sz val="11"/>
      <name val="Calibri"/>
      <family val="2"/>
      <scheme val="minor"/>
    </font>
    <font>
      <b/>
      <u/>
      <sz val="14"/>
      <color theme="1"/>
      <name val="Calibri"/>
      <family val="2"/>
      <scheme val="minor"/>
    </font>
    <font>
      <b/>
      <u/>
      <sz val="11"/>
      <color theme="1"/>
      <name val="Calibri"/>
      <family val="2"/>
      <scheme val="minor"/>
    </font>
    <font>
      <b/>
      <u/>
      <sz val="11"/>
      <color rgb="FF000000"/>
      <name val="Calibri"/>
      <family val="2"/>
      <scheme val="minor"/>
    </font>
    <font>
      <b/>
      <u/>
      <sz val="11"/>
      <color rgb="FF000000"/>
      <name val="Calibri"/>
      <family val="2"/>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s>
  <borders count="10">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3" fillId="0" borderId="0"/>
    <xf numFmtId="0" fontId="8" fillId="0" borderId="0"/>
    <xf numFmtId="0" fontId="3" fillId="0" borderId="0"/>
    <xf numFmtId="43" fontId="12" fillId="0" borderId="0" applyFont="0" applyFill="0" applyBorder="0" applyAlignment="0" applyProtection="0"/>
    <xf numFmtId="44" fontId="1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73">
    <xf numFmtId="0" fontId="0" fillId="0" borderId="0" xfId="0"/>
    <xf numFmtId="0" fontId="4" fillId="0" borderId="0" xfId="0" applyFont="1"/>
    <xf numFmtId="0" fontId="5" fillId="0" borderId="0" xfId="1" applyFont="1"/>
    <xf numFmtId="0" fontId="6" fillId="0" borderId="1" xfId="0" applyFont="1" applyBorder="1"/>
    <xf numFmtId="0" fontId="4" fillId="0" borderId="0" xfId="0" applyFont="1" applyAlignment="1">
      <alignment horizontal="right"/>
    </xf>
    <xf numFmtId="0" fontId="4" fillId="0" borderId="0" xfId="0" applyFont="1" applyAlignment="1">
      <alignment horizontal="centerContinuous" wrapText="1"/>
    </xf>
    <xf numFmtId="0" fontId="4" fillId="0" borderId="0" xfId="0" applyFont="1" applyAlignment="1">
      <alignment vertical="top" wrapText="1"/>
    </xf>
    <xf numFmtId="0" fontId="10" fillId="0" borderId="0" xfId="2" applyFont="1"/>
    <xf numFmtId="14" fontId="5" fillId="0" borderId="0" xfId="1" applyNumberFormat="1" applyFont="1"/>
    <xf numFmtId="0" fontId="11" fillId="0" borderId="0" xfId="2" applyFont="1"/>
    <xf numFmtId="0" fontId="10" fillId="0" borderId="0" xfId="2" quotePrefix="1" applyFont="1" applyAlignment="1">
      <alignment horizontal="center"/>
    </xf>
    <xf numFmtId="0" fontId="10" fillId="0" borderId="0" xfId="2" applyFont="1" applyAlignment="1">
      <alignment horizontal="right"/>
    </xf>
    <xf numFmtId="0" fontId="5" fillId="0" borderId="0" xfId="1" applyFont="1" applyAlignment="1">
      <alignment vertical="center"/>
    </xf>
    <xf numFmtId="0" fontId="10" fillId="0" borderId="0" xfId="3" quotePrefix="1" applyFont="1" applyAlignment="1">
      <alignment horizontal="center" vertical="center"/>
    </xf>
    <xf numFmtId="0" fontId="10" fillId="0" borderId="0" xfId="3" applyFont="1" applyAlignment="1">
      <alignment horizontal="center" vertical="center"/>
    </xf>
    <xf numFmtId="0" fontId="10" fillId="0" borderId="0" xfId="1" quotePrefix="1" applyFont="1" applyAlignment="1">
      <alignment horizontal="center" vertical="center"/>
    </xf>
    <xf numFmtId="0" fontId="10" fillId="0" borderId="0" xfId="1" applyFont="1" applyAlignment="1">
      <alignment horizontal="center" vertical="center"/>
    </xf>
    <xf numFmtId="0" fontId="10" fillId="0" borderId="0" xfId="1" applyFont="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9" fillId="0" borderId="0" xfId="0" applyFont="1" applyAlignment="1">
      <alignment vertical="center"/>
    </xf>
    <xf numFmtId="164" fontId="10" fillId="0" borderId="0" xfId="0" applyNumberFormat="1" applyFont="1" applyAlignment="1">
      <alignment vertical="center"/>
    </xf>
    <xf numFmtId="3" fontId="10" fillId="0" borderId="0" xfId="0" applyNumberFormat="1" applyFont="1" applyAlignment="1">
      <alignment vertical="center"/>
    </xf>
    <xf numFmtId="0" fontId="5" fillId="0" borderId="0" xfId="3" applyFont="1"/>
    <xf numFmtId="14" fontId="10" fillId="0" borderId="0" xfId="0" applyNumberFormat="1" applyFont="1" applyAlignment="1">
      <alignment vertical="center"/>
    </xf>
    <xf numFmtId="3" fontId="5" fillId="0" borderId="0" xfId="3" applyNumberFormat="1" applyFont="1"/>
    <xf numFmtId="0" fontId="10" fillId="0" borderId="0" xfId="0" applyFont="1" applyAlignment="1">
      <alignment horizontal="left" vertical="center"/>
    </xf>
    <xf numFmtId="37" fontId="10" fillId="0" borderId="0" xfId="0" applyNumberFormat="1" applyFont="1" applyAlignment="1">
      <alignment vertical="center"/>
    </xf>
    <xf numFmtId="0" fontId="5" fillId="0" borderId="0" xfId="0" applyFont="1" applyAlignment="1">
      <alignment vertical="center"/>
    </xf>
    <xf numFmtId="3" fontId="5" fillId="0" borderId="0" xfId="0" applyNumberFormat="1" applyFont="1" applyAlignment="1">
      <alignment vertical="center"/>
    </xf>
    <xf numFmtId="3" fontId="10" fillId="0" borderId="0" xfId="0" applyNumberFormat="1" applyFont="1" applyAlignment="1">
      <alignment horizontal="center" vertical="center"/>
    </xf>
    <xf numFmtId="0" fontId="10" fillId="0" borderId="3" xfId="0" applyFont="1" applyBorder="1" applyAlignment="1">
      <alignment horizontal="left" vertical="center"/>
    </xf>
    <xf numFmtId="37" fontId="10" fillId="0" borderId="3" xfId="0" applyNumberFormat="1" applyFont="1" applyBorder="1" applyAlignment="1">
      <alignment vertical="center"/>
    </xf>
    <xf numFmtId="3" fontId="10" fillId="0" borderId="3" xfId="0" applyNumberFormat="1" applyFont="1" applyBorder="1" applyAlignment="1">
      <alignment vertical="center"/>
    </xf>
    <xf numFmtId="0" fontId="5" fillId="0" borderId="0" xfId="3" applyFont="1" applyAlignment="1">
      <alignment horizontal="left"/>
    </xf>
    <xf numFmtId="0" fontId="10" fillId="0" borderId="0" xfId="1" applyFont="1" applyAlignment="1">
      <alignment horizontal="fill" vertical="center"/>
    </xf>
    <xf numFmtId="0" fontId="13" fillId="0" borderId="0" xfId="0" applyFont="1"/>
    <xf numFmtId="0" fontId="14" fillId="0" borderId="0" xfId="0" applyFont="1"/>
    <xf numFmtId="0" fontId="15" fillId="0" borderId="0" xfId="0" applyFont="1"/>
    <xf numFmtId="17" fontId="14" fillId="0" borderId="0" xfId="0" applyNumberFormat="1" applyFont="1" applyAlignment="1">
      <alignment horizontal="center"/>
    </xf>
    <xf numFmtId="17" fontId="14" fillId="0" borderId="0" xfId="0" applyNumberFormat="1" applyFont="1"/>
    <xf numFmtId="3" fontId="14" fillId="0" borderId="0" xfId="0" applyNumberFormat="1" applyFont="1"/>
    <xf numFmtId="0" fontId="14" fillId="0" borderId="1" xfId="0" applyFont="1" applyBorder="1"/>
    <xf numFmtId="165" fontId="14" fillId="0" borderId="0" xfId="5" applyNumberFormat="1" applyFont="1"/>
    <xf numFmtId="165" fontId="14" fillId="0" borderId="0" xfId="0" applyNumberFormat="1" applyFont="1"/>
    <xf numFmtId="165" fontId="14" fillId="0" borderId="0" xfId="4" applyNumberFormat="1" applyFont="1"/>
    <xf numFmtId="165" fontId="14" fillId="0" borderId="4" xfId="0" applyNumberFormat="1" applyFont="1" applyBorder="1"/>
    <xf numFmtId="165" fontId="14" fillId="0" borderId="1" xfId="4" applyNumberFormat="1" applyFont="1" applyBorder="1"/>
    <xf numFmtId="165" fontId="0" fillId="0" borderId="0" xfId="4" applyNumberFormat="1" applyFont="1"/>
    <xf numFmtId="0" fontId="16" fillId="0" borderId="0" xfId="0" applyFont="1" applyAlignment="1">
      <alignment horizontal="center"/>
    </xf>
    <xf numFmtId="0" fontId="17" fillId="0" borderId="0" xfId="0" applyFont="1"/>
    <xf numFmtId="165" fontId="17" fillId="0" borderId="0" xfId="4" applyNumberFormat="1" applyFont="1"/>
    <xf numFmtId="165" fontId="17" fillId="0" borderId="5" xfId="4" applyNumberFormat="1" applyFont="1" applyBorder="1"/>
    <xf numFmtId="0" fontId="7" fillId="0" borderId="0" xfId="0" applyFont="1" applyAlignment="1">
      <alignment horizontal="center"/>
    </xf>
    <xf numFmtId="165" fontId="0" fillId="0" borderId="0" xfId="0" applyNumberFormat="1"/>
    <xf numFmtId="3" fontId="0" fillId="0" borderId="0" xfId="0" applyNumberFormat="1"/>
    <xf numFmtId="14" fontId="10" fillId="0" borderId="0" xfId="2" applyNumberFormat="1" applyFont="1" applyAlignment="1">
      <alignment horizontal="left"/>
    </xf>
    <xf numFmtId="3" fontId="10" fillId="0" borderId="0" xfId="0" applyNumberFormat="1" applyFont="1" applyAlignment="1">
      <alignment horizontal="left" vertical="center"/>
    </xf>
    <xf numFmtId="165" fontId="14" fillId="0" borderId="5" xfId="0" applyNumberFormat="1" applyFont="1" applyBorder="1"/>
    <xf numFmtId="0" fontId="17" fillId="0" borderId="0" xfId="0" applyFont="1" applyAlignment="1">
      <alignment horizontal="right" vertical="center"/>
    </xf>
    <xf numFmtId="165" fontId="17" fillId="0" borderId="0" xfId="4" applyNumberFormat="1" applyFont="1" applyBorder="1" applyAlignment="1">
      <alignment vertical="center"/>
    </xf>
    <xf numFmtId="0" fontId="17" fillId="0" borderId="0" xfId="0" applyFont="1" applyAlignment="1">
      <alignment horizontal="right"/>
    </xf>
    <xf numFmtId="1" fontId="0" fillId="0" borderId="0" xfId="0" applyNumberFormat="1"/>
    <xf numFmtId="165" fontId="10" fillId="0" borderId="0" xfId="4" applyNumberFormat="1" applyFont="1" applyAlignment="1" applyProtection="1">
      <alignment vertical="center"/>
    </xf>
    <xf numFmtId="0" fontId="9" fillId="0" borderId="0" xfId="2" applyFont="1" applyAlignment="1">
      <alignment horizontal="center"/>
    </xf>
    <xf numFmtId="168" fontId="10" fillId="0" borderId="0" xfId="1" quotePrefix="1" applyNumberFormat="1" applyFont="1" applyAlignment="1">
      <alignment horizontal="center" vertical="center"/>
    </xf>
    <xf numFmtId="37" fontId="10" fillId="0" borderId="0" xfId="0" applyNumberFormat="1" applyFont="1" applyAlignment="1">
      <alignment horizontal="center" vertical="center"/>
    </xf>
    <xf numFmtId="0" fontId="4" fillId="0" borderId="1" xfId="0" applyFont="1" applyBorder="1" applyAlignment="1">
      <alignment horizontal="left" vertical="top"/>
    </xf>
    <xf numFmtId="0" fontId="4" fillId="0" borderId="0" xfId="0" applyFont="1" applyAlignment="1">
      <alignment horizontal="left" vertical="top"/>
    </xf>
    <xf numFmtId="0" fontId="6" fillId="0" borderId="0" xfId="0" applyFont="1"/>
    <xf numFmtId="0" fontId="20" fillId="0" borderId="0" xfId="0" applyFont="1"/>
    <xf numFmtId="3" fontId="10" fillId="0" borderId="0" xfId="0" applyNumberFormat="1" applyFont="1" applyAlignment="1">
      <alignment horizontal="left" vertical="center" wrapText="1"/>
    </xf>
    <xf numFmtId="3" fontId="10" fillId="0" borderId="2" xfId="0" applyNumberFormat="1" applyFont="1" applyBorder="1" applyAlignment="1">
      <alignment vertical="center"/>
    </xf>
    <xf numFmtId="0" fontId="5" fillId="0" borderId="2" xfId="1" applyFont="1" applyBorder="1"/>
    <xf numFmtId="165" fontId="10" fillId="0" borderId="0" xfId="4" applyNumberFormat="1" applyFont="1" applyBorder="1" applyAlignment="1" applyProtection="1">
      <alignment vertical="center"/>
    </xf>
    <xf numFmtId="165" fontId="17" fillId="0" borderId="0" xfId="4" applyNumberFormat="1" applyFont="1" applyFill="1"/>
    <xf numFmtId="165" fontId="17" fillId="0" borderId="0" xfId="4" applyNumberFormat="1" applyFont="1" applyFill="1" applyBorder="1" applyAlignment="1">
      <alignment vertical="center"/>
    </xf>
    <xf numFmtId="0" fontId="19" fillId="0" borderId="0" xfId="8" applyFont="1"/>
    <xf numFmtId="0" fontId="1" fillId="0" borderId="0" xfId="8"/>
    <xf numFmtId="0" fontId="18" fillId="0" borderId="0" xfId="8" applyFont="1" applyAlignment="1">
      <alignment horizontal="center"/>
    </xf>
    <xf numFmtId="0" fontId="18" fillId="0" borderId="1" xfId="8" applyFont="1" applyBorder="1"/>
    <xf numFmtId="0" fontId="18" fillId="0" borderId="1" xfId="8" applyFont="1" applyBorder="1" applyAlignment="1">
      <alignment horizontal="center"/>
    </xf>
    <xf numFmtId="166" fontId="18" fillId="0" borderId="1" xfId="8" applyNumberFormat="1" applyFont="1" applyBorder="1" applyAlignment="1">
      <alignment horizontal="center"/>
    </xf>
    <xf numFmtId="165" fontId="18" fillId="0" borderId="0" xfId="9" applyNumberFormat="1" applyFont="1"/>
    <xf numFmtId="165" fontId="0" fillId="0" borderId="0" xfId="9" applyNumberFormat="1" applyFont="1" applyBorder="1"/>
    <xf numFmtId="165" fontId="0" fillId="0" borderId="0" xfId="9" applyNumberFormat="1" applyFont="1"/>
    <xf numFmtId="165" fontId="0" fillId="0" borderId="0" xfId="9" applyNumberFormat="1" applyFont="1" applyFill="1"/>
    <xf numFmtId="165" fontId="0" fillId="0" borderId="0" xfId="9" applyNumberFormat="1" applyFont="1" applyFill="1" applyBorder="1"/>
    <xf numFmtId="165" fontId="1" fillId="0" borderId="0" xfId="9" applyNumberFormat="1" applyFont="1" applyFill="1" applyAlignment="1">
      <alignment horizontal="left" indent="1"/>
    </xf>
    <xf numFmtId="165" fontId="0" fillId="0" borderId="0" xfId="9" applyNumberFormat="1" applyFont="1" applyFill="1" applyAlignment="1">
      <alignment wrapText="1"/>
    </xf>
    <xf numFmtId="165" fontId="0" fillId="2" borderId="0" xfId="9" applyNumberFormat="1" applyFont="1" applyFill="1" applyBorder="1"/>
    <xf numFmtId="165" fontId="0" fillId="2" borderId="0" xfId="9" applyNumberFormat="1" applyFont="1" applyFill="1"/>
    <xf numFmtId="165" fontId="0" fillId="2" borderId="0" xfId="9" applyNumberFormat="1" applyFont="1" applyFill="1" applyAlignment="1">
      <alignment wrapText="1"/>
    </xf>
    <xf numFmtId="165" fontId="5" fillId="0" borderId="0" xfId="9" applyNumberFormat="1" applyFont="1" applyFill="1" applyBorder="1" applyAlignment="1">
      <alignment wrapText="1"/>
    </xf>
    <xf numFmtId="165" fontId="0" fillId="0" borderId="2" xfId="9" applyNumberFormat="1" applyFont="1" applyFill="1" applyBorder="1"/>
    <xf numFmtId="165" fontId="0" fillId="0" borderId="1" xfId="9" applyNumberFormat="1" applyFont="1" applyBorder="1"/>
    <xf numFmtId="165" fontId="0" fillId="0" borderId="1" xfId="9" applyNumberFormat="1" applyFont="1" applyFill="1" applyBorder="1"/>
    <xf numFmtId="165" fontId="0" fillId="0" borderId="0" xfId="9" applyNumberFormat="1" applyFont="1" applyFill="1" applyAlignment="1">
      <alignment horizontal="left" wrapText="1" indent="1"/>
    </xf>
    <xf numFmtId="165" fontId="18" fillId="0" borderId="0" xfId="9" applyNumberFormat="1" applyFont="1" applyAlignment="1">
      <alignment horizontal="left" indent="1"/>
    </xf>
    <xf numFmtId="165" fontId="0" fillId="0" borderId="2" xfId="9" applyNumberFormat="1" applyFont="1" applyBorder="1"/>
    <xf numFmtId="165" fontId="0" fillId="0" borderId="6" xfId="9" applyNumberFormat="1" applyFont="1" applyBorder="1"/>
    <xf numFmtId="165" fontId="18" fillId="0" borderId="0" xfId="9" applyNumberFormat="1" applyFont="1" applyAlignment="1">
      <alignment horizontal="left"/>
    </xf>
    <xf numFmtId="165" fontId="0" fillId="0" borderId="5" xfId="9" applyNumberFormat="1" applyFont="1" applyBorder="1"/>
    <xf numFmtId="44" fontId="0" fillId="0" borderId="0" xfId="10" applyFont="1" applyFill="1"/>
    <xf numFmtId="167" fontId="1" fillId="0" borderId="0" xfId="8" applyNumberFormat="1"/>
    <xf numFmtId="0" fontId="1" fillId="3" borderId="0" xfId="8" applyFill="1"/>
    <xf numFmtId="167" fontId="1" fillId="3" borderId="0" xfId="8" applyNumberFormat="1" applyFill="1"/>
    <xf numFmtId="165" fontId="0" fillId="4" borderId="0" xfId="9" applyNumberFormat="1" applyFont="1" applyFill="1"/>
    <xf numFmtId="165" fontId="17" fillId="0" borderId="6" xfId="4" applyNumberFormat="1" applyFont="1" applyFill="1" applyBorder="1"/>
    <xf numFmtId="0" fontId="18" fillId="0" borderId="0" xfId="8" applyFont="1"/>
    <xf numFmtId="5" fontId="1" fillId="0" borderId="0" xfId="8" applyNumberFormat="1"/>
    <xf numFmtId="5" fontId="21" fillId="0" borderId="0" xfId="8" applyNumberFormat="1" applyFont="1" applyAlignment="1">
      <alignment horizontal="right"/>
    </xf>
    <xf numFmtId="0" fontId="1" fillId="0" borderId="0" xfId="8" applyAlignment="1">
      <alignment horizontal="center"/>
    </xf>
    <xf numFmtId="5" fontId="1" fillId="0" borderId="0" xfId="8" applyNumberFormat="1" applyAlignment="1">
      <alignment horizontal="center"/>
    </xf>
    <xf numFmtId="5" fontId="22" fillId="0" borderId="0" xfId="8" applyNumberFormat="1" applyFont="1" applyAlignment="1">
      <alignment horizontal="center"/>
    </xf>
    <xf numFmtId="0" fontId="1" fillId="0" borderId="1" xfId="8" applyBorder="1"/>
    <xf numFmtId="0" fontId="23" fillId="0" borderId="1" xfId="8" applyFont="1" applyBorder="1" applyAlignment="1">
      <alignment horizontal="left"/>
    </xf>
    <xf numFmtId="5" fontId="1" fillId="0" borderId="1" xfId="8" applyNumberFormat="1" applyBorder="1" applyAlignment="1">
      <alignment horizontal="center"/>
    </xf>
    <xf numFmtId="5" fontId="18" fillId="0" borderId="1" xfId="8" applyNumberFormat="1" applyFont="1" applyBorder="1" applyAlignment="1">
      <alignment horizontal="center" wrapText="1"/>
    </xf>
    <xf numFmtId="0" fontId="24" fillId="0" borderId="0" xfId="8" applyFont="1"/>
    <xf numFmtId="6" fontId="1" fillId="0" borderId="0" xfId="8" applyNumberFormat="1"/>
    <xf numFmtId="169" fontId="1" fillId="0" borderId="0" xfId="8" applyNumberFormat="1"/>
    <xf numFmtId="165" fontId="1" fillId="0" borderId="0" xfId="4" applyNumberFormat="1" applyFont="1"/>
    <xf numFmtId="165" fontId="1" fillId="0" borderId="0" xfId="8" applyNumberFormat="1"/>
    <xf numFmtId="165" fontId="17" fillId="0" borderId="2" xfId="4" applyNumberFormat="1" applyFont="1" applyFill="1" applyBorder="1" applyAlignment="1">
      <alignment vertical="center"/>
    </xf>
    <xf numFmtId="165" fontId="17" fillId="0" borderId="5" xfId="4" applyNumberFormat="1" applyFont="1" applyFill="1" applyBorder="1" applyAlignment="1">
      <alignment vertical="center"/>
    </xf>
    <xf numFmtId="0" fontId="17" fillId="0" borderId="0" xfId="0" applyFont="1" applyAlignment="1">
      <alignment horizontal="left" indent="2"/>
    </xf>
    <xf numFmtId="0" fontId="17" fillId="0" borderId="0" xfId="0" applyFont="1" applyAlignment="1">
      <alignment horizontal="left" vertical="center" indent="2"/>
    </xf>
    <xf numFmtId="0" fontId="25" fillId="0" borderId="0" xfId="0" applyFont="1" applyAlignment="1">
      <alignment horizontal="left" vertical="center"/>
    </xf>
    <xf numFmtId="0" fontId="25" fillId="0" borderId="0" xfId="0" applyFont="1"/>
    <xf numFmtId="5" fontId="10" fillId="0" borderId="0" xfId="4" applyNumberFormat="1" applyFont="1" applyBorder="1" applyAlignment="1" applyProtection="1">
      <alignment horizontal="center" vertical="center"/>
    </xf>
    <xf numFmtId="5" fontId="10" fillId="0" borderId="0" xfId="4" applyNumberFormat="1" applyFont="1" applyBorder="1" applyAlignment="1" applyProtection="1">
      <alignment vertical="center"/>
    </xf>
    <xf numFmtId="5" fontId="10" fillId="0" borderId="5" xfId="4" applyNumberFormat="1" applyFont="1" applyBorder="1" applyAlignment="1" applyProtection="1">
      <alignment vertical="center"/>
    </xf>
    <xf numFmtId="5" fontId="10" fillId="0" borderId="0" xfId="4" applyNumberFormat="1" applyFont="1" applyAlignment="1" applyProtection="1">
      <alignment vertical="center"/>
    </xf>
    <xf numFmtId="5" fontId="10" fillId="0" borderId="1" xfId="4" applyNumberFormat="1" applyFont="1" applyBorder="1" applyAlignment="1" applyProtection="1">
      <alignment vertical="center"/>
    </xf>
    <xf numFmtId="5" fontId="10" fillId="0" borderId="0" xfId="0" applyNumberFormat="1" applyFont="1" applyAlignment="1">
      <alignment horizontal="center" vertical="center"/>
    </xf>
    <xf numFmtId="5" fontId="10" fillId="0" borderId="0" xfId="4" applyNumberFormat="1" applyFont="1" applyBorder="1" applyAlignment="1">
      <alignment horizontal="center" vertical="center"/>
    </xf>
    <xf numFmtId="0" fontId="10" fillId="0" borderId="0" xfId="0" applyFont="1" applyAlignment="1">
      <alignment horizontal="left" vertical="center" indent="2"/>
    </xf>
    <xf numFmtId="0" fontId="5" fillId="0" borderId="0" xfId="3" applyFont="1" applyAlignment="1">
      <alignment horizontal="left" indent="2"/>
    </xf>
    <xf numFmtId="0" fontId="10" fillId="0" borderId="3" xfId="0" applyFont="1" applyBorder="1" applyAlignment="1">
      <alignment horizontal="center" vertical="center"/>
    </xf>
    <xf numFmtId="0" fontId="10" fillId="0" borderId="3" xfId="1" applyFont="1" applyBorder="1" applyAlignment="1">
      <alignment horizontal="center" vertical="center"/>
    </xf>
    <xf numFmtId="37" fontId="10"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0" fillId="0" borderId="3" xfId="1" applyFont="1" applyBorder="1" applyAlignment="1">
      <alignment horizontal="fill" vertical="center"/>
    </xf>
    <xf numFmtId="0" fontId="10" fillId="0" borderId="3" xfId="1" quotePrefix="1" applyFont="1" applyBorder="1" applyAlignment="1">
      <alignment horizontal="center" vertical="center"/>
    </xf>
    <xf numFmtId="0" fontId="10" fillId="0" borderId="3" xfId="3" applyFont="1" applyBorder="1" applyAlignment="1">
      <alignment horizontal="center" vertical="center"/>
    </xf>
    <xf numFmtId="0" fontId="10" fillId="0" borderId="3" xfId="2" quotePrefix="1" applyFont="1" applyBorder="1" applyAlignment="1">
      <alignment horizontal="center"/>
    </xf>
    <xf numFmtId="0" fontId="26" fillId="0" borderId="0" xfId="0" applyFont="1"/>
    <xf numFmtId="0" fontId="17" fillId="0" borderId="0" xfId="0" applyFont="1" applyAlignment="1">
      <alignment horizontal="left" indent="1"/>
    </xf>
    <xf numFmtId="0" fontId="0" fillId="0" borderId="0" xfId="0" applyAlignment="1">
      <alignment wrapText="1"/>
    </xf>
    <xf numFmtId="170" fontId="0" fillId="0" borderId="0" xfId="0" applyNumberFormat="1"/>
    <xf numFmtId="5" fontId="0" fillId="0" borderId="0" xfId="0" applyNumberFormat="1"/>
    <xf numFmtId="0" fontId="0" fillId="0" borderId="0" xfId="0" applyAlignment="1">
      <alignment horizontal="left" indent="1"/>
    </xf>
    <xf numFmtId="170" fontId="0" fillId="0" borderId="5" xfId="0" applyNumberFormat="1" applyBorder="1"/>
    <xf numFmtId="0" fontId="0" fillId="5" borderId="0" xfId="0" applyFill="1"/>
    <xf numFmtId="0" fontId="0" fillId="0" borderId="3" xfId="0" applyBorder="1" applyAlignment="1">
      <alignment wrapText="1"/>
    </xf>
    <xf numFmtId="0" fontId="7" fillId="0" borderId="3" xfId="0" applyFont="1" applyBorder="1" applyAlignment="1">
      <alignment horizontal="center" wrapText="1"/>
    </xf>
    <xf numFmtId="0" fontId="7" fillId="5" borderId="3" xfId="0" applyFont="1" applyFill="1" applyBorder="1" applyAlignment="1">
      <alignment horizontal="center" wrapText="1"/>
    </xf>
    <xf numFmtId="0" fontId="7" fillId="0" borderId="0" xfId="0" applyFont="1"/>
    <xf numFmtId="0" fontId="0" fillId="3" borderId="0" xfId="0" applyFill="1"/>
    <xf numFmtId="170" fontId="0" fillId="3" borderId="0" xfId="0" applyNumberFormat="1" applyFill="1"/>
    <xf numFmtId="0" fontId="5" fillId="0" borderId="0" xfId="1" applyFont="1" applyAlignment="1">
      <alignment horizontal="center" vertical="center"/>
    </xf>
    <xf numFmtId="0" fontId="10" fillId="0" borderId="0" xfId="0" applyFont="1" applyAlignment="1">
      <alignment vertical="center" wrapText="1"/>
    </xf>
    <xf numFmtId="3" fontId="10" fillId="0" borderId="0" xfId="0" applyNumberFormat="1" applyFont="1" applyAlignment="1">
      <alignment horizontal="right" vertical="center"/>
    </xf>
    <xf numFmtId="0" fontId="4" fillId="0" borderId="0" xfId="0" applyFont="1" applyAlignment="1">
      <alignment horizontal="center"/>
    </xf>
    <xf numFmtId="0" fontId="4" fillId="0" borderId="2" xfId="0" applyFont="1" applyBorder="1" applyAlignment="1">
      <alignment horizontal="left" vertical="top" wrapText="1"/>
    </xf>
    <xf numFmtId="0" fontId="4" fillId="0" borderId="0" xfId="0" applyFont="1" applyAlignment="1">
      <alignment horizontal="left" vertical="top" wrapText="1"/>
    </xf>
    <xf numFmtId="37" fontId="10" fillId="0" borderId="0" xfId="0" applyNumberFormat="1" applyFont="1" applyAlignment="1">
      <alignment horizontal="center" vertical="center"/>
    </xf>
    <xf numFmtId="3" fontId="10" fillId="0" borderId="0" xfId="0" applyNumberFormat="1" applyFont="1" applyAlignment="1">
      <alignment horizontal="left" vertical="center" wrapText="1"/>
    </xf>
    <xf numFmtId="0" fontId="18" fillId="5" borderId="7" xfId="8" applyFont="1" applyFill="1" applyBorder="1" applyAlignment="1">
      <alignment horizontal="center"/>
    </xf>
    <xf numFmtId="0" fontId="18" fillId="5" borderId="8" xfId="8" applyFont="1" applyFill="1" applyBorder="1" applyAlignment="1">
      <alignment horizontal="center"/>
    </xf>
    <xf numFmtId="0" fontId="18" fillId="5" borderId="9" xfId="8" applyFont="1" applyFill="1" applyBorder="1" applyAlignment="1">
      <alignment horizontal="center"/>
    </xf>
    <xf numFmtId="0" fontId="15" fillId="0" borderId="0" xfId="0" applyFont="1" applyAlignment="1">
      <alignment horizontal="center"/>
    </xf>
  </cellXfs>
  <cellStyles count="11">
    <cellStyle name="Comma" xfId="4" builtinId="3"/>
    <cellStyle name="Comma 2" xfId="7" xr:uid="{4A8B54D1-8EC3-43AC-B1A1-DB5BAC38F5C0}"/>
    <cellStyle name="Comma 3" xfId="9" xr:uid="{5B894BB8-70CF-42DD-9B82-787A75EF9286}"/>
    <cellStyle name="Currency" xfId="5" builtinId="4"/>
    <cellStyle name="Currency 2" xfId="10" xr:uid="{19BE5F71-393D-43B9-B75A-605EE0E358C6}"/>
    <cellStyle name="Normal" xfId="0" builtinId="0"/>
    <cellStyle name="Normal 2" xfId="1" xr:uid="{0286180D-230F-40C2-A7F1-D21E4CA32CEC}"/>
    <cellStyle name="Normal 2 2" xfId="3" xr:uid="{21B482FC-6A5E-4F10-942E-EDDCCC54A947}"/>
    <cellStyle name="Normal 3" xfId="6" xr:uid="{32E3CF79-9653-4550-9956-E26C9BE7B5F8}"/>
    <cellStyle name="Normal 4" xfId="8" xr:uid="{C71B82DE-6F16-428F-BAFF-3D6453B2DF7F}"/>
    <cellStyle name="Normal 5" xfId="2" xr:uid="{A2A75887-1773-4778-9573-2C5A94F3B016}"/>
  </cellStyles>
  <dxfs count="105">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71" formatCode="#,##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oneCellAnchor>
    <xdr:from>
      <xdr:col>14</xdr:col>
      <xdr:colOff>0</xdr:colOff>
      <xdr:row>27</xdr:row>
      <xdr:rowOff>0</xdr:rowOff>
    </xdr:from>
    <xdr:ext cx="184731" cy="264560"/>
    <xdr:sp macro="" textlink="">
      <xdr:nvSpPr>
        <xdr:cNvPr id="2" name="TextBox 1">
          <a:extLst>
            <a:ext uri="{FF2B5EF4-FFF2-40B4-BE49-F238E27FC236}">
              <a16:creationId xmlns:a16="http://schemas.microsoft.com/office/drawing/2014/main" id="{AD73FC9C-5B6F-47E9-82E9-2C5F900E7C78}"/>
            </a:ext>
          </a:extLst>
        </xdr:cNvPr>
        <xdr:cNvSpPr txBox="1"/>
      </xdr:nvSpPr>
      <xdr:spPr>
        <a:xfrm>
          <a:off x="11363325" y="437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3" name="TextBox 2">
          <a:extLst>
            <a:ext uri="{FF2B5EF4-FFF2-40B4-BE49-F238E27FC236}">
              <a16:creationId xmlns:a16="http://schemas.microsoft.com/office/drawing/2014/main" id="{D78B8E09-4DD9-4ED9-802E-66189E378154}"/>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4" name="TextBox 3">
          <a:extLst>
            <a:ext uri="{FF2B5EF4-FFF2-40B4-BE49-F238E27FC236}">
              <a16:creationId xmlns:a16="http://schemas.microsoft.com/office/drawing/2014/main" id="{1EA1EFF5-D116-4794-A978-6162DFBB9883}"/>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5" name="TextBox 4">
          <a:extLst>
            <a:ext uri="{FF2B5EF4-FFF2-40B4-BE49-F238E27FC236}">
              <a16:creationId xmlns:a16="http://schemas.microsoft.com/office/drawing/2014/main" id="{AEBF5C3D-DD1A-4C50-8E43-F38B09E6B866}"/>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6" name="TextBox 5">
          <a:extLst>
            <a:ext uri="{FF2B5EF4-FFF2-40B4-BE49-F238E27FC236}">
              <a16:creationId xmlns:a16="http://schemas.microsoft.com/office/drawing/2014/main" id="{6AA2A2B1-22FC-4FC4-8694-4F24309BB2B8}"/>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7" name="TextBox 6">
          <a:extLst>
            <a:ext uri="{FF2B5EF4-FFF2-40B4-BE49-F238E27FC236}">
              <a16:creationId xmlns:a16="http://schemas.microsoft.com/office/drawing/2014/main" id="{FE1BCFAE-8BE2-4479-A8F9-D08ADF43510C}"/>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8" name="TextBox 7">
          <a:extLst>
            <a:ext uri="{FF2B5EF4-FFF2-40B4-BE49-F238E27FC236}">
              <a16:creationId xmlns:a16="http://schemas.microsoft.com/office/drawing/2014/main" id="{A35B09B0-48C8-4866-A102-A321D2443CC5}"/>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52</xdr:row>
      <xdr:rowOff>0</xdr:rowOff>
    </xdr:from>
    <xdr:ext cx="184731" cy="264560"/>
    <xdr:sp macro="" textlink="">
      <xdr:nvSpPr>
        <xdr:cNvPr id="9" name="TextBox 8">
          <a:extLst>
            <a:ext uri="{FF2B5EF4-FFF2-40B4-BE49-F238E27FC236}">
              <a16:creationId xmlns:a16="http://schemas.microsoft.com/office/drawing/2014/main" id="{5FE5EF1B-5C22-4C12-9A76-203013446936}"/>
            </a:ext>
          </a:extLst>
        </xdr:cNvPr>
        <xdr:cNvSpPr txBox="1"/>
      </xdr:nvSpPr>
      <xdr:spPr>
        <a:xfrm>
          <a:off x="11363325"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9</xdr:col>
      <xdr:colOff>266700</xdr:colOff>
      <xdr:row>1</xdr:row>
      <xdr:rowOff>95250</xdr:rowOff>
    </xdr:from>
    <xdr:to>
      <xdr:col>36</xdr:col>
      <xdr:colOff>293540</xdr:colOff>
      <xdr:row>67</xdr:row>
      <xdr:rowOff>39972</xdr:rowOff>
    </xdr:to>
    <xdr:pic>
      <xdr:nvPicPr>
        <xdr:cNvPr id="2" name="Picture 1">
          <a:extLst>
            <a:ext uri="{FF2B5EF4-FFF2-40B4-BE49-F238E27FC236}">
              <a16:creationId xmlns:a16="http://schemas.microsoft.com/office/drawing/2014/main" id="{B56C3139-BC42-4F48-98E4-6BADEEC9A911}"/>
            </a:ext>
          </a:extLst>
        </xdr:cNvPr>
        <xdr:cNvPicPr>
          <a:picLocks noChangeAspect="1"/>
        </xdr:cNvPicPr>
      </xdr:nvPicPr>
      <xdr:blipFill>
        <a:blip xmlns:r="http://schemas.openxmlformats.org/officeDocument/2006/relationships" r:embed="rId1"/>
        <a:stretch>
          <a:fillRect/>
        </a:stretch>
      </xdr:blipFill>
      <xdr:spPr>
        <a:xfrm>
          <a:off x="4762500" y="257175"/>
          <a:ext cx="15200165" cy="10631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315411</xdr:colOff>
      <xdr:row>50</xdr:row>
      <xdr:rowOff>153551</xdr:rowOff>
    </xdr:to>
    <xdr:pic>
      <xdr:nvPicPr>
        <xdr:cNvPr id="2" name="Picture 1">
          <a:extLst>
            <a:ext uri="{FF2B5EF4-FFF2-40B4-BE49-F238E27FC236}">
              <a16:creationId xmlns:a16="http://schemas.microsoft.com/office/drawing/2014/main" id="{E3368B00-A403-4975-BD14-26169899BAE5}"/>
            </a:ext>
          </a:extLst>
        </xdr:cNvPr>
        <xdr:cNvPicPr>
          <a:picLocks noChangeAspect="1"/>
        </xdr:cNvPicPr>
      </xdr:nvPicPr>
      <xdr:blipFill>
        <a:blip xmlns:r="http://schemas.openxmlformats.org/officeDocument/2006/relationships" r:embed="rId1"/>
        <a:stretch>
          <a:fillRect/>
        </a:stretch>
      </xdr:blipFill>
      <xdr:spPr>
        <a:xfrm>
          <a:off x="0" y="0"/>
          <a:ext cx="7783011" cy="8249801"/>
        </a:xfrm>
        <a:prstGeom prst="rect">
          <a:avLst/>
        </a:prstGeom>
      </xdr:spPr>
    </xdr:pic>
    <xdr:clientData/>
  </xdr:twoCellAnchor>
  <xdr:twoCellAnchor editAs="oneCell">
    <xdr:from>
      <xdr:col>0</xdr:col>
      <xdr:colOff>0</xdr:colOff>
      <xdr:row>53</xdr:row>
      <xdr:rowOff>0</xdr:rowOff>
    </xdr:from>
    <xdr:to>
      <xdr:col>17</xdr:col>
      <xdr:colOff>1087405</xdr:colOff>
      <xdr:row>104</xdr:row>
      <xdr:rowOff>69954</xdr:rowOff>
    </xdr:to>
    <xdr:pic>
      <xdr:nvPicPr>
        <xdr:cNvPr id="3" name="Picture 2">
          <a:extLst>
            <a:ext uri="{FF2B5EF4-FFF2-40B4-BE49-F238E27FC236}">
              <a16:creationId xmlns:a16="http://schemas.microsoft.com/office/drawing/2014/main" id="{B1CD8E58-6738-421E-8629-A96DD0BAC22F}"/>
            </a:ext>
          </a:extLst>
        </xdr:cNvPr>
        <xdr:cNvPicPr>
          <a:picLocks noChangeAspect="1"/>
        </xdr:cNvPicPr>
      </xdr:nvPicPr>
      <xdr:blipFill>
        <a:blip xmlns:r="http://schemas.openxmlformats.org/officeDocument/2006/relationships" r:embed="rId2"/>
        <a:stretch>
          <a:fillRect/>
        </a:stretch>
      </xdr:blipFill>
      <xdr:spPr>
        <a:xfrm>
          <a:off x="0" y="8582025"/>
          <a:ext cx="11145805" cy="8326012"/>
        </a:xfrm>
        <a:prstGeom prst="rect">
          <a:avLst/>
        </a:prstGeom>
      </xdr:spPr>
    </xdr:pic>
    <xdr:clientData/>
  </xdr:twoCellAnchor>
  <xdr:twoCellAnchor editAs="oneCell">
    <xdr:from>
      <xdr:col>0</xdr:col>
      <xdr:colOff>0</xdr:colOff>
      <xdr:row>107</xdr:row>
      <xdr:rowOff>0</xdr:rowOff>
    </xdr:from>
    <xdr:to>
      <xdr:col>17</xdr:col>
      <xdr:colOff>731318</xdr:colOff>
      <xdr:row>139</xdr:row>
      <xdr:rowOff>54692</xdr:rowOff>
    </xdr:to>
    <xdr:pic>
      <xdr:nvPicPr>
        <xdr:cNvPr id="4" name="Picture 3">
          <a:extLst>
            <a:ext uri="{FF2B5EF4-FFF2-40B4-BE49-F238E27FC236}">
              <a16:creationId xmlns:a16="http://schemas.microsoft.com/office/drawing/2014/main" id="{CD2A6A46-DFDF-406A-A36F-A09548D793E5}"/>
            </a:ext>
          </a:extLst>
        </xdr:cNvPr>
        <xdr:cNvPicPr>
          <a:picLocks noChangeAspect="1"/>
        </xdr:cNvPicPr>
      </xdr:nvPicPr>
      <xdr:blipFill>
        <a:blip xmlns:r="http://schemas.openxmlformats.org/officeDocument/2006/relationships" r:embed="rId3"/>
        <a:stretch>
          <a:fillRect/>
        </a:stretch>
      </xdr:blipFill>
      <xdr:spPr>
        <a:xfrm>
          <a:off x="0" y="17018000"/>
          <a:ext cx="10898121" cy="5134692"/>
        </a:xfrm>
        <a:prstGeom prst="rect">
          <a:avLst/>
        </a:prstGeom>
      </xdr:spPr>
    </xdr:pic>
    <xdr:clientData/>
  </xdr:twoCellAnchor>
  <xdr:twoCellAnchor editAs="oneCell">
    <xdr:from>
      <xdr:col>0</xdr:col>
      <xdr:colOff>0</xdr:colOff>
      <xdr:row>143</xdr:row>
      <xdr:rowOff>0</xdr:rowOff>
    </xdr:from>
    <xdr:to>
      <xdr:col>15</xdr:col>
      <xdr:colOff>1137466</xdr:colOff>
      <xdr:row>194</xdr:row>
      <xdr:rowOff>7966</xdr:rowOff>
    </xdr:to>
    <xdr:pic>
      <xdr:nvPicPr>
        <xdr:cNvPr id="5" name="Picture 4">
          <a:extLst>
            <a:ext uri="{FF2B5EF4-FFF2-40B4-BE49-F238E27FC236}">
              <a16:creationId xmlns:a16="http://schemas.microsoft.com/office/drawing/2014/main" id="{0DCA4D40-324A-476A-90B0-BA7F83F87975}"/>
            </a:ext>
          </a:extLst>
        </xdr:cNvPr>
        <xdr:cNvPicPr>
          <a:picLocks noChangeAspect="1"/>
        </xdr:cNvPicPr>
      </xdr:nvPicPr>
      <xdr:blipFill>
        <a:blip xmlns:r="http://schemas.openxmlformats.org/officeDocument/2006/relationships" r:embed="rId4"/>
        <a:stretch>
          <a:fillRect/>
        </a:stretch>
      </xdr:blipFill>
      <xdr:spPr>
        <a:xfrm>
          <a:off x="0" y="23377071"/>
          <a:ext cx="9097645" cy="8335538"/>
        </a:xfrm>
        <a:prstGeom prst="rect">
          <a:avLst/>
        </a:prstGeom>
      </xdr:spPr>
    </xdr:pic>
    <xdr:clientData/>
  </xdr:twoCellAnchor>
  <xdr:twoCellAnchor editAs="oneCell">
    <xdr:from>
      <xdr:col>0</xdr:col>
      <xdr:colOff>0</xdr:colOff>
      <xdr:row>198</xdr:row>
      <xdr:rowOff>0</xdr:rowOff>
    </xdr:from>
    <xdr:to>
      <xdr:col>15</xdr:col>
      <xdr:colOff>417091</xdr:colOff>
      <xdr:row>243</xdr:row>
      <xdr:rowOff>134366</xdr:rowOff>
    </xdr:to>
    <xdr:pic>
      <xdr:nvPicPr>
        <xdr:cNvPr id="6" name="Picture 5">
          <a:extLst>
            <a:ext uri="{FF2B5EF4-FFF2-40B4-BE49-F238E27FC236}">
              <a16:creationId xmlns:a16="http://schemas.microsoft.com/office/drawing/2014/main" id="{EFF04F66-5793-B7E8-90D6-10F6A270672B}"/>
            </a:ext>
          </a:extLst>
        </xdr:cNvPr>
        <xdr:cNvPicPr>
          <a:picLocks noChangeAspect="1"/>
        </xdr:cNvPicPr>
      </xdr:nvPicPr>
      <xdr:blipFill>
        <a:blip xmlns:r="http://schemas.openxmlformats.org/officeDocument/2006/relationships" r:embed="rId5"/>
        <a:stretch>
          <a:fillRect/>
        </a:stretch>
      </xdr:blipFill>
      <xdr:spPr>
        <a:xfrm>
          <a:off x="0" y="31432500"/>
          <a:ext cx="8354591" cy="7278116"/>
        </a:xfrm>
        <a:prstGeom prst="rect">
          <a:avLst/>
        </a:prstGeom>
      </xdr:spPr>
    </xdr:pic>
    <xdr:clientData/>
  </xdr:twoCellAnchor>
  <xdr:twoCellAnchor editAs="oneCell">
    <xdr:from>
      <xdr:col>0</xdr:col>
      <xdr:colOff>0</xdr:colOff>
      <xdr:row>246</xdr:row>
      <xdr:rowOff>0</xdr:rowOff>
    </xdr:from>
    <xdr:to>
      <xdr:col>25</xdr:col>
      <xdr:colOff>512774</xdr:colOff>
      <xdr:row>293</xdr:row>
      <xdr:rowOff>89530</xdr:rowOff>
    </xdr:to>
    <xdr:pic>
      <xdr:nvPicPr>
        <xdr:cNvPr id="7" name="Picture 6">
          <a:extLst>
            <a:ext uri="{FF2B5EF4-FFF2-40B4-BE49-F238E27FC236}">
              <a16:creationId xmlns:a16="http://schemas.microsoft.com/office/drawing/2014/main" id="{514FDE82-E68F-08AF-80E6-E361C5705A22}"/>
            </a:ext>
          </a:extLst>
        </xdr:cNvPr>
        <xdr:cNvPicPr>
          <a:picLocks noChangeAspect="1"/>
        </xdr:cNvPicPr>
      </xdr:nvPicPr>
      <xdr:blipFill>
        <a:blip xmlns:r="http://schemas.openxmlformats.org/officeDocument/2006/relationships" r:embed="rId6"/>
        <a:stretch>
          <a:fillRect/>
        </a:stretch>
      </xdr:blipFill>
      <xdr:spPr>
        <a:xfrm>
          <a:off x="0" y="40168286"/>
          <a:ext cx="17957131" cy="7763958"/>
        </a:xfrm>
        <a:prstGeom prst="rect">
          <a:avLst/>
        </a:prstGeom>
      </xdr:spPr>
    </xdr:pic>
    <xdr:clientData/>
  </xdr:twoCellAnchor>
  <xdr:twoCellAnchor editAs="oneCell">
    <xdr:from>
      <xdr:col>0</xdr:col>
      <xdr:colOff>0</xdr:colOff>
      <xdr:row>296</xdr:row>
      <xdr:rowOff>0</xdr:rowOff>
    </xdr:from>
    <xdr:to>
      <xdr:col>26</xdr:col>
      <xdr:colOff>305990</xdr:colOff>
      <xdr:row>315</xdr:row>
      <xdr:rowOff>117470</xdr:rowOff>
    </xdr:to>
    <xdr:pic>
      <xdr:nvPicPr>
        <xdr:cNvPr id="8" name="Picture 7">
          <a:extLst>
            <a:ext uri="{FF2B5EF4-FFF2-40B4-BE49-F238E27FC236}">
              <a16:creationId xmlns:a16="http://schemas.microsoft.com/office/drawing/2014/main" id="{82B25E9F-71A4-E9F3-80BA-6C776A05C29A}"/>
            </a:ext>
          </a:extLst>
        </xdr:cNvPr>
        <xdr:cNvPicPr>
          <a:picLocks noChangeAspect="1"/>
        </xdr:cNvPicPr>
      </xdr:nvPicPr>
      <xdr:blipFill>
        <a:blip xmlns:r="http://schemas.openxmlformats.org/officeDocument/2006/relationships" r:embed="rId7"/>
        <a:stretch>
          <a:fillRect/>
        </a:stretch>
      </xdr:blipFill>
      <xdr:spPr>
        <a:xfrm>
          <a:off x="0" y="48332571"/>
          <a:ext cx="18281026" cy="3219899"/>
        </a:xfrm>
        <a:prstGeom prst="rect">
          <a:avLst/>
        </a:prstGeom>
      </xdr:spPr>
    </xdr:pic>
    <xdr:clientData/>
  </xdr:twoCellAnchor>
  <xdr:twoCellAnchor editAs="oneCell">
    <xdr:from>
      <xdr:col>0</xdr:col>
      <xdr:colOff>0</xdr:colOff>
      <xdr:row>320</xdr:row>
      <xdr:rowOff>0</xdr:rowOff>
    </xdr:from>
    <xdr:to>
      <xdr:col>26</xdr:col>
      <xdr:colOff>220253</xdr:colOff>
      <xdr:row>356</xdr:row>
      <xdr:rowOff>8987</xdr:rowOff>
    </xdr:to>
    <xdr:pic>
      <xdr:nvPicPr>
        <xdr:cNvPr id="9" name="Picture 8">
          <a:extLst>
            <a:ext uri="{FF2B5EF4-FFF2-40B4-BE49-F238E27FC236}">
              <a16:creationId xmlns:a16="http://schemas.microsoft.com/office/drawing/2014/main" id="{58EDEDC8-F8FB-1A5F-B95B-C07EA3B22222}"/>
            </a:ext>
          </a:extLst>
        </xdr:cNvPr>
        <xdr:cNvPicPr>
          <a:picLocks noChangeAspect="1"/>
        </xdr:cNvPicPr>
      </xdr:nvPicPr>
      <xdr:blipFill>
        <a:blip xmlns:r="http://schemas.openxmlformats.org/officeDocument/2006/relationships" r:embed="rId8"/>
        <a:stretch>
          <a:fillRect/>
        </a:stretch>
      </xdr:blipFill>
      <xdr:spPr>
        <a:xfrm>
          <a:off x="0" y="52251429"/>
          <a:ext cx="18195289" cy="5887272"/>
        </a:xfrm>
        <a:prstGeom prst="rect">
          <a:avLst/>
        </a:prstGeom>
      </xdr:spPr>
    </xdr:pic>
    <xdr:clientData/>
  </xdr:twoCellAnchor>
  <xdr:twoCellAnchor editAs="oneCell">
    <xdr:from>
      <xdr:col>0</xdr:col>
      <xdr:colOff>0</xdr:colOff>
      <xdr:row>359</xdr:row>
      <xdr:rowOff>0</xdr:rowOff>
    </xdr:from>
    <xdr:to>
      <xdr:col>26</xdr:col>
      <xdr:colOff>239306</xdr:colOff>
      <xdr:row>395</xdr:row>
      <xdr:rowOff>18512</xdr:rowOff>
    </xdr:to>
    <xdr:pic>
      <xdr:nvPicPr>
        <xdr:cNvPr id="10" name="Picture 9">
          <a:extLst>
            <a:ext uri="{FF2B5EF4-FFF2-40B4-BE49-F238E27FC236}">
              <a16:creationId xmlns:a16="http://schemas.microsoft.com/office/drawing/2014/main" id="{FDFEF2FD-195C-F733-1AD8-66E7E52DD2A9}"/>
            </a:ext>
          </a:extLst>
        </xdr:cNvPr>
        <xdr:cNvPicPr>
          <a:picLocks noChangeAspect="1"/>
        </xdr:cNvPicPr>
      </xdr:nvPicPr>
      <xdr:blipFill>
        <a:blip xmlns:r="http://schemas.openxmlformats.org/officeDocument/2006/relationships" r:embed="rId9"/>
        <a:stretch>
          <a:fillRect/>
        </a:stretch>
      </xdr:blipFill>
      <xdr:spPr>
        <a:xfrm>
          <a:off x="0" y="58619571"/>
          <a:ext cx="18214342" cy="5896798"/>
        </a:xfrm>
        <a:prstGeom prst="rect">
          <a:avLst/>
        </a:prstGeom>
      </xdr:spPr>
    </xdr:pic>
    <xdr:clientData/>
  </xdr:twoCellAnchor>
  <xdr:twoCellAnchor editAs="oneCell">
    <xdr:from>
      <xdr:col>0</xdr:col>
      <xdr:colOff>0</xdr:colOff>
      <xdr:row>397</xdr:row>
      <xdr:rowOff>149679</xdr:rowOff>
    </xdr:from>
    <xdr:to>
      <xdr:col>26</xdr:col>
      <xdr:colOff>286938</xdr:colOff>
      <xdr:row>450</xdr:row>
      <xdr:rowOff>2549</xdr:rowOff>
    </xdr:to>
    <xdr:pic>
      <xdr:nvPicPr>
        <xdr:cNvPr id="12" name="Picture 11">
          <a:extLst>
            <a:ext uri="{FF2B5EF4-FFF2-40B4-BE49-F238E27FC236}">
              <a16:creationId xmlns:a16="http://schemas.microsoft.com/office/drawing/2014/main" id="{1EBE87D8-6DAA-B7A0-1A13-932CE67CCB51}"/>
            </a:ext>
          </a:extLst>
        </xdr:cNvPr>
        <xdr:cNvPicPr>
          <a:picLocks noChangeAspect="1"/>
        </xdr:cNvPicPr>
      </xdr:nvPicPr>
      <xdr:blipFill>
        <a:blip xmlns:r="http://schemas.openxmlformats.org/officeDocument/2006/relationships" r:embed="rId10"/>
        <a:stretch>
          <a:fillRect/>
        </a:stretch>
      </xdr:blipFill>
      <xdr:spPr>
        <a:xfrm>
          <a:off x="0" y="64974108"/>
          <a:ext cx="18261974" cy="8507012"/>
        </a:xfrm>
        <a:prstGeom prst="rect">
          <a:avLst/>
        </a:prstGeom>
      </xdr:spPr>
    </xdr:pic>
    <xdr:clientData/>
  </xdr:twoCellAnchor>
  <xdr:twoCellAnchor editAs="oneCell">
    <xdr:from>
      <xdr:col>0</xdr:col>
      <xdr:colOff>0</xdr:colOff>
      <xdr:row>454</xdr:row>
      <xdr:rowOff>0</xdr:rowOff>
    </xdr:from>
    <xdr:to>
      <xdr:col>25</xdr:col>
      <xdr:colOff>419225</xdr:colOff>
      <xdr:row>502</xdr:row>
      <xdr:rowOff>144012</xdr:rowOff>
    </xdr:to>
    <xdr:pic>
      <xdr:nvPicPr>
        <xdr:cNvPr id="13" name="Picture 12">
          <a:extLst>
            <a:ext uri="{FF2B5EF4-FFF2-40B4-BE49-F238E27FC236}">
              <a16:creationId xmlns:a16="http://schemas.microsoft.com/office/drawing/2014/main" id="{80C7549A-34EE-B927-F44A-B915AABB65D6}"/>
            </a:ext>
          </a:extLst>
        </xdr:cNvPr>
        <xdr:cNvPicPr>
          <a:picLocks noChangeAspect="1"/>
        </xdr:cNvPicPr>
      </xdr:nvPicPr>
      <xdr:blipFill>
        <a:blip xmlns:r="http://schemas.openxmlformats.org/officeDocument/2006/relationships" r:embed="rId11"/>
        <a:stretch>
          <a:fillRect/>
        </a:stretch>
      </xdr:blipFill>
      <xdr:spPr>
        <a:xfrm>
          <a:off x="0" y="75676125"/>
          <a:ext cx="17957131" cy="8145012"/>
        </a:xfrm>
        <a:prstGeom prst="rect">
          <a:avLst/>
        </a:prstGeom>
      </xdr:spPr>
    </xdr:pic>
    <xdr:clientData/>
  </xdr:twoCellAnchor>
  <xdr:twoCellAnchor editAs="oneCell">
    <xdr:from>
      <xdr:col>0</xdr:col>
      <xdr:colOff>0</xdr:colOff>
      <xdr:row>506</xdr:row>
      <xdr:rowOff>0</xdr:rowOff>
    </xdr:from>
    <xdr:to>
      <xdr:col>25</xdr:col>
      <xdr:colOff>514488</xdr:colOff>
      <xdr:row>525</xdr:row>
      <xdr:rowOff>71889</xdr:rowOff>
    </xdr:to>
    <xdr:pic>
      <xdr:nvPicPr>
        <xdr:cNvPr id="14" name="Picture 13">
          <a:extLst>
            <a:ext uri="{FF2B5EF4-FFF2-40B4-BE49-F238E27FC236}">
              <a16:creationId xmlns:a16="http://schemas.microsoft.com/office/drawing/2014/main" id="{F964A390-6075-1D0D-B00F-A72555BA6E35}"/>
            </a:ext>
          </a:extLst>
        </xdr:cNvPr>
        <xdr:cNvPicPr>
          <a:picLocks noChangeAspect="1"/>
        </xdr:cNvPicPr>
      </xdr:nvPicPr>
      <xdr:blipFill>
        <a:blip xmlns:r="http://schemas.openxmlformats.org/officeDocument/2006/relationships" r:embed="rId12"/>
        <a:stretch>
          <a:fillRect/>
        </a:stretch>
      </xdr:blipFill>
      <xdr:spPr>
        <a:xfrm>
          <a:off x="0" y="84343875"/>
          <a:ext cx="18052394" cy="3238952"/>
        </a:xfrm>
        <a:prstGeom prst="rect">
          <a:avLst/>
        </a:prstGeom>
      </xdr:spPr>
    </xdr:pic>
    <xdr:clientData/>
  </xdr:twoCellAnchor>
  <xdr:twoCellAnchor editAs="oneCell">
    <xdr:from>
      <xdr:col>0</xdr:col>
      <xdr:colOff>0</xdr:colOff>
      <xdr:row>529</xdr:row>
      <xdr:rowOff>0</xdr:rowOff>
    </xdr:from>
    <xdr:to>
      <xdr:col>26</xdr:col>
      <xdr:colOff>178759</xdr:colOff>
      <xdr:row>558</xdr:row>
      <xdr:rowOff>157860</xdr:rowOff>
    </xdr:to>
    <xdr:pic>
      <xdr:nvPicPr>
        <xdr:cNvPr id="15" name="Picture 14">
          <a:extLst>
            <a:ext uri="{FF2B5EF4-FFF2-40B4-BE49-F238E27FC236}">
              <a16:creationId xmlns:a16="http://schemas.microsoft.com/office/drawing/2014/main" id="{39B59C46-DFC8-A5DB-3816-21D36C914F18}"/>
            </a:ext>
          </a:extLst>
        </xdr:cNvPr>
        <xdr:cNvPicPr>
          <a:picLocks noChangeAspect="1"/>
        </xdr:cNvPicPr>
      </xdr:nvPicPr>
      <xdr:blipFill>
        <a:blip xmlns:r="http://schemas.openxmlformats.org/officeDocument/2006/relationships" r:embed="rId13"/>
        <a:stretch>
          <a:fillRect/>
        </a:stretch>
      </xdr:blipFill>
      <xdr:spPr>
        <a:xfrm>
          <a:off x="0" y="88177688"/>
          <a:ext cx="18252447" cy="4991797"/>
        </a:xfrm>
        <a:prstGeom prst="rect">
          <a:avLst/>
        </a:prstGeom>
      </xdr:spPr>
    </xdr:pic>
    <xdr:clientData/>
  </xdr:twoCellAnchor>
  <xdr:twoCellAnchor editAs="oneCell">
    <xdr:from>
      <xdr:col>0</xdr:col>
      <xdr:colOff>0</xdr:colOff>
      <xdr:row>562</xdr:row>
      <xdr:rowOff>0</xdr:rowOff>
    </xdr:from>
    <xdr:to>
      <xdr:col>25</xdr:col>
      <xdr:colOff>514488</xdr:colOff>
      <xdr:row>588</xdr:row>
      <xdr:rowOff>67289</xdr:rowOff>
    </xdr:to>
    <xdr:pic>
      <xdr:nvPicPr>
        <xdr:cNvPr id="16" name="Picture 15">
          <a:extLst>
            <a:ext uri="{FF2B5EF4-FFF2-40B4-BE49-F238E27FC236}">
              <a16:creationId xmlns:a16="http://schemas.microsoft.com/office/drawing/2014/main" id="{D6F1E4DB-A037-ED91-E60C-DF91039D7D9E}"/>
            </a:ext>
          </a:extLst>
        </xdr:cNvPr>
        <xdr:cNvPicPr>
          <a:picLocks noChangeAspect="1"/>
        </xdr:cNvPicPr>
      </xdr:nvPicPr>
      <xdr:blipFill>
        <a:blip xmlns:r="http://schemas.openxmlformats.org/officeDocument/2006/relationships" r:embed="rId14"/>
        <a:stretch>
          <a:fillRect/>
        </a:stretch>
      </xdr:blipFill>
      <xdr:spPr>
        <a:xfrm>
          <a:off x="0" y="93678375"/>
          <a:ext cx="18052394" cy="4401164"/>
        </a:xfrm>
        <a:prstGeom prst="rect">
          <a:avLst/>
        </a:prstGeom>
      </xdr:spPr>
    </xdr:pic>
    <xdr:clientData/>
  </xdr:twoCellAnchor>
  <xdr:twoCellAnchor editAs="oneCell">
    <xdr:from>
      <xdr:col>0</xdr:col>
      <xdr:colOff>0</xdr:colOff>
      <xdr:row>591</xdr:row>
      <xdr:rowOff>0</xdr:rowOff>
    </xdr:from>
    <xdr:to>
      <xdr:col>26</xdr:col>
      <xdr:colOff>102549</xdr:colOff>
      <xdr:row>631</xdr:row>
      <xdr:rowOff>86668</xdr:rowOff>
    </xdr:to>
    <xdr:pic>
      <xdr:nvPicPr>
        <xdr:cNvPr id="17" name="Picture 16">
          <a:extLst>
            <a:ext uri="{FF2B5EF4-FFF2-40B4-BE49-F238E27FC236}">
              <a16:creationId xmlns:a16="http://schemas.microsoft.com/office/drawing/2014/main" id="{CC830326-0EDC-2D41-9BF5-7539356DE558}"/>
            </a:ext>
          </a:extLst>
        </xdr:cNvPr>
        <xdr:cNvPicPr>
          <a:picLocks noChangeAspect="1"/>
        </xdr:cNvPicPr>
      </xdr:nvPicPr>
      <xdr:blipFill>
        <a:blip xmlns:r="http://schemas.openxmlformats.org/officeDocument/2006/relationships" r:embed="rId15"/>
        <a:stretch>
          <a:fillRect/>
        </a:stretch>
      </xdr:blipFill>
      <xdr:spPr>
        <a:xfrm>
          <a:off x="0" y="98512313"/>
          <a:ext cx="18176237" cy="6754168"/>
        </a:xfrm>
        <a:prstGeom prst="rect">
          <a:avLst/>
        </a:prstGeom>
      </xdr:spPr>
    </xdr:pic>
    <xdr:clientData/>
  </xdr:twoCellAnchor>
  <xdr:twoCellAnchor editAs="oneCell">
    <xdr:from>
      <xdr:col>0</xdr:col>
      <xdr:colOff>0</xdr:colOff>
      <xdr:row>636</xdr:row>
      <xdr:rowOff>0</xdr:rowOff>
    </xdr:from>
    <xdr:to>
      <xdr:col>26</xdr:col>
      <xdr:colOff>131128</xdr:colOff>
      <xdr:row>666</xdr:row>
      <xdr:rowOff>19751</xdr:rowOff>
    </xdr:to>
    <xdr:pic>
      <xdr:nvPicPr>
        <xdr:cNvPr id="18" name="Picture 17">
          <a:extLst>
            <a:ext uri="{FF2B5EF4-FFF2-40B4-BE49-F238E27FC236}">
              <a16:creationId xmlns:a16="http://schemas.microsoft.com/office/drawing/2014/main" id="{FBB4B7B0-C288-1600-F6CB-5E721CDC7E9C}"/>
            </a:ext>
          </a:extLst>
        </xdr:cNvPr>
        <xdr:cNvPicPr>
          <a:picLocks noChangeAspect="1"/>
        </xdr:cNvPicPr>
      </xdr:nvPicPr>
      <xdr:blipFill>
        <a:blip xmlns:r="http://schemas.openxmlformats.org/officeDocument/2006/relationships" r:embed="rId16"/>
        <a:stretch>
          <a:fillRect/>
        </a:stretch>
      </xdr:blipFill>
      <xdr:spPr>
        <a:xfrm>
          <a:off x="0" y="106013250"/>
          <a:ext cx="18204816" cy="5020376"/>
        </a:xfrm>
        <a:prstGeom prst="rect">
          <a:avLst/>
        </a:prstGeom>
      </xdr:spPr>
    </xdr:pic>
    <xdr:clientData/>
  </xdr:twoCellAnchor>
  <xdr:twoCellAnchor editAs="oneCell">
    <xdr:from>
      <xdr:col>0</xdr:col>
      <xdr:colOff>0</xdr:colOff>
      <xdr:row>669</xdr:row>
      <xdr:rowOff>0</xdr:rowOff>
    </xdr:from>
    <xdr:to>
      <xdr:col>25</xdr:col>
      <xdr:colOff>438278</xdr:colOff>
      <xdr:row>703</xdr:row>
      <xdr:rowOff>19844</xdr:rowOff>
    </xdr:to>
    <xdr:pic>
      <xdr:nvPicPr>
        <xdr:cNvPr id="19" name="Picture 18">
          <a:extLst>
            <a:ext uri="{FF2B5EF4-FFF2-40B4-BE49-F238E27FC236}">
              <a16:creationId xmlns:a16="http://schemas.microsoft.com/office/drawing/2014/main" id="{824A39E5-5972-E10C-3874-9738D5E3FC20}"/>
            </a:ext>
          </a:extLst>
        </xdr:cNvPr>
        <xdr:cNvPicPr>
          <a:picLocks noChangeAspect="1"/>
        </xdr:cNvPicPr>
      </xdr:nvPicPr>
      <xdr:blipFill>
        <a:blip xmlns:r="http://schemas.openxmlformats.org/officeDocument/2006/relationships" r:embed="rId17"/>
        <a:stretch>
          <a:fillRect/>
        </a:stretch>
      </xdr:blipFill>
      <xdr:spPr>
        <a:xfrm>
          <a:off x="0" y="111513938"/>
          <a:ext cx="17976184" cy="5687219"/>
        </a:xfrm>
        <a:prstGeom prst="rect">
          <a:avLst/>
        </a:prstGeom>
      </xdr:spPr>
    </xdr:pic>
    <xdr:clientData/>
  </xdr:twoCellAnchor>
  <xdr:twoCellAnchor editAs="oneCell">
    <xdr:from>
      <xdr:col>0</xdr:col>
      <xdr:colOff>0</xdr:colOff>
      <xdr:row>706</xdr:row>
      <xdr:rowOff>0</xdr:rowOff>
    </xdr:from>
    <xdr:to>
      <xdr:col>26</xdr:col>
      <xdr:colOff>26338</xdr:colOff>
      <xdr:row>755</xdr:row>
      <xdr:rowOff>82113</xdr:rowOff>
    </xdr:to>
    <xdr:pic>
      <xdr:nvPicPr>
        <xdr:cNvPr id="20" name="Picture 19">
          <a:extLst>
            <a:ext uri="{FF2B5EF4-FFF2-40B4-BE49-F238E27FC236}">
              <a16:creationId xmlns:a16="http://schemas.microsoft.com/office/drawing/2014/main" id="{4DE1374E-1C64-B7EC-7E31-974E63F43749}"/>
            </a:ext>
          </a:extLst>
        </xdr:cNvPr>
        <xdr:cNvPicPr>
          <a:picLocks noChangeAspect="1"/>
        </xdr:cNvPicPr>
      </xdr:nvPicPr>
      <xdr:blipFill>
        <a:blip xmlns:r="http://schemas.openxmlformats.org/officeDocument/2006/relationships" r:embed="rId18"/>
        <a:stretch>
          <a:fillRect/>
        </a:stretch>
      </xdr:blipFill>
      <xdr:spPr>
        <a:xfrm>
          <a:off x="0" y="117681375"/>
          <a:ext cx="18100026" cy="82498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375286</xdr:colOff>
      <xdr:row>45</xdr:row>
      <xdr:rowOff>71437</xdr:rowOff>
    </xdr:to>
    <xdr:pic>
      <xdr:nvPicPr>
        <xdr:cNvPr id="2" name="Picture 1">
          <a:extLst>
            <a:ext uri="{FF2B5EF4-FFF2-40B4-BE49-F238E27FC236}">
              <a16:creationId xmlns:a16="http://schemas.microsoft.com/office/drawing/2014/main" id="{77F94020-CC77-4B1C-B426-3BC2C00E6D9F}"/>
            </a:ext>
          </a:extLst>
        </xdr:cNvPr>
        <xdr:cNvPicPr>
          <a:picLocks noChangeAspect="1"/>
        </xdr:cNvPicPr>
      </xdr:nvPicPr>
      <xdr:blipFill>
        <a:blip xmlns:r="http://schemas.openxmlformats.org/officeDocument/2006/relationships" r:embed="rId1"/>
        <a:stretch>
          <a:fillRect/>
        </a:stretch>
      </xdr:blipFill>
      <xdr:spPr>
        <a:xfrm>
          <a:off x="0" y="0"/>
          <a:ext cx="5733099" cy="7572375"/>
        </a:xfrm>
        <a:prstGeom prst="rect">
          <a:avLst/>
        </a:prstGeom>
      </xdr:spPr>
    </xdr:pic>
    <xdr:clientData/>
  </xdr:twoCellAnchor>
  <xdr:twoCellAnchor editAs="oneCell">
    <xdr:from>
      <xdr:col>0</xdr:col>
      <xdr:colOff>0</xdr:colOff>
      <xdr:row>45</xdr:row>
      <xdr:rowOff>83343</xdr:rowOff>
    </xdr:from>
    <xdr:to>
      <xdr:col>25</xdr:col>
      <xdr:colOff>373388</xdr:colOff>
      <xdr:row>96</xdr:row>
      <xdr:rowOff>103549</xdr:rowOff>
    </xdr:to>
    <xdr:pic>
      <xdr:nvPicPr>
        <xdr:cNvPr id="3" name="Picture 2">
          <a:extLst>
            <a:ext uri="{FF2B5EF4-FFF2-40B4-BE49-F238E27FC236}">
              <a16:creationId xmlns:a16="http://schemas.microsoft.com/office/drawing/2014/main" id="{4E5F3D69-BCD3-4838-946F-AA482C961F3A}"/>
            </a:ext>
          </a:extLst>
        </xdr:cNvPr>
        <xdr:cNvPicPr>
          <a:picLocks noChangeAspect="1"/>
        </xdr:cNvPicPr>
      </xdr:nvPicPr>
      <xdr:blipFill>
        <a:blip xmlns:r="http://schemas.openxmlformats.org/officeDocument/2006/relationships" r:embed="rId2"/>
        <a:stretch>
          <a:fillRect/>
        </a:stretch>
      </xdr:blipFill>
      <xdr:spPr>
        <a:xfrm>
          <a:off x="0" y="7584281"/>
          <a:ext cx="13767919" cy="85212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247650</xdr:colOff>
      <xdr:row>1</xdr:row>
      <xdr:rowOff>101600</xdr:rowOff>
    </xdr:from>
    <xdr:to>
      <xdr:col>20</xdr:col>
      <xdr:colOff>154469</xdr:colOff>
      <xdr:row>46</xdr:row>
      <xdr:rowOff>24481</xdr:rowOff>
    </xdr:to>
    <xdr:pic>
      <xdr:nvPicPr>
        <xdr:cNvPr id="3" name="Picture 2">
          <a:extLst>
            <a:ext uri="{FF2B5EF4-FFF2-40B4-BE49-F238E27FC236}">
              <a16:creationId xmlns:a16="http://schemas.microsoft.com/office/drawing/2014/main" id="{D738BB0E-635D-4647-872E-5CD9C3DA1537}"/>
            </a:ext>
          </a:extLst>
        </xdr:cNvPr>
        <xdr:cNvPicPr>
          <a:picLocks noChangeAspect="1"/>
        </xdr:cNvPicPr>
      </xdr:nvPicPr>
      <xdr:blipFill>
        <a:blip xmlns:r="http://schemas.openxmlformats.org/officeDocument/2006/relationships" r:embed="rId1"/>
        <a:stretch>
          <a:fillRect/>
        </a:stretch>
      </xdr:blipFill>
      <xdr:spPr>
        <a:xfrm>
          <a:off x="2482850" y="266700"/>
          <a:ext cx="8847619" cy="73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23</xdr:col>
      <xdr:colOff>55597</xdr:colOff>
      <xdr:row>66</xdr:row>
      <xdr:rowOff>106702</xdr:rowOff>
    </xdr:to>
    <xdr:pic>
      <xdr:nvPicPr>
        <xdr:cNvPr id="3" name="Picture 2">
          <a:extLst>
            <a:ext uri="{FF2B5EF4-FFF2-40B4-BE49-F238E27FC236}">
              <a16:creationId xmlns:a16="http://schemas.microsoft.com/office/drawing/2014/main" id="{90EBAB9E-1037-420E-9B37-30357B806EE7}"/>
            </a:ext>
          </a:extLst>
        </xdr:cNvPr>
        <xdr:cNvPicPr>
          <a:picLocks noChangeAspect="1"/>
        </xdr:cNvPicPr>
      </xdr:nvPicPr>
      <xdr:blipFill>
        <a:blip xmlns:r="http://schemas.openxmlformats.org/officeDocument/2006/relationships" r:embed="rId1"/>
        <a:stretch>
          <a:fillRect/>
        </a:stretch>
      </xdr:blipFill>
      <xdr:spPr>
        <a:xfrm>
          <a:off x="561975" y="809625"/>
          <a:ext cx="12419047" cy="99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23</xdr:col>
      <xdr:colOff>144487</xdr:colOff>
      <xdr:row>65</xdr:row>
      <xdr:rowOff>30471</xdr:rowOff>
    </xdr:to>
    <xdr:pic>
      <xdr:nvPicPr>
        <xdr:cNvPr id="2" name="Picture 1">
          <a:extLst>
            <a:ext uri="{FF2B5EF4-FFF2-40B4-BE49-F238E27FC236}">
              <a16:creationId xmlns:a16="http://schemas.microsoft.com/office/drawing/2014/main" id="{E3C75F71-C6A0-4F16-BB21-19BB4B327D28}"/>
            </a:ext>
          </a:extLst>
        </xdr:cNvPr>
        <xdr:cNvPicPr>
          <a:picLocks noChangeAspect="1"/>
        </xdr:cNvPicPr>
      </xdr:nvPicPr>
      <xdr:blipFill>
        <a:blip xmlns:r="http://schemas.openxmlformats.org/officeDocument/2006/relationships" r:embed="rId1"/>
        <a:stretch>
          <a:fillRect/>
        </a:stretch>
      </xdr:blipFill>
      <xdr:spPr>
        <a:xfrm>
          <a:off x="561975" y="323850"/>
          <a:ext cx="12504762" cy="102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7</xdr:row>
      <xdr:rowOff>19050</xdr:rowOff>
    </xdr:from>
    <xdr:to>
      <xdr:col>23</xdr:col>
      <xdr:colOff>4285</xdr:colOff>
      <xdr:row>70</xdr:row>
      <xdr:rowOff>36823</xdr:rowOff>
    </xdr:to>
    <xdr:pic>
      <xdr:nvPicPr>
        <xdr:cNvPr id="2" name="Picture 1">
          <a:extLst>
            <a:ext uri="{FF2B5EF4-FFF2-40B4-BE49-F238E27FC236}">
              <a16:creationId xmlns:a16="http://schemas.microsoft.com/office/drawing/2014/main" id="{81698462-3489-4CDF-AD9E-6560E071F2F8}"/>
            </a:ext>
          </a:extLst>
        </xdr:cNvPr>
        <xdr:cNvPicPr>
          <a:picLocks noChangeAspect="1"/>
        </xdr:cNvPicPr>
      </xdr:nvPicPr>
      <xdr:blipFill>
        <a:blip xmlns:r="http://schemas.openxmlformats.org/officeDocument/2006/relationships" r:embed="rId1"/>
        <a:stretch>
          <a:fillRect/>
        </a:stretch>
      </xdr:blipFill>
      <xdr:spPr>
        <a:xfrm>
          <a:off x="9525" y="1152525"/>
          <a:ext cx="12895238" cy="10219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20</xdr:col>
      <xdr:colOff>274926</xdr:colOff>
      <xdr:row>56</xdr:row>
      <xdr:rowOff>8451</xdr:rowOff>
    </xdr:to>
    <xdr:pic>
      <xdr:nvPicPr>
        <xdr:cNvPr id="2" name="Picture 1">
          <a:extLst>
            <a:ext uri="{FF2B5EF4-FFF2-40B4-BE49-F238E27FC236}">
              <a16:creationId xmlns:a16="http://schemas.microsoft.com/office/drawing/2014/main" id="{F8B7E7CF-D8B4-4808-AEB9-4E70DF595DF3}"/>
            </a:ext>
          </a:extLst>
        </xdr:cNvPr>
        <xdr:cNvPicPr>
          <a:picLocks noChangeAspect="1"/>
        </xdr:cNvPicPr>
      </xdr:nvPicPr>
      <xdr:blipFill>
        <a:blip xmlns:r="http://schemas.openxmlformats.org/officeDocument/2006/relationships" r:embed="rId1"/>
        <a:stretch>
          <a:fillRect/>
        </a:stretch>
      </xdr:blipFill>
      <xdr:spPr>
        <a:xfrm>
          <a:off x="1123950" y="485775"/>
          <a:ext cx="10390476" cy="85904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22</xdr:col>
      <xdr:colOff>417572</xdr:colOff>
      <xdr:row>51</xdr:row>
      <xdr:rowOff>2244</xdr:rowOff>
    </xdr:to>
    <xdr:pic>
      <xdr:nvPicPr>
        <xdr:cNvPr id="2" name="Picture 1">
          <a:extLst>
            <a:ext uri="{FF2B5EF4-FFF2-40B4-BE49-F238E27FC236}">
              <a16:creationId xmlns:a16="http://schemas.microsoft.com/office/drawing/2014/main" id="{A4ADCAF3-76A8-420D-B04D-C5AB8A632CFD}"/>
            </a:ext>
          </a:extLst>
        </xdr:cNvPr>
        <xdr:cNvPicPr>
          <a:picLocks noChangeAspect="1"/>
        </xdr:cNvPicPr>
      </xdr:nvPicPr>
      <xdr:blipFill>
        <a:blip xmlns:r="http://schemas.openxmlformats.org/officeDocument/2006/relationships" r:embed="rId1"/>
        <a:stretch>
          <a:fillRect/>
        </a:stretch>
      </xdr:blipFill>
      <xdr:spPr>
        <a:xfrm>
          <a:off x="561975" y="809625"/>
          <a:ext cx="12219047" cy="7447619"/>
        </a:xfrm>
        <a:prstGeom prst="rect">
          <a:avLst/>
        </a:prstGeom>
      </xdr:spPr>
    </xdr:pic>
    <xdr:clientData/>
  </xdr:twoCellAnchor>
  <xdr:twoCellAnchor editAs="oneCell">
    <xdr:from>
      <xdr:col>1</xdr:col>
      <xdr:colOff>0</xdr:colOff>
      <xdr:row>52</xdr:row>
      <xdr:rowOff>0</xdr:rowOff>
    </xdr:from>
    <xdr:to>
      <xdr:col>22</xdr:col>
      <xdr:colOff>274715</xdr:colOff>
      <xdr:row>81</xdr:row>
      <xdr:rowOff>37508</xdr:rowOff>
    </xdr:to>
    <xdr:pic>
      <xdr:nvPicPr>
        <xdr:cNvPr id="3" name="Picture 2">
          <a:extLst>
            <a:ext uri="{FF2B5EF4-FFF2-40B4-BE49-F238E27FC236}">
              <a16:creationId xmlns:a16="http://schemas.microsoft.com/office/drawing/2014/main" id="{63BDE21E-386A-4DFF-B7F8-DDA0306847AC}"/>
            </a:ext>
          </a:extLst>
        </xdr:cNvPr>
        <xdr:cNvPicPr>
          <a:picLocks noChangeAspect="1"/>
        </xdr:cNvPicPr>
      </xdr:nvPicPr>
      <xdr:blipFill>
        <a:blip xmlns:r="http://schemas.openxmlformats.org/officeDocument/2006/relationships" r:embed="rId2"/>
        <a:stretch>
          <a:fillRect/>
        </a:stretch>
      </xdr:blipFill>
      <xdr:spPr>
        <a:xfrm>
          <a:off x="561975" y="8420100"/>
          <a:ext cx="12076190" cy="4733333"/>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homas, Michael" refreshedDate="45274.549302777777" backgroundQuery="1" createdVersion="6" refreshedVersion="8" minRefreshableVersion="3" recordCount="0" supportSubquery="1" supportAdvancedDrill="1" xr:uid="{CADB5E03-FBCC-4D7F-8197-E8CC4EB65A8C}">
  <cacheSource type="external" connectionId="1"/>
  <cacheFields count="85">
    <cacheField name="[CB - Account].[Account CB - Description].[Account CB - Description]" caption="Account CB - Description" numFmtId="0" hierarchy="140" level="1">
      <sharedItems count="1">
        <s v="[CB - Account].[Account CB - Description].&amp;[0557202 - FL DEFERRED FUEL EXPENSES]" c="0557202 - FL DEFERRED FUEL EXPENSES"/>
      </sharedItems>
    </cacheField>
    <cacheField name="[Time].[Time Hierarchy Y-Q-M].[Fiscal Year]" caption="Fiscal Year" numFmtId="0" hierarchy="609" level="1">
      <sharedItems count="2">
        <s v="[Time].[Time Hierarchy Y-Q-M].[Fiscal Year].&amp;[2022]" c="2022"/>
        <s v="[Time].[Time Hierarchy Y-Q-M].[Fiscal Year].&amp;[2023]" c="2023"/>
      </sharedItems>
    </cacheField>
    <cacheField name="[Time].[Time Hierarchy Y-Q-M].[Calendar Quarter]" caption="Calendar Quarter" numFmtId="0" hierarchy="609" level="2">
      <sharedItems count="6">
        <s v="[Time].[Time Hierarchy Y-Q-M].[Calendar Quarter].&amp;[2022]&amp;[3]" c="Q3 2022"/>
        <s v="[Time].[Time Hierarchy Y-Q-M].[Calendar Quarter].&amp;[2022]&amp;[4]" c="Q4 2022"/>
        <s v="[Time].[Time Hierarchy Y-Q-M].[Calendar Quarter].&amp;[2023]&amp;[1]" c="Q1 2023"/>
        <s v="[Time].[Time Hierarchy Y-Q-M].[Calendar Quarter].&amp;[2023]&amp;[2]" c="Q2 2023"/>
        <s v="[Time].[Time Hierarchy Y-Q-M].[Calendar Quarter].&amp;[2023]&amp;[3]" c="Q3 2023"/>
        <s v="[Time].[Time Hierarchy Y-Q-M].[Calendar Quarter].&amp;[2023]&amp;[4]" c="Q4 2023"/>
      </sharedItems>
    </cacheField>
    <cacheField name="[Time].[Time Hierarchy Y-Q-M].[Accounting Period]" caption="Accounting Period" numFmtId="0" hierarchy="609" level="3" mappingCount="1">
      <sharedItems count="15">
        <s v="[Time].[Time Hierarchy Y-Q-M].[Accounting Period].&amp;[2022009]" c="Sep 2022"/>
        <s v="[Time].[Time Hierarchy Y-Q-M].[Accounting Period].&amp;[2022010]" c="Oct 2022"/>
        <s v="[Time].[Time Hierarchy Y-Q-M].[Accounting Period].&amp;[2022011]" c="Nov 2022"/>
        <s v="[Time].[Time Hierarchy Y-Q-M].[Accounting Period].&amp;[2022012]" c="Dec 2022"/>
        <s v="[Time].[Time Hierarchy Y-Q-M].[Accounting Period].&amp;[2023001]" c="Jan 2023"/>
        <s v="[Time].[Time Hierarchy Y-Q-M].[Accounting Period].&amp;[2023002]" c="Feb 2023"/>
        <s v="[Time].[Time Hierarchy Y-Q-M].[Accounting Period].&amp;[2023003]" c="Mar 2023"/>
        <s v="[Time].[Time Hierarchy Y-Q-M].[Accounting Period].&amp;[2023004]" c="Apr 2023"/>
        <s v="[Time].[Time Hierarchy Y-Q-M].[Accounting Period].&amp;[2023005]" c="May 2023"/>
        <s v="[Time].[Time Hierarchy Y-Q-M].[Accounting Period].&amp;[2023006]" c="Jun 2023"/>
        <s v="[Time].[Time Hierarchy Y-Q-M].[Accounting Period].&amp;[2023007]" c="Jul 2023"/>
        <s v="[Time].[Time Hierarchy Y-Q-M].[Accounting Period].&amp;[2023008]" c="Aug 2023"/>
        <s v="[Time].[Time Hierarchy Y-Q-M].[Accounting Period].&amp;[2023009]" c="Sep 2023"/>
        <s v="[Time].[Time Hierarchy Y-Q-M].[Accounting Period].&amp;[2023010]" c="Oct 2023"/>
        <s v="[Time].[Time Hierarchy Y-Q-M].[Accounting Period].&amp;[2023011]" c="Nov 2023"/>
      </sharedItems>
      <mpMap v="5"/>
    </cacheField>
    <cacheField name="[Time].[Time Hierarchy Y-Q-M].[Calendar Quarter].[Fiscal Year]" caption="Fiscal Year" propertyName="Fiscal Year" numFmtId="0" hierarchy="609" level="2" memberPropertyField="1">
      <sharedItems containsSemiMixedTypes="0" containsString="0"/>
    </cacheField>
    <cacheField name="[Time].[Time Hierarchy Y-Q-M].[Accounting Period].[Calendar Quarter]" caption="Calendar Quarter" propertyName="Calendar Quarter" numFmtId="0" hierarchy="609" level="3" memberPropertyField="1">
      <sharedItems count="6">
        <s v="Q3 2022"/>
        <s v="Q4 2022"/>
        <s v="Q1 2023"/>
        <s v="Q2 2023"/>
        <s v="Q3 2023"/>
        <s v="Q4 2023"/>
      </sharedItems>
    </cacheField>
    <cacheField name="[Measures].[Monetary Amount]" caption="Monetary Amount" numFmtId="0" hierarchy="625" level="32767"/>
    <cacheField name="[JD - Journal Line Description].[Journal Line Description].[Journal Line Description]" caption="Journal Line Description" numFmtId="0" hierarchy="584" level="1">
      <sharedItems count="15">
        <s v="[JD - Journal Line Description].[Journal Line Description].&amp;[110 LABOR DISTRIBUTION]" c="110 LABOR DISTRIBUTION"/>
        <s v="[JD - Journal Line Description].[Journal Line Description].&amp;[2022-1157]" c="2022-1157"/>
        <s v="[JD - Journal Line Description].[Journal Line Description].&amp;[281425]" c="281425"/>
        <s v="[JD - Journal Line Description].[Journal Line Description].&amp;[37553546|ACCTGACCRUALS]" c="37553546|ACCTGACCRUALS"/>
        <s v="[JD - Journal Line Description].[Journal Line Description].&amp;[38105198|ACCTGACCRUALS]" c="38105198|ACCTGACCRUALS"/>
        <s v="[JD - Journal Line Description].[Journal Line Description].&amp;[38753526|ACCTGACCRUALS]" c="38753526|ACCTGACCRUALS"/>
        <s v="[JD - Journal Line Description].[Journal Line Description].&amp;[AMORTIZE DEFERRED RATECASE]" c="AMORTIZE DEFERRED RATECASE"/>
        <s v="[JD - Journal Line Description].[Journal Line Description].&amp;[BULSTRA JAN]" c="BULSTRA JAN"/>
        <s v="[JD - Journal Line Description].[Journal Line Description].&amp;[CARTER KATE]" c="CARTER KATE"/>
        <s v="[JD - Journal Line Description].[Journal Line Description].&amp;[DEFERRED RATE CASE EXPENSE]" c="DEFERRED RATE CASE EXPENSE"/>
        <s v="[JD - Journal Line Description].[Journal Line Description].&amp;[DUKE ENERGY FLORIDA, LLC FLEET]" c="DUKE ENERGY FLORIDA, LLC FLEET"/>
        <s v="[JD - Journal Line Description].[Journal Line Description].&amp;[FIELD BRIAN]" c="FIELD BRIAN"/>
        <s v="[JD - Journal Line Description].[Journal Line Description].&amp;[JORDAN DAVID]" c="JORDAN DAVID"/>
        <s v="[JD - Journal Line Description].[Journal Line Description].&amp;[PROFESSIONAL SERVICES]" c="PROFESSIONAL SERVICES"/>
        <s v="[JD - Journal Line Description].[Journal Line Description].[All].UNKNOWNMEMBER" c="Unknown"/>
      </sharedItems>
    </cacheField>
    <cacheField name="[Time].[Time Hierarchy Y-Q-M].[Current Reporting Month]" caption="Current Reporting Month" numFmtId="0" hierarchy="609" level="4">
      <sharedItems containsSemiMixedTypes="0" containsString="0"/>
    </cacheField>
    <cacheField name="[Time].[Time Hierarchy Y-Q-M].[Current Reporting Month].[Accounting Period]" caption="Accounting Period" propertyName="Accounting Period" numFmtId="0" hierarchy="609" level="4" memberPropertyField="1">
      <sharedItems containsSemiMixedTypes="0" containsString="0"/>
    </cacheField>
    <cacheField name="[Time].[Time Hierarchy Y-Q-M].[Current Reporting Month].[Accounting Period Number]" caption="Accounting Period Number" propertyName="Accounting Period Number" numFmtId="0" hierarchy="609" level="4" memberPropertyField="1">
      <sharedItems containsSemiMixedTypes="0" containsString="0"/>
    </cacheField>
    <cacheField name="[Business Rule].[_Rule Year].[_Rule Year]" caption="_Rule Year" numFmtId="0" hierarchy="1" level="1">
      <sharedItems containsSemiMixedTypes="0" containsString="0"/>
    </cacheField>
    <cacheField name="[CB - Business Unit HIER].[Business Unit Hierarchy].[Business Unit Hierarchy Name]" caption="Business Unit Hierarchy Name" numFmtId="0" hierarchy="229" level="1">
      <sharedItems containsSemiMixedTypes="0" containsString="0"/>
    </cacheField>
    <cacheField name="[CB - Business Unit HIER].[Business Unit Hierarchy].[Business Unit Level 01 Name - Description]" caption="Business Unit Level 01 Name - Description" numFmtId="0" hierarchy="229" level="2">
      <sharedItems containsSemiMixedTypes="0" containsString="0"/>
    </cacheField>
    <cacheField name="[CB - Business Unit HIER].[Business Unit Hierarchy].[Business Unit Level 02 Name - Description]" caption="Business Unit Level 02 Name - Description" numFmtId="0" hierarchy="229" level="3">
      <sharedItems containsSemiMixedTypes="0" containsString="0"/>
    </cacheField>
    <cacheField name="[CB - Business Unit HIER].[Business Unit Hierarchy].[Business Unit Level 03 Name - Description]" caption="Business Unit Level 03 Name - Description" numFmtId="0" hierarchy="229" level="4">
      <sharedItems containsSemiMixedTypes="0" containsString="0"/>
    </cacheField>
    <cacheField name="[CB - Business Unit HIER].[Business Unit Hierarchy].[Business Unit Level 04 Name - Description]" caption="Business Unit Level 04 Name - Description" numFmtId="0" hierarchy="229" level="5">
      <sharedItems containsSemiMixedTypes="0" containsString="0"/>
    </cacheField>
    <cacheField name="[CB - Business Unit HIER].[Business Unit Hierarchy].[Business Unit Level 05 Name - Description]" caption="Business Unit Level 05 Name - Description" numFmtId="0" hierarchy="229" level="6">
      <sharedItems containsSemiMixedTypes="0" containsString="0"/>
    </cacheField>
    <cacheField name="[CB - Business Unit HIER].[Business Unit Hierarchy].[Business Unit Level 06 Name - Description]" caption="Business Unit Level 06 Name - Description" numFmtId="0" hierarchy="229" level="7">
      <sharedItems containsSemiMixedTypes="0" containsString="0"/>
    </cacheField>
    <cacheField name="[CB - Business Unit HIER].[Business Unit Hierarchy].[Business Unit Level 07 Name - Description]" caption="Business Unit Level 07 Name - Description" numFmtId="0" hierarchy="229" level="8">
      <sharedItems containsSemiMixedTypes="0" containsString="0"/>
    </cacheField>
    <cacheField name="[CB - Business Unit HIER].[Business Unit Hierarchy].[Business Unit Level 08 Name - Description]" caption="Business Unit Level 08 Name - Description" numFmtId="0" hierarchy="229" level="9">
      <sharedItems containsSemiMixedTypes="0" containsString="0"/>
    </cacheField>
    <cacheField name="[CB - Business Unit HIER].[Business Unit Hierarchy].[Business Unit Level 09 Name - Description]" caption="Business Unit Level 09 Name - Description" numFmtId="0" hierarchy="229" level="10">
      <sharedItems containsSemiMixedTypes="0" containsString="0"/>
    </cacheField>
    <cacheField name="[CB - Business Unit HIER].[Business Unit Hierarchy].[Business Unit Level 10 Name - Description]" caption="Business Unit Level 10 Name - Description" numFmtId="0" hierarchy="229" level="11">
      <sharedItems containsSemiMixedTypes="0" containsString="0"/>
    </cacheField>
    <cacheField name="[CB - Business Unit HIER].[Business Unit Hierarchy].[Business Unit Level 11 Name - Description]" caption="Business Unit Level 11 Name - Description" numFmtId="0" hierarchy="229" level="12">
      <sharedItems containsSemiMixedTypes="0" containsString="0"/>
    </cacheField>
    <cacheField name="[CB - Business Unit HIER].[Business Unit Hierarchy].[Business Unit Level 12 Name - Description]" caption="Business Unit Level 12 Name - Description" numFmtId="0" hierarchy="229" level="13">
      <sharedItems containsSemiMixedTypes="0" containsString="0"/>
    </cacheField>
    <cacheField name="[CB - Business Unit HIER].[Business Unit Hierarchy].[Business Unit Level 13 Name - Description]" caption="Business Unit Level 13 Name - Description" numFmtId="0" hierarchy="229" level="14">
      <sharedItems containsSemiMixedTypes="0" containsString="0"/>
    </cacheField>
    <cacheField name="[CB - Business Unit HIER].[Business Unit Hierarchy].[Business Unit Level 14 Name - Description]" caption="Business Unit Level 14 Name - Description" numFmtId="0" hierarchy="229" level="15">
      <sharedItems containsSemiMixedTypes="0" containsString="0"/>
    </cacheField>
    <cacheField name="[CB - Business Unit HIER].[Business Unit Hierarchy].[Business Unit HIER]" caption="Business Unit HIER" numFmtId="0" hierarchy="229" level="16">
      <sharedItems containsSemiMixedTypes="0" containsString="0"/>
    </cacheField>
    <cacheField name="[CB - Business Unit HIER].[Business Unit Hierarchy].[Business Unit Level 01 Name - Description].[Business Unit Hierarchy Name]" caption="Business Unit Hierarchy Name" propertyName="Business Unit Hierarchy Name" numFmtId="0" hierarchy="229" level="2" memberPropertyField="1">
      <sharedItems containsSemiMixedTypes="0" containsString="0"/>
    </cacheField>
    <cacheField name="[CB - Business Unit HIER].[Business Unit Hierarchy].[Business Unit Level 02 Name - Description].[Business Unit Level 01 Name - Description]" caption="Business Unit Level 01 Name - Description" propertyName="Business Unit Level 01 Name - Description" numFmtId="0" hierarchy="229" level="3" memberPropertyField="1">
      <sharedItems containsSemiMixedTypes="0" containsString="0"/>
    </cacheField>
    <cacheField name="[CB - Business Unit HIER].[Business Unit Hierarchy].[Business Unit Level 03 Name - Description].[Business Unit Level 02 Name - Description]" caption="Business Unit Level 02 Name - Description" propertyName="Business Unit Level 02 Name - Description" numFmtId="0" hierarchy="229" level="4" memberPropertyField="1">
      <sharedItems containsSemiMixedTypes="0" containsString="0"/>
    </cacheField>
    <cacheField name="[CB - Business Unit HIER].[Business Unit Hierarchy].[Business Unit Level 04 Name - Description].[Business Unit Level 03 Name - Description]" caption="Business Unit Level 03 Name - Description" propertyName="Business Unit Level 03 Name - Description" numFmtId="0" hierarchy="229" level="5" memberPropertyField="1">
      <sharedItems containsSemiMixedTypes="0" containsString="0"/>
    </cacheField>
    <cacheField name="[CB - Business Unit HIER].[Business Unit Hierarchy].[Business Unit Level 05 Name - Description].[Business Unit Level 04 Name - Description]" caption="Business Unit Level 04 Name - Description" propertyName="Business Unit Level 04 Name - Description" numFmtId="0" hierarchy="229" level="6" memberPropertyField="1">
      <sharedItems containsSemiMixedTypes="0" containsString="0"/>
    </cacheField>
    <cacheField name="[CB - Business Unit HIER].[Business Unit Hierarchy].[Business Unit Level 06 Name - Description].[Business Unit Level 05 Name - Description]" caption="Business Unit Level 05 Name - Description" propertyName="Business Unit Level 05 Name - Description" numFmtId="0" hierarchy="229" level="7" memberPropertyField="1">
      <sharedItems containsSemiMixedTypes="0" containsString="0"/>
    </cacheField>
    <cacheField name="[CB - Business Unit HIER].[Business Unit Hierarchy].[Business Unit Level 07 Name - Description].[Business Unit Level 06 Name - Description]" caption="Business Unit Level 06 Name - Description" propertyName="Business Unit Level 06 Name - Description" numFmtId="0" hierarchy="229" level="8" memberPropertyField="1">
      <sharedItems containsSemiMixedTypes="0" containsString="0"/>
    </cacheField>
    <cacheField name="[CB - Business Unit HIER].[Business Unit Hierarchy].[Business Unit Level 08 Name - Description].[Business Unit Level 07 Name - Description]" caption="Business Unit Level 07 Name - Description" propertyName="Business Unit Level 07 Name - Description" numFmtId="0" hierarchy="229" level="9" memberPropertyField="1">
      <sharedItems containsSemiMixedTypes="0" containsString="0"/>
    </cacheField>
    <cacheField name="[CB - Business Unit HIER].[Business Unit Hierarchy].[Business Unit Level 09 Name - Description].[Business Unit Level 08 Name - Description]" caption="Business Unit Level 08 Name - Description" propertyName="Business Unit Level 08 Name - Description" numFmtId="0" hierarchy="229" level="10" memberPropertyField="1">
      <sharedItems containsSemiMixedTypes="0" containsString="0"/>
    </cacheField>
    <cacheField name="[CB - Business Unit HIER].[Business Unit Hierarchy].[Business Unit Level 10 Name - Description].[Business Unit Level 09 Name - Description]" caption="Business Unit Level 09 Name - Description" propertyName="Business Unit Level 09 Name - Description" numFmtId="0" hierarchy="229" level="11" memberPropertyField="1">
      <sharedItems containsSemiMixedTypes="0" containsString="0"/>
    </cacheField>
    <cacheField name="[CB - Business Unit HIER].[Business Unit Hierarchy].[Business Unit Level 11 Name - Description].[Business Unit Level 10 Name - Description]" caption="Business Unit Level 10 Name - Description" propertyName="Business Unit Level 10 Name - Description" numFmtId="0" hierarchy="229" level="12" memberPropertyField="1">
      <sharedItems containsSemiMixedTypes="0" containsString="0"/>
    </cacheField>
    <cacheField name="[CB - Business Unit HIER].[Business Unit Hierarchy].[Business Unit Level 12 Name - Description].[Business Unit Level 11 Name - Description]" caption="Business Unit Level 11 Name - Description" propertyName="Business Unit Level 11 Name - Description" numFmtId="0" hierarchy="229" level="13" memberPropertyField="1">
      <sharedItems containsSemiMixedTypes="0" containsString="0"/>
    </cacheField>
    <cacheField name="[CB - Business Unit HIER].[Business Unit Hierarchy].[Business Unit Level 13 Name - Description].[Business Unit Level 12 Name - Description]" caption="Business Unit Level 12 Name - Description" propertyName="Business Unit Level 12 Name - Description" numFmtId="0" hierarchy="229" level="14" memberPropertyField="1">
      <sharedItems containsSemiMixedTypes="0" containsString="0"/>
    </cacheField>
    <cacheField name="[CB - Business Unit HIER].[Business Unit Hierarchy].[Business Unit Level 14 Name - Description].[Business Unit Level 13 Name - Description]" caption="Business Unit Level 13 Name - Description" propertyName="Business Unit Level 13 Name - Description" numFmtId="0" hierarchy="229" level="15" memberPropertyField="1">
      <sharedItems containsSemiMixedTypes="0" containsString="0"/>
    </cacheField>
    <cacheField name="[CB - Business Unit HIER].[Business Unit Hierarchy].[Business Unit HIER].[Business Unit HIER Description Long]" caption="Business Unit HIER Description Long" propertyName="Business Unit HIER Description Long" numFmtId="0" hierarchy="229" level="16" memberPropertyField="1">
      <sharedItems containsSemiMixedTypes="0" containsString="0"/>
    </cacheField>
    <cacheField name="[CB - Business Unit HIER].[Business Unit Hierarchy].[Business Unit HIER].[Business Unit HIER Description Short]" caption="Business Unit HIER Description Short" propertyName="Business Unit HIER Description Short" numFmtId="0" hierarchy="229" level="16" memberPropertyField="1">
      <sharedItems containsSemiMixedTypes="0" containsString="0"/>
    </cacheField>
    <cacheField name="[CB - Business Unit HIER].[Business Unit Hierarchy].[Business Unit HIER].[Business Unit Level 01 Description]" caption="Business Unit Level 01 Description" propertyName="Business Unit Level 01 Description" numFmtId="0" hierarchy="229" level="16" memberPropertyField="1">
      <sharedItems containsSemiMixedTypes="0" containsString="0"/>
    </cacheField>
    <cacheField name="[CB - Business Unit HIER].[Business Unit Hierarchy].[Business Unit HIER].[Business Unit Level 01 Name]" caption="Business Unit Level 01 Name" propertyName="Business Unit Level 01 Name" numFmtId="0" hierarchy="229" level="16" memberPropertyField="1">
      <sharedItems containsSemiMixedTypes="0" containsString="0"/>
    </cacheField>
    <cacheField name="[CB - Business Unit HIER].[Business Unit Hierarchy].[Business Unit HIER].[Business Unit Level 02 Description]" caption="Business Unit Level 02 Description" propertyName="Business Unit Level 02 Description" numFmtId="0" hierarchy="229" level="16" memberPropertyField="1">
      <sharedItems containsSemiMixedTypes="0" containsString="0"/>
    </cacheField>
    <cacheField name="[CB - Business Unit HIER].[Business Unit Hierarchy].[Business Unit HIER].[Business Unit Level 02 Name]" caption="Business Unit Level 02 Name" propertyName="Business Unit Level 02 Name" numFmtId="0" hierarchy="229" level="16" memberPropertyField="1">
      <sharedItems containsSemiMixedTypes="0" containsString="0"/>
    </cacheField>
    <cacheField name="[CB - Business Unit HIER].[Business Unit Hierarchy].[Business Unit HIER].[Business Unit Level 03 Description]" caption="Business Unit Level 03 Description" propertyName="Business Unit Level 03 Description" numFmtId="0" hierarchy="229" level="16" memberPropertyField="1">
      <sharedItems containsSemiMixedTypes="0" containsString="0"/>
    </cacheField>
    <cacheField name="[CB - Business Unit HIER].[Business Unit Hierarchy].[Business Unit HIER].[Business Unit Level 03 Name]" caption="Business Unit Level 03 Name" propertyName="Business Unit Level 03 Name" numFmtId="0" hierarchy="229" level="16" memberPropertyField="1">
      <sharedItems containsSemiMixedTypes="0" containsString="0"/>
    </cacheField>
    <cacheField name="[CB - Business Unit HIER].[Business Unit Hierarchy].[Business Unit HIER].[Business Unit Level 04 Description]" caption="Business Unit Level 04 Description" propertyName="Business Unit Level 04 Description" numFmtId="0" hierarchy="229" level="16" memberPropertyField="1">
      <sharedItems containsSemiMixedTypes="0" containsString="0"/>
    </cacheField>
    <cacheField name="[CB - Business Unit HIER].[Business Unit Hierarchy].[Business Unit HIER].[Business Unit Level 04 Name]" caption="Business Unit Level 04 Name" propertyName="Business Unit Level 04 Name" numFmtId="0" hierarchy="229" level="16" memberPropertyField="1">
      <sharedItems containsSemiMixedTypes="0" containsString="0"/>
    </cacheField>
    <cacheField name="[CB - Business Unit HIER].[Business Unit Hierarchy].[Business Unit HIER].[Business Unit Level 05 Description]" caption="Business Unit Level 05 Description" propertyName="Business Unit Level 05 Description" numFmtId="0" hierarchy="229" level="16" memberPropertyField="1">
      <sharedItems containsSemiMixedTypes="0" containsString="0"/>
    </cacheField>
    <cacheField name="[CB - Business Unit HIER].[Business Unit Hierarchy].[Business Unit HIER].[Business Unit Level 05 Name]" caption="Business Unit Level 05 Name" propertyName="Business Unit Level 05 Name" numFmtId="0" hierarchy="229" level="16" memberPropertyField="1">
      <sharedItems containsSemiMixedTypes="0" containsString="0"/>
    </cacheField>
    <cacheField name="[CB - Business Unit HIER].[Business Unit Hierarchy].[Business Unit HIER].[Business Unit Level 06 Description]" caption="Business Unit Level 06 Description" propertyName="Business Unit Level 06 Description" numFmtId="0" hierarchy="229" level="16" memberPropertyField="1">
      <sharedItems containsSemiMixedTypes="0" containsString="0"/>
    </cacheField>
    <cacheField name="[CB - Business Unit HIER].[Business Unit Hierarchy].[Business Unit HIER].[Business Unit Level 06 Name]" caption="Business Unit Level 06 Name" propertyName="Business Unit Level 06 Name" numFmtId="0" hierarchy="229" level="16" memberPropertyField="1">
      <sharedItems containsSemiMixedTypes="0" containsString="0"/>
    </cacheField>
    <cacheField name="[CB - Business Unit HIER].[Business Unit Hierarchy].[Business Unit HIER].[Business Unit Level 07 Description]" caption="Business Unit Level 07 Description" propertyName="Business Unit Level 07 Description" numFmtId="0" hierarchy="229" level="16" memberPropertyField="1">
      <sharedItems containsSemiMixedTypes="0" containsString="0"/>
    </cacheField>
    <cacheField name="[CB - Business Unit HIER].[Business Unit Hierarchy].[Business Unit HIER].[Business Unit Level 07 Name]" caption="Business Unit Level 07 Name" propertyName="Business Unit Level 07 Name" numFmtId="0" hierarchy="229" level="16" memberPropertyField="1">
      <sharedItems containsSemiMixedTypes="0" containsString="0"/>
    </cacheField>
    <cacheField name="[CB - Business Unit HIER].[Business Unit Hierarchy].[Business Unit HIER].[Business Unit Level 08 Description]" caption="Business Unit Level 08 Description" propertyName="Business Unit Level 08 Description" numFmtId="0" hierarchy="229" level="16" memberPropertyField="1">
      <sharedItems containsSemiMixedTypes="0" containsString="0"/>
    </cacheField>
    <cacheField name="[CB - Business Unit HIER].[Business Unit Hierarchy].[Business Unit HIER].[Business Unit Level 08 Name]" caption="Business Unit Level 08 Name" propertyName="Business Unit Level 08 Name" numFmtId="0" hierarchy="229" level="16" memberPropertyField="1">
      <sharedItems containsSemiMixedTypes="0" containsString="0"/>
    </cacheField>
    <cacheField name="[CB - Business Unit HIER].[Business Unit Hierarchy].[Business Unit HIER].[Business Unit Level 09 Description]" caption="Business Unit Level 09 Description" propertyName="Business Unit Level 09 Description" numFmtId="0" hierarchy="229" level="16" memberPropertyField="1">
      <sharedItems containsSemiMixedTypes="0" containsString="0"/>
    </cacheField>
    <cacheField name="[CB - Business Unit HIER].[Business Unit Hierarchy].[Business Unit HIER].[Business Unit Level 09 Name]" caption="Business Unit Level 09 Name" propertyName="Business Unit Level 09 Name" numFmtId="0" hierarchy="229" level="16" memberPropertyField="1">
      <sharedItems containsSemiMixedTypes="0" containsString="0"/>
    </cacheField>
    <cacheField name="[CB - Business Unit HIER].[Business Unit Hierarchy].[Business Unit HIER].[Business Unit Level 10 Description]" caption="Business Unit Level 10 Description" propertyName="Business Unit Level 10 Description" numFmtId="0" hierarchy="229" level="16" memberPropertyField="1">
      <sharedItems containsSemiMixedTypes="0" containsString="0"/>
    </cacheField>
    <cacheField name="[CB - Business Unit HIER].[Business Unit Hierarchy].[Business Unit HIER].[Business Unit Level 10 Name]" caption="Business Unit Level 10 Name" propertyName="Business Unit Level 10 Name" numFmtId="0" hierarchy="229" level="16" memberPropertyField="1">
      <sharedItems containsSemiMixedTypes="0" containsString="0"/>
    </cacheField>
    <cacheField name="[CB - Business Unit HIER].[Business Unit Hierarchy].[Business Unit HIER].[Business Unit Level 11 Description]" caption="Business Unit Level 11 Description" propertyName="Business Unit Level 11 Description" numFmtId="0" hierarchy="229" level="16" memberPropertyField="1">
      <sharedItems containsSemiMixedTypes="0" containsString="0"/>
    </cacheField>
    <cacheField name="[CB - Business Unit HIER].[Business Unit Hierarchy].[Business Unit HIER].[Business Unit Level 11 Name]" caption="Business Unit Level 11 Name" propertyName="Business Unit Level 11 Name" numFmtId="0" hierarchy="229" level="16" memberPropertyField="1">
      <sharedItems containsSemiMixedTypes="0" containsString="0"/>
    </cacheField>
    <cacheField name="[CB - Business Unit HIER].[Business Unit Hierarchy].[Business Unit HIER].[Business Unit Level 12 Description]" caption="Business Unit Level 12 Description" propertyName="Business Unit Level 12 Description" numFmtId="0" hierarchy="229" level="16" memberPropertyField="1">
      <sharedItems containsSemiMixedTypes="0" containsString="0"/>
    </cacheField>
    <cacheField name="[CB - Business Unit HIER].[Business Unit Hierarchy].[Business Unit HIER].[Business Unit Level 12 Name]" caption="Business Unit Level 12 Name" propertyName="Business Unit Level 12 Name" numFmtId="0" hierarchy="229" level="16" memberPropertyField="1">
      <sharedItems containsSemiMixedTypes="0" containsString="0"/>
    </cacheField>
    <cacheField name="[CB - Business Unit HIER].[Business Unit Hierarchy].[Business Unit HIER].[Business Unit Level 13 Description]" caption="Business Unit Level 13 Description" propertyName="Business Unit Level 13 Description" numFmtId="0" hierarchy="229" level="16" memberPropertyField="1">
      <sharedItems containsSemiMixedTypes="0" containsString="0"/>
    </cacheField>
    <cacheField name="[CB - Business Unit HIER].[Business Unit Hierarchy].[Business Unit HIER].[Business Unit Level 13 Name]" caption="Business Unit Level 13 Name" propertyName="Business Unit Level 13 Name" numFmtId="0" hierarchy="229" level="16" memberPropertyField="1">
      <sharedItems containsSemiMixedTypes="0" containsString="0"/>
    </cacheField>
    <cacheField name="[CB - Business Unit HIER].[Business Unit Hierarchy].[Business Unit HIER].[Business Unit Level 14 Description]" caption="Business Unit Level 14 Description" propertyName="Business Unit Level 14 Description" numFmtId="0" hierarchy="229" level="16" memberPropertyField="1">
      <sharedItems containsSemiMixedTypes="0" containsString="0"/>
    </cacheField>
    <cacheField name="[CB - Business Unit HIER].[Business Unit Hierarchy].[Business Unit HIER].[Business Unit Level 14 Name]" caption="Business Unit Level 14 Name" propertyName="Business Unit Level 14 Name" numFmtId="0" hierarchy="229" level="16" memberPropertyField="1">
      <sharedItems containsSemiMixedTypes="0" containsString="0"/>
    </cacheField>
    <cacheField name="[CB - Business Unit HIER].[Business Unit Hierarchy].[Business Unit HIER].[Business Unit Level 14 Name - Description]" caption="Business Unit Level 14 Name - Description" propertyName="Business Unit Level 14 Name - Description" numFmtId="0" hierarchy="229" level="16" memberPropertyField="1">
      <sharedItems containsSemiMixedTypes="0" containsString="0"/>
    </cacheField>
    <cacheField name="[CB - Business Unit HIER].[Business Unit Hierarchy].[Business Unit HIER].[Business Unit Parent Description]" caption="Business Unit Parent Description" propertyName="Business Unit Parent Description" numFmtId="0" hierarchy="229" level="16" memberPropertyField="1">
      <sharedItems containsSemiMixedTypes="0" containsString="0"/>
    </cacheField>
    <cacheField name="[CB - Business Unit HIER].[Business Unit Hierarchy].[Business Unit HIER].[Business Unit Parent Name]" caption="Business Unit Parent Name" propertyName="Business Unit Parent Name" numFmtId="0" hierarchy="229" level="16" memberPropertyField="1">
      <sharedItems containsSemiMixedTypes="0" containsString="0"/>
    </cacheField>
    <cacheField name="[CB - Process].[Process CB].[Process CB]" caption="Process CB" numFmtId="0" hierarchy="354" level="1">
      <sharedItems count="3">
        <s v="[CB - Process].[Process CB].&amp;[]" c=""/>
        <s v="[CB - Process].[Process CB].&amp;[FLRC21]" c="FLRC21"/>
        <s v="[CB - Process].[Process CB].&amp;[FLRC24]" c="FLRC24"/>
      </sharedItems>
    </cacheField>
    <cacheField name="[JD - Invoice ID].[Invoice ID].[Invoice ID]" caption="Invoice ID" numFmtId="0" hierarchy="582" level="1">
      <sharedItems count="65">
        <s v="[JD - Invoice ID].[Invoice ID].&amp;[0000015163]" c="0000015163"/>
        <s v="[JD - Invoice ID].[Invoice ID].&amp;[0000016523]" c="0000016523"/>
        <s v="[JD - Invoice ID].[Invoice ID].&amp;[0000018200]" c="0000018200"/>
        <s v="[JD - Invoice ID].[Invoice ID].&amp;[0000019893]" c="0000019893"/>
        <s v="[JD - Invoice ID].[Invoice ID].&amp;[0000020126]" c="0000020126"/>
        <s v="[JD - Invoice ID].[Invoice ID].&amp;[0000022185]" c="0000022185"/>
        <s v="[JD - Invoice ID].[Invoice ID].&amp;[0000023362]" c="0000023362"/>
        <s v="[JD - Invoice ID].[Invoice ID].&amp;[0000024038]" c="0000024038"/>
        <s v="[JD - Invoice ID].[Invoice ID].&amp;[0000024673]" c="0000024673"/>
        <s v="[JD - Invoice ID].[Invoice ID].&amp;[0000026477]" c="0000026477"/>
        <s v="[JD - Invoice ID].[Invoice ID].&amp;[0000026874]" c="0000026874"/>
        <s v="[JD - Invoice ID].[Invoice ID].&amp;[0000028461]" c="0000028461"/>
        <s v="[JD - Invoice ID].[Invoice ID].&amp;[0001895]" c="0001895"/>
        <s v="[JD - Invoice ID].[Invoice ID].&amp;[1224934]" c="1224934"/>
        <s v="[JD - Invoice ID].[Invoice ID].&amp;[1230563]" c="1230563"/>
        <s v="[JD - Invoice ID].[Invoice ID].&amp;[1236203]" c="1236203"/>
        <s v="[JD - Invoice ID].[Invoice ID].&amp;[1241539]" c="1241539"/>
        <s v="[JD - Invoice ID].[Invoice ID].&amp;[1246311]" c="1246311"/>
        <s v="[JD - Invoice ID].[Invoice ID].&amp;[1484551]" c="1484551"/>
        <s v="[JD - Invoice ID].[Invoice ID].&amp;[1484552]" c="1484552"/>
        <s v="[JD - Invoice ID].[Invoice ID].&amp;[1484553]" c="1484553"/>
        <s v="[JD - Invoice ID].[Invoice ID].&amp;[150141363350]" c="150141363350"/>
        <s v="[JD - Invoice ID].[Invoice ID].&amp;[1784128]" c="1784128"/>
        <s v="[JD - Invoice ID].[Invoice ID].&amp;[30590538]" c="30590538"/>
        <s v="[JD - Invoice ID].[Invoice ID].&amp;[30597137]" c="30597137"/>
        <s v="[JD - Invoice ID].[Invoice ID].&amp;[30617111]" c="30617111"/>
        <s v="[JD - Invoice ID].[Invoice ID].&amp;[30628916]" c="30628916"/>
        <s v="[JD - Invoice ID].[Invoice ID].&amp;[30640822]" c="30640822"/>
        <s v="[JD - Invoice ID].[Invoice ID].&amp;[DUKEIN00797427]" c="DUKEIN00797427"/>
        <s v="[JD - Invoice ID].[Invoice ID].&amp;[DUKEIN00798302]" c="DUKEIN00798302"/>
        <s v="[JD - Invoice ID].[Invoice ID].&amp;[DUKEIN00805030]" c="DUKEIN00805030"/>
        <s v="[JD - Invoice ID].[Invoice ID].&amp;[DUKEIN00808526]" c="DUKEIN00808526"/>
        <s v="[JD - Invoice ID].[Invoice ID].&amp;[DUKEIN00813752]" c="DUKEIN00813752"/>
        <s v="[JD - Invoice ID].[Invoice ID].&amp;[DUKEIN00814835]" c="DUKEIN00814835"/>
        <s v="[JD - Invoice ID].[Invoice ID].&amp;[DUKEIN00817148]" c="DUKEIN00817148"/>
        <s v="[JD - Invoice ID].[Invoice ID].&amp;[DUKEIN00819464]" c="DUKEIN00819464"/>
        <s v="[JD - Invoice ID].[Invoice ID].&amp;[DUKEIN00837289]" c="DUKEIN00837289"/>
        <s v="[JD - Invoice ID].[Invoice ID].&amp;[DUKEIN00837290]" c="DUKEIN00837290"/>
        <s v="[JD - Invoice ID].[Invoice ID].&amp;[DUKEIN00855580]" c="DUKEIN00855580"/>
        <s v="[JD - Invoice ID].[Invoice ID].&amp;[DUKEIN00858200]" c="DUKEIN00858200"/>
        <s v="[JD - Invoice ID].[Invoice ID].&amp;[DUKEIN00861323]" c="DUKEIN00861323"/>
        <s v="[JD - Invoice ID].[Invoice ID].&amp;[DUKEIN00861325]" c="DUKEIN00861325"/>
        <s v="[JD - Invoice ID].[Invoice ID].&amp;[DUKEIN00872965]" c="DUKEIN00872965"/>
        <s v="[JD - Invoice ID].[Invoice ID].&amp;[DUKEIN00873260]" c="DUKEIN00873260"/>
        <s v="[JD - Invoice ID].[Invoice ID].&amp;[DUKEIN00874737]" c="DUKEIN00874737"/>
        <s v="[JD - Invoice ID].[Invoice ID].&amp;[DUKEIN00876004]" c="DUKEIN00876004"/>
        <s v="[JD - Invoice ID].[Invoice ID].&amp;[DUKEIN00880087]" c="DUKEIN00880087"/>
        <s v="[JD - Invoice ID].[Invoice ID].&amp;[DUKEIN00882101]" c="DUKEIN00882101"/>
        <s v="[JD - Invoice ID].[Invoice ID].&amp;[DUKEIN00883881]" c="DUKEIN00883881"/>
        <s v="[JD - Invoice ID].[Invoice ID].&amp;[DUKEIN00884830]" c="DUKEIN00884830"/>
        <s v="[JD - Invoice ID].[Invoice ID].&amp;[DUKEIN00887984]" c="DUKEIN00887984"/>
        <s v="[JD - Invoice ID].[Invoice ID].&amp;[DUKEIN00890704]" c="DUKEIN00890704"/>
        <s v="[JD - Invoice ID].[Invoice ID].&amp;[DUKEIN00893920]" c="DUKEIN00893920"/>
        <s v="[JD - Invoice ID].[Invoice ID].&amp;[DUKEIN00896052]" c="DUKEIN00896052"/>
        <s v="[JD - Invoice ID].[Invoice ID].&amp;[DUKEIN00901025]" c="DUKEIN00901025"/>
        <s v="[JD - Invoice ID].[Invoice ID].&amp;[DUKEIN00902655]" c="DUKEIN00902655"/>
        <s v="[JD - Invoice ID].[Invoice ID].&amp;[DUKEIN00905307]" c="DUKEIN00905307"/>
        <s v="[JD - Invoice ID].[Invoice ID].&amp;[DUKEIN00910123]" c="DUKEIN00910123"/>
        <s v="[JD - Invoice ID].[Invoice ID].&amp;[DUKEIN00911704]" c="DUKEIN00911704"/>
        <s v="[JD - Invoice ID].[Invoice ID].&amp;[DUKEIN00914593]" c="DUKEIN00914593"/>
        <s v="[JD - Invoice ID].[Invoice ID].&amp;[DUKEIN00918694]" c="DUKEIN00918694"/>
        <s v="[JD - Invoice ID].[Invoice ID].&amp;[DUKEIN00920664]" c="DUKEIN00920664"/>
        <s v="[JD - Invoice ID].[Invoice ID].&amp;[DUKEIN00923726]" c="DUKEIN00923726"/>
        <s v="[JD - Invoice ID].[Invoice ID].&amp;[DUKEIN00927042]" c="DUKEIN00927042"/>
        <s v="[JD - Invoice ID].[Invoice ID].[All].UNKNOWNMEMBER" c="Unknown"/>
      </sharedItems>
    </cacheField>
    <cacheField name="[CB - Responsibility Center].[Responsibility Center CB - Description].[Responsibility Center CB - Description]" caption="Responsibility Center CB - Description" numFmtId="0" hierarchy="520" level="1">
      <sharedItems count="9">
        <s v="[CB - Responsibility Center].[Responsibility Center CB - Description].&amp;[  - NO VALUE]" c="  - NO VALUE"/>
        <s v="[CB - Responsibility Center].[Responsibility Center CB - Description].&amp;[6201 - CCP - Demo Team-Florida - DEF]" c="6201 - CCP - Demo Team-Florida - DEF"/>
        <s v="[CB - Responsibility Center].[Responsibility Center CB - Description].&amp;[6319 - CCP - Ops &amp; Maint-CW - DEC]" c="6319 - CCP - Ops &amp; Maint-CW - DEC"/>
        <s v="[CB - Responsibility Center].[Responsibility Center CB - Description].&amp;[7831 - Business Operations]" c="7831 - Business Operations"/>
        <s v="[CB - Responsibility Center].[Responsibility Center CB - Description].&amp;[8588 - Trans/Distrib/Gas Supt Fin]" c="8588 - Trans/Distrib/Gas Supt Fin"/>
        <s v="[CB - Responsibility Center].[Responsibility Center CB - Description].&amp;[8912 - Employee Benefits]" c="8912 - Employee Benefits"/>
        <s v="[CB - Responsibility Center].[Responsibility Center CB - Description].&amp;[9552 - Asset Accounting]" c="9552 - Asset Accounting"/>
        <s v="[CB - Responsibility Center].[Responsibility Center CB - Description].&amp;[J543 - Jurisdictional Forecasting]" c="J543 - Jurisdictional Forecasting"/>
        <s v="[CB - Responsibility Center].[Responsibility Center CB - Description].&amp;[W259 - DEPUTY GEN COUNSEL-FLORIDA]" c="W259 - DEPUTY GEN COUNSEL-FLORIDA"/>
      </sharedItems>
    </cacheField>
    <cacheField name="[CB - Operating Unit].[Operating Unit CB].[Operating Unit CB]" caption="Operating Unit CB" numFmtId="0" hierarchy="308" level="1" mappingCount="6">
      <sharedItems count="3">
        <s v="[CB - Operating Unit].[Operating Unit CB].&amp;[2]" c=""/>
        <s v="[CB - Operating Unit].[Operating Unit CB].&amp;[195912]" c="FLRT"/>
        <s v="[CB - Operating Unit].[Operating Unit CB].&amp;[188048]" c="PEFO"/>
      </sharedItems>
      <mpMap v="79"/>
      <mpMap v="80"/>
      <mpMap v="81"/>
      <mpMap v="82"/>
      <mpMap v="83"/>
      <mpMap v="84"/>
    </cacheField>
    <cacheField name="[CB - Operating Unit].[Operating Unit CB].[Operating Unit CB].[Operating Unit - Description]" caption="Operating Unit - Description" propertyName="Operating Unit - Description" numFmtId="0" hierarchy="308" level="1" memberPropertyField="1">
      <sharedItems count="3">
        <s v="  - NO VALUE"/>
        <s v="FLRT - Florida Rates-DEF"/>
        <s v="PEFO - PE Florida Other"/>
      </sharedItems>
    </cacheField>
    <cacheField name="[CB - Operating Unit].[Operating Unit CB].[Operating Unit CB].[Operating Unit CB Budget Only Indicator]" caption="Operating Unit CB Budget Only Indicator" propertyName="Operating Unit CB Budget Only Indicator" numFmtId="0" hierarchy="308" level="1" memberPropertyField="1">
      <sharedItems count="2">
        <s v=""/>
        <s v="N"/>
      </sharedItems>
    </cacheField>
    <cacheField name="[CB - Operating Unit].[Operating Unit CB].[Operating Unit CB].[Operating Unit CB Description Long]" caption="Operating Unit CB Description Long" propertyName="Operating Unit CB Description Long" numFmtId="0" hierarchy="308" level="1" memberPropertyField="1">
      <sharedItems count="3">
        <s v="NO VALUE"/>
        <s v="Florida Rates-DEF"/>
        <s v="PE Florida Other"/>
      </sharedItems>
    </cacheField>
    <cacheField name="[CB - Operating Unit].[Operating Unit CB].[Operating Unit CB].[Operating Unit CB Description Short]" caption="Operating Unit CB Description Short" propertyName="Operating Unit CB Description Short" numFmtId="0" hierarchy="308" level="1" memberPropertyField="1">
      <sharedItems count="3">
        <s v="NO VALUE"/>
        <s v="FLRT"/>
        <s v="PEFlOther"/>
      </sharedItems>
    </cacheField>
    <cacheField name="[CB - Operating Unit].[Operating Unit CB].[Operating Unit CB].[Operating Unit CB Group]" caption="Operating Unit CB Group" propertyName="Operating Unit CB Group" numFmtId="0" hierarchy="308" level="1" memberPropertyField="1">
      <sharedItems count="2">
        <s v=""/>
        <s v="GA"/>
      </sharedItems>
    </cacheField>
    <cacheField name="[CB - Operating Unit].[Operating Unit CB].[Operating Unit CB].[Operating Unit CB Type Set ID]" caption="Operating Unit CB Type Set ID" propertyName="Operating Unit CB Type Set ID" numFmtId="0" hierarchy="308" level="1" memberPropertyField="1">
      <sharedItems count="1">
        <s v="DUKEN"/>
      </sharedItems>
    </cacheField>
  </cacheFields>
  <cacheHierarchies count="637">
    <cacheHierarchy uniqueName="[Business Rule].[_Current Rule Year]" caption="_Current Rule Year" attribute="1" defaultMemberUniqueName="[Business Rule].[_Current Rule Year].[All]" allUniqueName="[Business Rule].[_Current Rule Year].[All]" dimensionUniqueName="[Business Rule]" displayFolder="" count="0" unbalanced="0"/>
    <cacheHierarchy uniqueName="[Business Rule].[_Rule Year]" caption="_Rule Year" attribute="1" defaultMemberUniqueName="[Business Rule].[_Rule Year].[All]" allUniqueName="[Business Rule].[_Rule Year].[All]" dimensionUniqueName="[Business Rule]" displayFolder="" count="2" unbalanced="0">
      <fieldsUsage count="2">
        <fieldUsage x="-1"/>
        <fieldUsage x="11"/>
      </fieldsUsage>
    </cacheHierarchy>
    <cacheHierarchy uniqueName="[Business Rule].[COM Account Categories HFM]" caption="COM Account Categories HFM" attribute="1" defaultMemberUniqueName="[Business Rule].[COM Account Categories HFM].[All]" allUniqueName="[Business Rule].[COM Account Categories HFM].[All]" dimensionUniqueName="[Business Rule]" displayFolder="" count="0" unbalanced="0"/>
    <cacheHierarchy uniqueName="[Business Rule].[COM Finance Group]" caption="COM Finance Group" attribute="1" defaultMemberUniqueName="[Business Rule].[COM Finance Group].[All]" allUniqueName="[Business Rule].[COM Finance Group].[All]" dimensionUniqueName="[Business Rule]" displayFolder="" count="0" unbalanced="0"/>
    <cacheHierarchy uniqueName="[Business Rule].[COM LENDER BDGT CAT]" caption="COM LENDER BDGT CAT" attribute="1" defaultMemberUniqueName="[Business Rule].[COM LENDER BDGT CAT].[All]" allUniqueName="[Business Rule].[COM LENDER BDGT CAT].[All]" dimensionUniqueName="[Business Rule]" displayFolder="" count="0" unbalanced="0"/>
    <cacheHierarchy uniqueName="[Business Rule].[COM OM Groupings CC Vs Degs]" caption="COM OM Groupings CC Vs Degs" attribute="1" defaultMemberUniqueName="[Business Rule].[COM OM Groupings CC Vs Degs].[All]" allUniqueName="[Business Rule].[COM OM Groupings CC Vs Degs].[All]" dimensionUniqueName="[Business Rule]" displayFolder="" count="0" unbalanced="0"/>
    <cacheHierarchy uniqueName="[Business Rule].[COM OM Groupings Rc Lv2]" caption="COM OM Groupings Rc Lv2" attribute="1" defaultMemberUniqueName="[Business Rule].[COM OM Groupings Rc Lv2].[All]" allUniqueName="[Business Rule].[COM OM Groupings Rc Lv2].[All]" dimensionUniqueName="[Business Rule]" displayFolder="" count="0" unbalanced="0"/>
    <cacheHierarchy uniqueName="[Business Rule].[COM RC Grouping For OM]" caption="COM RC Grouping For OM" attribute="1" defaultMemberUniqueName="[Business Rule].[COM RC Grouping For OM].[All]" allUniqueName="[Business Rule].[COM RC Grouping For OM].[All]" dimensionUniqueName="[Business Rule]" displayFolder="" count="0" unbalanced="0"/>
    <cacheHierarchy uniqueName="[Business Rule].[COM Rule 1]" caption="COM Rule 1" attribute="1" defaultMemberUniqueName="[Business Rule].[COM Rule 1].[All]" allUniqueName="[Business Rule].[COM Rule 1].[All]" dimensionUniqueName="[Business Rule]" displayFolder="" count="0" unbalanced="0"/>
    <cacheHierarchy uniqueName="[Business Rule].[COM Rule 1 Subcat]" caption="COM Rule 1 Subcat" attribute="1" defaultMemberUniqueName="[Business Rule].[COM Rule 1 Subcat].[All]" allUniqueName="[Business Rule].[COM Rule 1 Subcat].[All]" dimensionUniqueName="[Business Rule]" displayFolder="" count="0" unbalanced="0"/>
    <cacheHierarchy uniqueName="[Business Rule].[COM Rule 2]" caption="COM Rule 2" attribute="1" defaultMemberUniqueName="[Business Rule].[COM Rule 2].[All]" allUniqueName="[Business Rule].[COM Rule 2].[All]" dimensionUniqueName="[Business Rule]" displayFolder="" count="0" unbalanced="0"/>
    <cacheHierarchy uniqueName="[Business Rule].[COM Rule 2 Subcat]" caption="COM Rule 2 Subcat" attribute="1" defaultMemberUniqueName="[Business Rule].[COM Rule 2 Subcat].[All]" allUniqueName="[Business Rule].[COM Rule 2 Subcat].[All]" dimensionUniqueName="[Business Rule]" displayFolder="" count="0" unbalanced="0"/>
    <cacheHierarchy uniqueName="[Business Rule].[COM Symphony Phase]" caption="COM Symphony Phase" attribute="1" defaultMemberUniqueName="[Business Rule].[COM Symphony Phase].[All]" allUniqueName="[Business Rule].[COM Symphony Phase].[All]" dimensionUniqueName="[Business Rule]" displayFolder="" count="0" unbalanced="0"/>
    <cacheHierarchy uniqueName="[Business Rule].[CORP Admin Svcs Reporting]" caption="CORP Admin Svcs Reporting" attribute="1" defaultMemberUniqueName="[Business Rule].[CORP Admin Svcs Reporting].[All]" allUniqueName="[Business Rule].[CORP Admin Svcs Reporting].[All]" dimensionUniqueName="[Business Rule]" displayFolder="" count="0" unbalanced="0"/>
    <cacheHierarchy uniqueName="[Business Rule].[CORP Dirc Or Alloc]" caption="CORP Dirc Or Alloc" attribute="1" defaultMemberUniqueName="[Business Rule].[CORP Dirc Or Alloc].[All]" allUniqueName="[Business Rule].[CORP Dirc Or Alloc].[All]" dimensionUniqueName="[Business Rule]" displayFolder="" count="0" unbalanced="0"/>
    <cacheHierarchy uniqueName="[Business Rule].[CORP EB BU GROUP]" caption="CORP EB BU GROUP" attribute="1" defaultMemberUniqueName="[Business Rule].[CORP EB BU GROUP].[All]" allUniqueName="[Business Rule].[CORP EB BU GROUP].[All]" dimensionUniqueName="[Business Rule]" displayFolder="" count="0" unbalanced="0"/>
    <cacheHierarchy uniqueName="[Business Rule].[CORP EB OTHER BNFTS ADMIN EXP]" caption="CORP EB OTHER BNFTS ADMIN EXP" attribute="1" defaultMemberUniqueName="[Business Rule].[CORP EB OTHER BNFTS ADMIN EXP].[All]" allUniqueName="[Business Rule].[CORP EB OTHER BNFTS ADMIN EXP].[All]" dimensionUniqueName="[Business Rule]" displayFolder="" count="0" unbalanced="0"/>
    <cacheHierarchy uniqueName="[Business Rule].[CORP EB RT GROUP]" caption="CORP EB RT GROUP" attribute="1" defaultMemberUniqueName="[Business Rule].[CORP EB RT GROUP].[All]" allUniqueName="[Business Rule].[CORP EB RT GROUP].[All]" dimensionUniqueName="[Business Rule]" displayFolder="" count="0" unbalanced="0"/>
    <cacheHierarchy uniqueName="[Business Rule].[CORP EB Service vs NonService]" caption="CORP EB Service vs NonService" attribute="1" defaultMemberUniqueName="[Business Rule].[CORP EB Service vs NonService].[All]" allUniqueName="[Business Rule].[CORP EB Service vs NonService].[All]" dimensionUniqueName="[Business Rule]" displayFolder="" count="0" unbalanced="0"/>
    <cacheHierarchy uniqueName="[Business Rule].[CORP Group]" caption="CORP Group" attribute="1" defaultMemberUniqueName="[Business Rule].[CORP Group].[All]" allUniqueName="[Business Rule].[CORP Group].[All]" dimensionUniqueName="[Business Rule]" displayFolder="" count="0" unbalanced="0"/>
    <cacheHierarchy uniqueName="[Business Rule].[CORP Grp Strtgc Srvcs]" caption="CORP Grp Strtgc Srvcs" attribute="1" defaultMemberUniqueName="[Business Rule].[CORP Grp Strtgc Srvcs].[All]" allUniqueName="[Business Rule].[CORP Grp Strtgc Srvcs].[All]" dimensionUniqueName="[Business Rule]" displayFolder="" count="0" unbalanced="0"/>
    <cacheHierarchy uniqueName="[Business Rule].[CORP Resource Group]" caption="CORP Resource Group" attribute="1" defaultMemberUniqueName="[Business Rule].[CORP Resource Group].[All]" allUniqueName="[Business Rule].[CORP Resource Group].[All]" dimensionUniqueName="[Business Rule]" displayFolder="" count="0" unbalanced="0"/>
    <cacheHierarchy uniqueName="[Business Rule].[CORP Resource Grouping]" caption="CORP Resource Grouping" attribute="1" defaultMemberUniqueName="[Business Rule].[CORP Resource Grouping].[All]" allUniqueName="[Business Rule].[CORP Resource Grouping].[All]" dimensionUniqueName="[Business Rule]" displayFolder="" count="0" unbalanced="0"/>
    <cacheHierarchy uniqueName="[Business Rule].[CORP Rule 1]" caption="CORP Rule 1" attribute="1" defaultMemberUniqueName="[Business Rule].[CORP Rule 1].[All]" allUniqueName="[Business Rule].[CORP Rule 1].[All]" dimensionUniqueName="[Business Rule]" displayFolder="" count="0" unbalanced="0"/>
    <cacheHierarchy uniqueName="[Business Rule].[CORP Rule 1 Subcat]" caption="CORP Rule 1 Subcat" attribute="1" defaultMemberUniqueName="[Business Rule].[CORP Rule 1 Subcat].[All]" allUniqueName="[Business Rule].[CORP Rule 1 Subcat].[All]" dimensionUniqueName="[Business Rule]" displayFolder="" count="0" unbalanced="0"/>
    <cacheHierarchy uniqueName="[Business Rule].[CORP Rule 2]" caption="CORP Rule 2" attribute="1" defaultMemberUniqueName="[Business Rule].[CORP Rule 2].[All]" allUniqueName="[Business Rule].[CORP Rule 2].[All]" dimensionUniqueName="[Business Rule]" displayFolder="" count="0" unbalanced="0"/>
    <cacheHierarchy uniqueName="[Business Rule].[CORP Rule 2 Subcat]" caption="CORP Rule 2 Subcat" attribute="1" defaultMemberUniqueName="[Business Rule].[CORP Rule 2 Subcat].[All]" allUniqueName="[Business Rule].[CORP Rule 2 Subcat].[All]" dimensionUniqueName="[Business Rule]" displayFolder="" count="0" unbalanced="0"/>
    <cacheHierarchy uniqueName="[Business Rule].[CORP Segment]" caption="CORP Segment" attribute="1" defaultMemberUniqueName="[Business Rule].[CORP Segment].[All]" allUniqueName="[Business Rule].[CORP Segment].[All]" dimensionUniqueName="[Business Rule]" displayFolder="" count="0" unbalanced="0"/>
    <cacheHierarchy uniqueName="[Business Rule].[CORP Turn Exclusions]" caption="CORP Turn Exclusions" attribute="1" defaultMemberUniqueName="[Business Rule].[CORP Turn Exclusions].[All]" allUniqueName="[Business Rule].[CORP Turn Exclusions].[All]" dimensionUniqueName="[Business Rule]" displayFolder="" count="0" unbalanced="0"/>
    <cacheHierarchy uniqueName="[Business Rule].[CTLR AFF ACCOUNTING ENTRIES]" caption="CTLR AFF ACCOUNTING ENTRIES" attribute="1" defaultMemberUniqueName="[Business Rule].[CTLR AFF ACCOUNTING ENTRIES].[All]" allUniqueName="[Business Rule].[CTLR AFF ACCOUNTING ENTRIES].[All]" dimensionUniqueName="[Business Rule]" displayFolder="" count="0" unbalanced="0"/>
    <cacheHierarchy uniqueName="[Business Rule].[CUST Category]" caption="CUST Category" attribute="1" defaultMemberUniqueName="[Business Rule].[CUST Category].[All]" allUniqueName="[Business Rule].[CUST Category].[All]" dimensionUniqueName="[Business Rule]" displayFolder="" count="0" unbalanced="0"/>
    <cacheHierarchy uniqueName="[Business Rule].[CUST Department]" caption="CUST Department" attribute="1" defaultMemberUniqueName="[Business Rule].[CUST Department].[All]" allUniqueName="[Business Rule].[CUST Department].[All]" dimensionUniqueName="[Business Rule]" displayFolder="" count="0" unbalanced="0"/>
    <cacheHierarchy uniqueName="[Business Rule].[CUST New Resp Level]" caption="CUST New Resp Level" attribute="1" defaultMemberUniqueName="[Business Rule].[CUST New Resp Level].[All]" allUniqueName="[Business Rule].[CUST New Resp Level].[All]" dimensionUniqueName="[Business Rule]" displayFolder="" count="0" unbalanced="0"/>
    <cacheHierarchy uniqueName="[Business Rule].[CUST Process Category]" caption="CUST Process Category" attribute="1" defaultMemberUniqueName="[Business Rule].[CUST Process Category].[All]" allUniqueName="[Business Rule].[CUST Process Category].[All]" dimensionUniqueName="[Business Rule]" displayFolder="" count="0" unbalanced="0"/>
    <cacheHierarchy uniqueName="[Business Rule].[CUST Process Driver]" caption="CUST Process Driver" attribute="1" defaultMemberUniqueName="[Business Rule].[CUST Process Driver].[All]" allUniqueName="[Business Rule].[CUST Process Driver].[All]" dimensionUniqueName="[Business Rule]" displayFolder="" count="0" unbalanced="0"/>
    <cacheHierarchy uniqueName="[Business Rule].[CUST Rule 1]" caption="CUST Rule 1" attribute="1" defaultMemberUniqueName="[Business Rule].[CUST Rule 1].[All]" allUniqueName="[Business Rule].[CUST Rule 1].[All]" dimensionUniqueName="[Business Rule]" displayFolder="" count="0" unbalanced="0"/>
    <cacheHierarchy uniqueName="[Business Rule].[CUST Rule 1 Subcat]" caption="CUST Rule 1 Subcat" attribute="1" defaultMemberUniqueName="[Business Rule].[CUST Rule 1 Subcat].[All]" allUniqueName="[Business Rule].[CUST Rule 1 Subcat].[All]" dimensionUniqueName="[Business Rule]" displayFolder="" count="0" unbalanced="0"/>
    <cacheHierarchy uniqueName="[Business Rule].[CUST Rule 2]" caption="CUST Rule 2" attribute="1" defaultMemberUniqueName="[Business Rule].[CUST Rule 2].[All]" allUniqueName="[Business Rule].[CUST Rule 2].[All]" dimensionUniqueName="[Business Rule]" displayFolder="" count="0" unbalanced="0"/>
    <cacheHierarchy uniqueName="[Business Rule].[CUST Rule 2 Subcat]" caption="CUST Rule 2 Subcat" attribute="1" defaultMemberUniqueName="[Business Rule].[CUST Rule 2 Subcat].[All]" allUniqueName="[Business Rule].[CUST Rule 2 Subcat].[All]" dimensionUniqueName="[Business Rule]" displayFolder="" count="0" unbalanced="0"/>
    <cacheHierarchy uniqueName="[Business Rule].[DER AFFILIATE TRANS OWNERS]" caption="DER AFFILIATE TRANS OWNERS" attribute="1" defaultMemberUniqueName="[Business Rule].[DER AFFILIATE TRANS OWNERS].[All]" allUniqueName="[Business Rule].[DER AFFILIATE TRANS OWNERS].[All]" dimensionUniqueName="[Business Rule]" displayFolder="" count="0" unbalanced="0"/>
    <cacheHierarchy uniqueName="[Business Rule].[DER AFFILIATE TRANSACTIONS]" caption="DER AFFILIATE TRANSACTIONS" attribute="1" defaultMemberUniqueName="[Business Rule].[DER AFFILIATE TRANSACTIONS].[All]" allUniqueName="[Business Rule].[DER AFFILIATE TRANSACTIONS].[All]" dimensionUniqueName="[Business Rule]" displayFolder="" count="0" unbalanced="0"/>
    <cacheHierarchy uniqueName="[Business Rule].[DER From Group]" caption="DER From Group" attribute="1" defaultMemberUniqueName="[Business Rule].[DER From Group].[All]" allUniqueName="[Business Rule].[DER From Group].[All]" dimensionUniqueName="[Business Rule]" displayFolder="" count="0" unbalanced="0"/>
    <cacheHierarchy uniqueName="[Business Rule].[DER To Group]" caption="DER To Group" attribute="1" defaultMemberUniqueName="[Business Rule].[DER To Group].[All]" allUniqueName="[Business Rule].[DER To Group].[All]" dimensionUniqueName="[Business Rule]" displayFolder="" count="0" unbalanced="0"/>
    <cacheHierarchy uniqueName="[Business Rule].[EASP Cost Driver]" caption="EASP Cost Driver" attribute="1" defaultMemberUniqueName="[Business Rule].[EASP Cost Driver].[All]" allUniqueName="[Business Rule].[EASP Cost Driver].[All]" dimensionUniqueName="[Business Rule]" displayFolder="" count="0" unbalanced="0"/>
    <cacheHierarchy uniqueName="[Business Rule].[ENT Accounting Class]" caption="ENT Accounting Class" attribute="1" defaultMemberUniqueName="[Business Rule].[ENT Accounting Class].[All]" allUniqueName="[Business Rule].[ENT Accounting Class].[All]" dimensionUniqueName="[Business Rule]" displayFolder="" count="0" unbalanced="0"/>
    <cacheHierarchy uniqueName="[Business Rule].[ENT Accounting Class Sub]" caption="ENT Accounting Class Sub" attribute="1" defaultMemberUniqueName="[Business Rule].[ENT Accounting Class Sub].[All]" allUniqueName="[Business Rule].[ENT Accounting Class Sub].[All]" dimensionUniqueName="[Business Rule]" displayFolder="" count="0" unbalanced="0"/>
    <cacheHierarchy uniqueName="[Business Rule].[ENT Capital Category]" caption="ENT Capital Category" attribute="1" defaultMemberUniqueName="[Business Rule].[ENT Capital Category].[All]" allUniqueName="[Business Rule].[ENT Capital Category].[All]" dimensionUniqueName="[Business Rule]" displayFolder="" count="0" unbalanced="0"/>
    <cacheHierarchy uniqueName="[Business Rule].[ENT EVP GROUP]" caption="ENT EVP GROUP" attribute="1" defaultMemberUniqueName="[Business Rule].[ENT EVP GROUP].[All]" allUniqueName="[Business Rule].[ENT EVP GROUP].[All]" dimensionUniqueName="[Business Rule]" displayFolder="" count="0" unbalanced="0"/>
    <cacheHierarchy uniqueName="[Business Rule].[ENT Function]" caption="ENT Function" attribute="1" defaultMemberUniqueName="[Business Rule].[ENT Function].[All]" allUniqueName="[Business Rule].[ENT Function].[All]" dimensionUniqueName="[Business Rule]" displayFolder="" count="0" unbalanced="0"/>
    <cacheHierarchy uniqueName="[Business Rule].[ENT Jurisdiction]" caption="ENT Jurisdiction" attribute="1" defaultMemberUniqueName="[Business Rule].[ENT Jurisdiction].[All]" allUniqueName="[Business Rule].[ENT Jurisdiction].[All]" dimensionUniqueName="[Business Rule]" displayFolder="" count="0" unbalanced="0"/>
    <cacheHierarchy uniqueName="[Business Rule].[ENT Rule 1]" caption="ENT Rule 1" attribute="1" defaultMemberUniqueName="[Business Rule].[ENT Rule 1].[All]" allUniqueName="[Business Rule].[ENT Rule 1].[All]" dimensionUniqueName="[Business Rule]" displayFolder="" count="0" unbalanced="0"/>
    <cacheHierarchy uniqueName="[Business Rule].[ENT Rule 1 Subcat]" caption="ENT Rule 1 Subcat" attribute="1" defaultMemberUniqueName="[Business Rule].[ENT Rule 1 Subcat].[All]" allUniqueName="[Business Rule].[ENT Rule 1 Subcat].[All]" dimensionUniqueName="[Business Rule]" displayFolder="" count="0" unbalanced="0"/>
    <cacheHierarchy uniqueName="[Business Rule].[ENT Rule 2]" caption="ENT Rule 2" attribute="1" defaultMemberUniqueName="[Business Rule].[ENT Rule 2].[All]" allUniqueName="[Business Rule].[ENT Rule 2].[All]" dimensionUniqueName="[Business Rule]" displayFolder="" count="0" unbalanced="0"/>
    <cacheHierarchy uniqueName="[Business Rule].[ENT Rule 2 Subcat]" caption="ENT Rule 2 Subcat" attribute="1" defaultMemberUniqueName="[Business Rule].[ENT Rule 2 Subcat].[All]" allUniqueName="[Business Rule].[ENT Rule 2 Subcat].[All]" dimensionUniqueName="[Business Rule]" displayFolder="" count="0" unbalanced="0"/>
    <cacheHierarchy uniqueName="[Business Rule].[ENT Segment]" caption="ENT Segment" attribute="1" defaultMemberUniqueName="[Business Rule].[ENT Segment].[All]" allUniqueName="[Business Rule].[ENT Segment].[All]" dimensionUniqueName="[Business Rule]" displayFolder="" count="0" unbalanced="0"/>
    <cacheHierarchy uniqueName="[Business Rule].[ENT Special Item Func]" caption="ENT Special Item Func" attribute="1" defaultMemberUniqueName="[Business Rule].[ENT Special Item Func].[All]" allUniqueName="[Business Rule].[ENT Special Item Func].[All]" dimensionUniqueName="[Business Rule]" displayFolder="" count="0" unbalanced="0"/>
    <cacheHierarchy uniqueName="[Business Rule].[ENT Special Items]" caption="ENT Special Items" attribute="1" defaultMemberUniqueName="[Business Rule].[ENT Special Items].[All]" allUniqueName="[Business Rule].[ENT Special Items].[All]" dimensionUniqueName="[Business Rule]" displayFolder="" count="0" unbalanced="0"/>
    <cacheHierarchy uniqueName="[Business Rule].[ENT Special Items Desc]" caption="ENT Special Items Desc" attribute="1" defaultMemberUniqueName="[Business Rule].[ENT Special Items Desc].[All]" allUniqueName="[Business Rule].[ENT Special Items Desc].[All]" dimensionUniqueName="[Business Rule]" displayFolder="" count="0" unbalanced="0"/>
    <cacheHierarchy uniqueName="[Business Rule].[FHO Acct Class Detail]" caption="FHO Acct Class Detail" attribute="1" defaultMemberUniqueName="[Business Rule].[FHO Acct Class Detail].[All]" allUniqueName="[Business Rule].[FHO Acct Class Detail].[All]" dimensionUniqueName="[Business Rule]" displayFolder="" count="0" unbalanced="0"/>
    <cacheHierarchy uniqueName="[Business Rule].[FHO Allocation Detail]" caption="FHO Allocation Detail" attribute="1" defaultMemberUniqueName="[Business Rule].[FHO Allocation Detail].[All]" allUniqueName="[Business Rule].[FHO Allocation Detail].[All]" dimensionUniqueName="[Business Rule]" displayFolder="" count="0" unbalanced="0"/>
    <cacheHierarchy uniqueName="[Business Rule].[FHO Cost Type]" caption="FHO Cost Type" attribute="1" defaultMemberUniqueName="[Business Rule].[FHO Cost Type].[All]" allUniqueName="[Business Rule].[FHO Cost Type].[All]" dimensionUniqueName="[Business Rule]" displayFolder="" count="0" unbalanced="0"/>
    <cacheHierarchy uniqueName="[Business Rule].[FHO Cost Type Detail]" caption="FHO Cost Type Detail" attribute="1" defaultMemberUniqueName="[Business Rule].[FHO Cost Type Detail].[All]" allUniqueName="[Business Rule].[FHO Cost Type Detail].[All]" dimensionUniqueName="[Business Rule]" displayFolder="" count="0" unbalanced="0"/>
    <cacheHierarchy uniqueName="[Business Rule].[FHO Customer View]" caption="FHO Customer View" attribute="1" defaultMemberUniqueName="[Business Rule].[FHO Customer View].[All]" allUniqueName="[Business Rule].[FHO Customer View].[All]" dimensionUniqueName="[Business Rule]" displayFolder="" count="0" unbalanced="0"/>
    <cacheHierarchy uniqueName="[Business Rule].[FHO Dirc Or Alloc]" caption="FHO Dirc Or Alloc" attribute="1" defaultMemberUniqueName="[Business Rule].[FHO Dirc Or Alloc].[All]" allUniqueName="[Business Rule].[FHO Dirc Or Alloc].[All]" dimensionUniqueName="[Business Rule]" displayFolder="" count="0" unbalanced="0"/>
    <cacheHierarchy uniqueName="[Business Rule].[FHO Managed By]" caption="FHO Managed By" attribute="1" defaultMemberUniqueName="[Business Rule].[FHO Managed By].[All]" allUniqueName="[Business Rule].[FHO Managed By].[All]" dimensionUniqueName="[Business Rule]" displayFolder="" count="0" unbalanced="0"/>
    <cacheHierarchy uniqueName="[Business Rule].[FHO Region]" caption="FHO Region" attribute="1" defaultMemberUniqueName="[Business Rule].[FHO Region].[All]" allUniqueName="[Business Rule].[FHO Region].[All]" dimensionUniqueName="[Business Rule]" displayFolder="" count="0" unbalanced="0"/>
    <cacheHierarchy uniqueName="[Business Rule].[FHO Resource Grouping]" caption="FHO Resource Grouping" attribute="1" defaultMemberUniqueName="[Business Rule].[FHO Resource Grouping].[All]" allUniqueName="[Business Rule].[FHO Resource Grouping].[All]" dimensionUniqueName="[Business Rule]" displayFolder="" count="0" unbalanced="0"/>
    <cacheHierarchy uniqueName="[Business Rule].[FHO Resource Grping Subcat]" caption="FHO Resource Grping Subcat" attribute="1" defaultMemberUniqueName="[Business Rule].[FHO Resource Grping Subcat].[All]" allUniqueName="[Business Rule].[FHO Resource Grping Subcat].[All]" dimensionUniqueName="[Business Rule]" displayFolder="" count="0" unbalanced="0"/>
    <cacheHierarchy uniqueName="[Business Rule].[FHO Rule 1]" caption="FHO Rule 1" attribute="1" defaultMemberUniqueName="[Business Rule].[FHO Rule 1].[All]" allUniqueName="[Business Rule].[FHO Rule 1].[All]" dimensionUniqueName="[Business Rule]" displayFolder="" count="0" unbalanced="0"/>
    <cacheHierarchy uniqueName="[Business Rule].[FHO Rule 1 Subcat]" caption="FHO Rule 1 Subcat" attribute="1" defaultMemberUniqueName="[Business Rule].[FHO Rule 1 Subcat].[All]" allUniqueName="[Business Rule].[FHO Rule 1 Subcat].[All]" dimensionUniqueName="[Business Rule]" displayFolder="" count="0" unbalanced="0"/>
    <cacheHierarchy uniqueName="[Business Rule].[FHO Rule 2]" caption="FHO Rule 2" attribute="1" defaultMemberUniqueName="[Business Rule].[FHO Rule 2].[All]" allUniqueName="[Business Rule].[FHO Rule 2].[All]" dimensionUniqueName="[Business Rule]" displayFolder="" count="0" unbalanced="0"/>
    <cacheHierarchy uniqueName="[Business Rule].[FHO Rule 2 Subcat]" caption="FHO Rule 2 Subcat" attribute="1" defaultMemberUniqueName="[Business Rule].[FHO Rule 2 Subcat].[All]" allUniqueName="[Business Rule].[FHO Rule 2 Subcat].[All]" dimensionUniqueName="[Business Rule]" displayFolder="" count="0" unbalanced="0"/>
    <cacheHierarchy uniqueName="[Business Rule].[FHO Service Provider]" caption="FHO Service Provider" attribute="1" defaultMemberUniqueName="[Business Rule].[FHO Service Provider].[All]" allUniqueName="[Business Rule].[FHO Service Provider].[All]" dimensionUniqueName="[Business Rule]" displayFolder="" count="0" unbalanced="0"/>
    <cacheHierarchy uniqueName="[Business Rule].[FHO Station Rule]" caption="FHO Station Rule" attribute="1" defaultMemberUniqueName="[Business Rule].[FHO Station Rule].[All]" allUniqueName="[Business Rule].[FHO Station Rule].[All]" dimensionUniqueName="[Business Rule]" displayFolder="" count="0" unbalanced="0"/>
    <cacheHierarchy uniqueName="[Business Rule].[GAS Account Category]" caption="GAS Account Category" attribute="1" defaultMemberUniqueName="[Business Rule].[GAS Account Category].[All]" allUniqueName="[Business Rule].[GAS Account Category].[All]" dimensionUniqueName="[Business Rule]" displayFolder="" count="0" unbalanced="0"/>
    <cacheHierarchy uniqueName="[Business Rule].[GAS Cost Driver]" caption="GAS Cost Driver" attribute="1" defaultMemberUniqueName="[Business Rule].[GAS Cost Driver].[All]" allUniqueName="[Business Rule].[GAS Cost Driver].[All]" dimensionUniqueName="[Business Rule]" displayFolder="" count="0" unbalanced="0"/>
    <cacheHierarchy uniqueName="[Business Rule].[GAS Rule 1]" caption="GAS Rule 1" attribute="1" defaultMemberUniqueName="[Business Rule].[GAS Rule 1].[All]" allUniqueName="[Business Rule].[GAS Rule 1].[All]" dimensionUniqueName="[Business Rule]" displayFolder="" count="0" unbalanced="0"/>
    <cacheHierarchy uniqueName="[Business Rule].[GAS Rule 1 Subcat]" caption="GAS Rule 1 Subcat" attribute="1" defaultMemberUniqueName="[Business Rule].[GAS Rule 1 Subcat].[All]" allUniqueName="[Business Rule].[GAS Rule 1 Subcat].[All]" dimensionUniqueName="[Business Rule]" displayFolder="" count="0" unbalanced="0"/>
    <cacheHierarchy uniqueName="[Business Rule].[GAS Rule 2]" caption="GAS Rule 2" attribute="1" defaultMemberUniqueName="[Business Rule].[GAS Rule 2].[All]" allUniqueName="[Business Rule].[GAS Rule 2].[All]" dimensionUniqueName="[Business Rule]" displayFolder="" count="0" unbalanced="0"/>
    <cacheHierarchy uniqueName="[Business Rule].[GAS Rule 2 Subcat]" caption="GAS Rule 2 Subcat" attribute="1" defaultMemberUniqueName="[Business Rule].[GAS Rule 2 Subcat].[All]" allUniqueName="[Business Rule].[GAS Rule 2 Subcat].[All]" dimensionUniqueName="[Business Rule]" displayFolder="" count="0" unbalanced="0"/>
    <cacheHierarchy uniqueName="[Business Rule].[HR Cost Category]" caption="HR Cost Category" attribute="1" defaultMemberUniqueName="[Business Rule].[HR Cost Category].[All]" allUniqueName="[Business Rule].[HR Cost Category].[All]" dimensionUniqueName="[Business Rule]" displayFolder="" count="0" unbalanced="0"/>
    <cacheHierarchy uniqueName="[Business Rule].[HR Exec Bnfts RT Group]" caption="HR Exec Bnfts RT Group" attribute="1" defaultMemberUniqueName="[Business Rule].[HR Exec Bnfts RT Group].[All]" allUniqueName="[Business Rule].[HR Exec Bnfts RT Group].[All]" dimensionUniqueName="[Business Rule]" displayFolder="" count="0" unbalanced="0"/>
    <cacheHierarchy uniqueName="[Business Rule].[INTL Mt Category]" caption="INTL Mt Category" attribute="1" defaultMemberUniqueName="[Business Rule].[INTL Mt Category].[All]" allUniqueName="[Business Rule].[INTL Mt Category].[All]" dimensionUniqueName="[Business Rule]" displayFolder="" count="0" unbalanced="0"/>
    <cacheHierarchy uniqueName="[Business Rule].[INTL Owner]" caption="INTL Owner" attribute="1" defaultMemberUniqueName="[Business Rule].[INTL Owner].[All]" allUniqueName="[Business Rule].[INTL Owner].[All]" dimensionUniqueName="[Business Rule]" displayFolder="" count="0" unbalanced="0"/>
    <cacheHierarchy uniqueName="[Business Rule].[MKT Business Group]" caption="MKT Business Group" attribute="1" defaultMemberUniqueName="[Business Rule].[MKT Business Group].[All]" allUniqueName="[Business Rule].[MKT Business Group].[All]" dimensionUniqueName="[Business Rule]" displayFolder="" count="0" unbalanced="0"/>
    <cacheHierarchy uniqueName="[Business Rule].[MKT Category Output]" caption="MKT Category Output" attribute="1" defaultMemberUniqueName="[Business Rule].[MKT Category Output].[All]" allUniqueName="[Business Rule].[MKT Category Output].[All]" dimensionUniqueName="[Business Rule]" displayFolder="" count="0" unbalanced="0"/>
    <cacheHierarchy uniqueName="[Business Rule].[MKT Cost Driver]" caption="MKT Cost Driver" attribute="1" defaultMemberUniqueName="[Business Rule].[MKT Cost Driver].[All]" allUniqueName="[Business Rule].[MKT Cost Driver].[All]" dimensionUniqueName="[Business Rule]" displayFolder="" count="0" unbalanced="0"/>
    <cacheHierarchy uniqueName="[Business Rule].[MKT LOB]" caption="MKT LOB" attribute="1" defaultMemberUniqueName="[Business Rule].[MKT LOB].[All]" allUniqueName="[Business Rule].[MKT LOB].[All]" dimensionUniqueName="[Business Rule]" displayFolder="" count="0" unbalanced="0"/>
    <cacheHierarchy uniqueName="[Business Rule].[MKT PPR Reporting]" caption="MKT PPR Reporting" attribute="1" defaultMemberUniqueName="[Business Rule].[MKT PPR Reporting].[All]" allUniqueName="[Business Rule].[MKT PPR Reporting].[All]" dimensionUniqueName="[Business Rule]" displayFolder="" count="0" unbalanced="0"/>
    <cacheHierarchy uniqueName="[Business Rule].[MKT Rule 1]" caption="MKT Rule 1" attribute="1" defaultMemberUniqueName="[Business Rule].[MKT Rule 1].[All]" allUniqueName="[Business Rule].[MKT Rule 1].[All]" dimensionUniqueName="[Business Rule]" displayFolder="" count="0" unbalanced="0"/>
    <cacheHierarchy uniqueName="[Business Rule].[MKT Rule 1 Subcat]" caption="MKT Rule 1 Subcat" attribute="1" defaultMemberUniqueName="[Business Rule].[MKT Rule 1 Subcat].[All]" allUniqueName="[Business Rule].[MKT Rule 1 Subcat].[All]" dimensionUniqueName="[Business Rule]" displayFolder="" count="0" unbalanced="0"/>
    <cacheHierarchy uniqueName="[Business Rule].[MKT Rule 2]" caption="MKT Rule 2" attribute="1" defaultMemberUniqueName="[Business Rule].[MKT Rule 2].[All]" allUniqueName="[Business Rule].[MKT Rule 2].[All]" dimensionUniqueName="[Business Rule]" displayFolder="" count="0" unbalanced="0"/>
    <cacheHierarchy uniqueName="[Business Rule].[MKT Rule 2 Subcat]" caption="MKT Rule 2 Subcat" attribute="1" defaultMemberUniqueName="[Business Rule].[MKT Rule 2 Subcat].[All]" allUniqueName="[Business Rule].[MKT Rule 2 Subcat].[All]" dimensionUniqueName="[Business Rule]" displayFolder="" count="0" unbalanced="0"/>
    <cacheHierarchy uniqueName="[Business Rule].[MKT Sol Reporting]" caption="MKT Sol Reporting" attribute="1" defaultMemberUniqueName="[Business Rule].[MKT Sol Reporting].[All]" allUniqueName="[Business Rule].[MKT Sol Reporting].[All]" dimensionUniqueName="[Business Rule]" displayFolder="" count="0" unbalanced="0"/>
    <cacheHierarchy uniqueName="[Business Rule].[NUC Accountable Group Resp]" caption="NUC Accountable Group Resp" attribute="1" defaultMemberUniqueName="[Business Rule].[NUC Accountable Group Resp].[All]" allUniqueName="[Business Rule].[NUC Accountable Group Resp].[All]" dimensionUniqueName="[Business Rule]" displayFolder="" count="0" unbalanced="0"/>
    <cacheHierarchy uniqueName="[Business Rule].[NUC Capital Groups]" caption="NUC Capital Groups" attribute="1" defaultMemberUniqueName="[Business Rule].[NUC Capital Groups].[All]" allUniqueName="[Business Rule].[NUC Capital Groups].[All]" dimensionUniqueName="[Business Rule]" displayFolder="" count="0" unbalanced="0"/>
    <cacheHierarchy uniqueName="[Business Rule].[NUC Capital Groups Sum]" caption="NUC Capital Groups Sum" attribute="1" defaultMemberUniqueName="[Business Rule].[NUC Capital Groups Sum].[All]" allUniqueName="[Business Rule].[NUC Capital Groups Sum].[All]" dimensionUniqueName="[Business Rule]" displayFolder="" count="0" unbalanced="0"/>
    <cacheHierarchy uniqueName="[Business Rule].[NUC Capital Report Rollups]" caption="NUC Capital Report Rollups" attribute="1" defaultMemberUniqueName="[Business Rule].[NUC Capital Report Rollups].[All]" allUniqueName="[Business Rule].[NUC Capital Report Rollups].[All]" dimensionUniqueName="[Business Rule]" displayFolder="" count="0" unbalanced="0"/>
    <cacheHierarchy uniqueName="[Business Rule].[NUC Corp Avb Cst Cat]" caption="NUC Corp Avb Cst Cat" attribute="1" defaultMemberUniqueName="[Business Rule].[NUC Corp Avb Cst Cat].[All]" allUniqueName="[Business Rule].[NUC Corp Avb Cst Cat].[All]" dimensionUniqueName="[Business Rule]" displayFolder="" count="0" unbalanced="0"/>
    <cacheHierarchy uniqueName="[Business Rule].[NUC Cost Category]" caption="NUC Cost Category" attribute="1" defaultMemberUniqueName="[Business Rule].[NUC Cost Category].[All]" allUniqueName="[Business Rule].[NUC Cost Category].[All]" dimensionUniqueName="[Business Rule]" displayFolder="" count="0" unbalanced="0"/>
    <cacheHierarchy uniqueName="[Business Rule].[NUC Excl For Outages]" caption="NUC Excl For Outages" attribute="1" defaultMemberUniqueName="[Business Rule].[NUC Excl For Outages].[All]" allUniqueName="[Business Rule].[NUC Excl For Outages].[All]" dimensionUniqueName="[Business Rule]" displayFolder="" count="0" unbalanced="0"/>
    <cacheHierarchy uniqueName="[Business Rule].[NUC Jurisdiction]" caption="NUC Jurisdiction" attribute="1" defaultMemberUniqueName="[Business Rule].[NUC Jurisdiction].[All]" allUniqueName="[Business Rule].[NUC Jurisdiction].[All]" dimensionUniqueName="[Business Rule]" displayFolder="" count="0" unbalanced="0"/>
    <cacheHierarchy uniqueName="[Business Rule].[NUC Labor St]" caption="NUC Labor St" attribute="1" defaultMemberUniqueName="[Business Rule].[NUC Labor St].[All]" allUniqueName="[Business Rule].[NUC Labor St].[All]" dimensionUniqueName="[Business Rule]" displayFolder="" count="0" unbalanced="0"/>
    <cacheHierarchy uniqueName="[Business Rule].[NUC Ou Total Na]" caption="NUC Ou Total Na" attribute="1" defaultMemberUniqueName="[Business Rule].[NUC Ou Total Na].[All]" allUniqueName="[Business Rule].[NUC Ou Total Na].[All]" dimensionUniqueName="[Business Rule]" displayFolder="" count="0" unbalanced="0"/>
    <cacheHierarchy uniqueName="[Business Rule].[NUC Procs Cat Grp]" caption="NUC Procs Cat Grp" attribute="1" defaultMemberUniqueName="[Business Rule].[NUC Procs Cat Grp].[All]" allUniqueName="[Business Rule].[NUC Procs Cat Grp].[All]" dimensionUniqueName="[Business Rule]" displayFolder="" count="0" unbalanced="0"/>
    <cacheHierarchy uniqueName="[Business Rule].[NUC Routine NonRoutine]" caption="NUC Routine NonRoutine" attribute="1" defaultMemberUniqueName="[Business Rule].[NUC Routine NonRoutine].[All]" allUniqueName="[Business Rule].[NUC Routine NonRoutine].[All]" dimensionUniqueName="[Business Rule]" displayFolder="" count="0" unbalanced="0"/>
    <cacheHierarchy uniqueName="[Business Rule].[NUC Routine NonRoutine Subcat]" caption="NUC Routine NonRoutine Subcat" attribute="1" defaultMemberUniqueName="[Business Rule].[NUC Routine NonRoutine Subcat].[All]" allUniqueName="[Business Rule].[NUC Routine NonRoutine Subcat].[All]" dimensionUniqueName="[Business Rule]" displayFolder="" count="0" unbalanced="0"/>
    <cacheHierarchy uniqueName="[Business Rule].[NUC Rsrc Group]" caption="NUC Rsrc Group" attribute="1" defaultMemberUniqueName="[Business Rule].[NUC Rsrc Group].[All]" allUniqueName="[Business Rule].[NUC Rsrc Group].[All]" dimensionUniqueName="[Business Rule]" displayFolder="" count="0" unbalanced="0"/>
    <cacheHierarchy uniqueName="[Business Rule].[NUC Rule 1]" caption="NUC Rule 1" attribute="1" defaultMemberUniqueName="[Business Rule].[NUC Rule 1].[All]" allUniqueName="[Business Rule].[NUC Rule 1].[All]" dimensionUniqueName="[Business Rule]" displayFolder="" count="0" unbalanced="0"/>
    <cacheHierarchy uniqueName="[Business Rule].[NUC Rule 1 Subcat]" caption="NUC Rule 1 Subcat" attribute="1" defaultMemberUniqueName="[Business Rule].[NUC Rule 1 Subcat].[All]" allUniqueName="[Business Rule].[NUC Rule 1 Subcat].[All]" dimensionUniqueName="[Business Rule]" displayFolder="" count="0" unbalanced="0"/>
    <cacheHierarchy uniqueName="[Business Rule].[NUC Rule 2]" caption="NUC Rule 2" attribute="1" defaultMemberUniqueName="[Business Rule].[NUC Rule 2].[All]" allUniqueName="[Business Rule].[NUC Rule 2].[All]" dimensionUniqueName="[Business Rule]" displayFolder="" count="0" unbalanced="0"/>
    <cacheHierarchy uniqueName="[Business Rule].[NUC Rule 2 Subcat]" caption="NUC Rule 2 Subcat" attribute="1" defaultMemberUniqueName="[Business Rule].[NUC Rule 2 Subcat].[All]" allUniqueName="[Business Rule].[NUC Rule 2 Subcat].[All]" dimensionUniqueName="[Business Rule]" displayFolder="" count="0" unbalanced="0"/>
    <cacheHierarchy uniqueName="[Business Rule].[NUC Wrk Grp Sum Rsp]" caption="NUC Wrk Grp Sum Rsp" attribute="1" defaultMemberUniqueName="[Business Rule].[NUC Wrk Grp Sum Rsp].[All]" allUniqueName="[Business Rule].[NUC Wrk Grp Sum Rsp].[All]" dimensionUniqueName="[Business Rule]" displayFolder="" count="0" unbalanced="0"/>
    <cacheHierarchy uniqueName="[Business Rule].[OTH Category]" caption="OTH Category" attribute="1" defaultMemberUniqueName="[Business Rule].[OTH Category].[All]" allUniqueName="[Business Rule].[OTH Category].[All]" dimensionUniqueName="[Business Rule]" displayFolder="" count="0" unbalanced="0"/>
    <cacheHierarchy uniqueName="[Business Rule].[OTH Rule 1]" caption="OTH Rule 1" attribute="1" defaultMemberUniqueName="[Business Rule].[OTH Rule 1].[All]" allUniqueName="[Business Rule].[OTH Rule 1].[All]" dimensionUniqueName="[Business Rule]" displayFolder="" count="0" unbalanced="0"/>
    <cacheHierarchy uniqueName="[Business Rule].[OTH Rule 1 Subcat]" caption="OTH Rule 1 Subcat" attribute="1" defaultMemberUniqueName="[Business Rule].[OTH Rule 1 Subcat].[All]" allUniqueName="[Business Rule].[OTH Rule 1 Subcat].[All]" dimensionUniqueName="[Business Rule]" displayFolder="" count="0" unbalanced="0"/>
    <cacheHierarchy uniqueName="[Business Rule].[OTH Rule 2]" caption="OTH Rule 2" attribute="1" defaultMemberUniqueName="[Business Rule].[OTH Rule 2].[All]" allUniqueName="[Business Rule].[OTH Rule 2].[All]" dimensionUniqueName="[Business Rule]" displayFolder="" count="0" unbalanced="0"/>
    <cacheHierarchy uniqueName="[Business Rule].[OTH Rule 2 Subcat]" caption="OTH Rule 2 Subcat" attribute="1" defaultMemberUniqueName="[Business Rule].[OTH Rule 2 Subcat].[All]" allUniqueName="[Business Rule].[OTH Rule 2 Subcat].[All]" dimensionUniqueName="[Business Rule]" displayFolder="" count="0" unbalanced="0"/>
    <cacheHierarchy uniqueName="[Business Rule].[STRSVS Rule 1]" caption="STRSVS Rule 1" attribute="1" defaultMemberUniqueName="[Business Rule].[STRSVS Rule 1].[All]" allUniqueName="[Business Rule].[STRSVS Rule 1].[All]" dimensionUniqueName="[Business Rule]" displayFolder="" count="0" unbalanced="0"/>
    <cacheHierarchy uniqueName="[Business Rule].[STRSVS Rule 1 Subcat]" caption="STRSVS Rule 1 Subcat" attribute="1" defaultMemberUniqueName="[Business Rule].[STRSVS Rule 1 Subcat].[All]" allUniqueName="[Business Rule].[STRSVS Rule 1 Subcat].[All]" dimensionUniqueName="[Business Rule]" displayFolder="" count="0" unbalanced="0"/>
    <cacheHierarchy uniqueName="[Business Rule].[STRSVS Rule 2]" caption="STRSVS Rule 2" attribute="1" defaultMemberUniqueName="[Business Rule].[STRSVS Rule 2].[All]" allUniqueName="[Business Rule].[STRSVS Rule 2].[All]" dimensionUniqueName="[Business Rule]" displayFolder="" count="0" unbalanced="0"/>
    <cacheHierarchy uniqueName="[Business Rule].[STRSVS Rule 2 Subcat]" caption="STRSVS Rule 2 Subcat" attribute="1" defaultMemberUniqueName="[Business Rule].[STRSVS Rule 2 Subcat].[All]" allUniqueName="[Business Rule].[STRSVS Rule 2 Subcat].[All]" dimensionUniqueName="[Business Rule]" displayFolder="" count="0" unbalanced="0"/>
    <cacheHierarchy uniqueName="[Business Rule].[SUPPLY Chain Function]" caption="SUPPLY Chain Function" attribute="1" defaultMemberUniqueName="[Business Rule].[SUPPLY Chain Function].[All]" allUniqueName="[Business Rule].[SUPPLY Chain Function].[All]" dimensionUniqueName="[Business Rule]" displayFolder="" count="0" unbalanced="0"/>
    <cacheHierarchy uniqueName="[Business Rule].[TDG Cost Driver]" caption="TDG Cost Driver" attribute="1" defaultMemberUniqueName="[Business Rule].[TDG Cost Driver].[All]" allUniqueName="[Business Rule].[TDG Cost Driver].[All]" dimensionUniqueName="[Business Rule]" displayFolder="" count="0" unbalanced="0"/>
    <cacheHierarchy uniqueName="[Business Rule].[TDG CUSTOMER DELIVERY REGION]" caption="TDG CUSTOMER DELIVERY REGION" attribute="1" defaultMemberUniqueName="[Business Rule].[TDG CUSTOMER DELIVERY REGION].[All]" allUniqueName="[Business Rule].[TDG CUSTOMER DELIVERY REGION].[All]" dimensionUniqueName="[Business Rule]" displayFolder="" count="0" unbalanced="0"/>
    <cacheHierarchy uniqueName="[Business Rule].[TDG DIST AVA AVB REPORTING]" caption="TDG DIST AVA AVB REPORTING" attribute="1" defaultMemberUniqueName="[Business Rule].[TDG DIST AVA AVB REPORTING].[All]" allUniqueName="[Business Rule].[TDG DIST AVA AVB REPORTING].[All]" dimensionUniqueName="[Business Rule]" displayFolder="" count="0" unbalanced="0"/>
    <cacheHierarchy uniqueName="[Business Rule].[TDG FLEET COST POOL DRIVER]" caption="TDG FLEET COST POOL DRIVER" attribute="1" defaultMemberUniqueName="[Business Rule].[TDG FLEET COST POOL DRIVER].[All]" allUniqueName="[Business Rule].[TDG FLEET COST POOL DRIVER].[All]" dimensionUniqueName="[Business Rule]" displayFolder="" count="0" unbalanced="0"/>
    <cacheHierarchy uniqueName="[Business Rule].[TDG GRID MOD PROJECTS]" caption="TDG GRID MOD PROJECTS" attribute="1" defaultMemberUniqueName="[Business Rule].[TDG GRID MOD PROJECTS].[All]" allUniqueName="[Business Rule].[TDG GRID MOD PROJECTS].[All]" dimensionUniqueName="[Business Rule]" displayFolder="" count="0" unbalanced="0"/>
    <cacheHierarchy uniqueName="[Business Rule].[TDG Indirect Alloc]" caption="TDG Indirect Alloc" attribute="1" defaultMemberUniqueName="[Business Rule].[TDG Indirect Alloc].[All]" allUniqueName="[Business Rule].[TDG Indirect Alloc].[All]" dimensionUniqueName="[Business Rule]" displayFolder="" count="0" unbalanced="0"/>
    <cacheHierarchy uniqueName="[Business Rule].[TDG Indrct Alloc Rmvd Mgmt Rpt]" caption="TDG Indrct Alloc Rmvd Mgmt Rpt" attribute="1" defaultMemberUniqueName="[Business Rule].[TDG Indrct Alloc Rmvd Mgmt Rpt].[All]" allUniqueName="[Business Rule].[TDG Indrct Alloc Rmvd Mgmt Rpt].[All]" dimensionUniqueName="[Business Rule]" displayFolder="" count="0" unbalanced="0"/>
    <cacheHierarchy uniqueName="[Business Rule].[TDG REGULATORY REPORTING]" caption="TDG REGULATORY REPORTING" attribute="1" defaultMemberUniqueName="[Business Rule].[TDG REGULATORY REPORTING].[All]" allUniqueName="[Business Rule].[TDG REGULATORY REPORTING].[All]" dimensionUniqueName="[Business Rule]" displayFolder="" count="0" unbalanced="0"/>
    <cacheHierarchy uniqueName="[Business Rule].[TDG Rule 1]" caption="TDG Rule 1" attribute="1" defaultMemberUniqueName="[Business Rule].[TDG Rule 1].[All]" allUniqueName="[Business Rule].[TDG Rule 1].[All]" dimensionUniqueName="[Business Rule]" displayFolder="" count="0" unbalanced="0"/>
    <cacheHierarchy uniqueName="[Business Rule].[TDG Rule 1 Subcat]" caption="TDG Rule 1 Subcat" attribute="1" defaultMemberUniqueName="[Business Rule].[TDG Rule 1 Subcat].[All]" allUniqueName="[Business Rule].[TDG Rule 1 Subcat].[All]" dimensionUniqueName="[Business Rule]" displayFolder="" count="0" unbalanced="0"/>
    <cacheHierarchy uniqueName="[Business Rule].[TDG Rule 2]" caption="TDG Rule 2" attribute="1" defaultMemberUniqueName="[Business Rule].[TDG Rule 2].[All]" allUniqueName="[Business Rule].[TDG Rule 2].[All]" dimensionUniqueName="[Business Rule]" displayFolder="" count="0" unbalanced="0"/>
    <cacheHierarchy uniqueName="[Business Rule].[TDG Rule 2 Subcat]" caption="TDG Rule 2 Subcat" attribute="1" defaultMemberUniqueName="[Business Rule].[TDG Rule 2 Subcat].[All]" allUniqueName="[Business Rule].[TDG Rule 2 Subcat].[All]" dimensionUniqueName="[Business Rule]" displayFolder="" count="0" unbalanced="0"/>
    <cacheHierarchy uniqueName="[Business Rule].[TDG SPEND CLASSIFICATION]" caption="TDG SPEND CLASSIFICATION" attribute="1" defaultMemberUniqueName="[Business Rule].[TDG SPEND CLASSIFICATION].[All]" allUniqueName="[Business Rule].[TDG SPEND CLASSIFICATION].[All]" dimensionUniqueName="[Business Rule]" displayFolder="" count="0" unbalanced="0"/>
    <cacheHierarchy uniqueName="[Business Rule].[TDG TFSP Category]" caption="TDG TFSP Category" attribute="1" defaultMemberUniqueName="[Business Rule].[TDG TFSP Category].[All]" allUniqueName="[Business Rule].[TDG TFSP Category].[All]" dimensionUniqueName="[Business Rule]" displayFolder="" count="0" unbalanced="0"/>
    <cacheHierarchy uniqueName="[Business Rule].[TDG Transmission Function]" caption="TDG Transmission Function" attribute="1" defaultMemberUniqueName="[Business Rule].[TDG Transmission Function].[All]" allUniqueName="[Business Rule].[TDG Transmission Function].[All]" dimensionUniqueName="[Business Rule]" displayFolder="" count="0" unbalanced="0"/>
    <cacheHierarchy uniqueName="[Business Rule].[TDG TRANSMISSION PROCESS]" caption="TDG TRANSMISSION PROCESS" attribute="1" defaultMemberUniqueName="[Business Rule].[TDG TRANSMISSION PROCESS].[All]" allUniqueName="[Business Rule].[TDG TRANSMISSION PROCESS].[All]" dimensionUniqueName="[Business Rule]" displayFolder="" count="0" unbalanced="0"/>
    <cacheHierarchy uniqueName="[CB - Account].[Account CB]" caption="Account CB" attribute="1" keyAttribute="1" defaultMemberUniqueName="[CB - Account].[Account CB].[All]" allUniqueName="[CB - Account].[Account CB].[All]" dimensionUniqueName="[CB - Account]" displayFolder="" count="0" unbalanced="0"/>
    <cacheHierarchy uniqueName="[CB - Account].[Account CB - Description]" caption="Account CB - Description" attribute="1" defaultMemberUniqueName="[CB - Account].[Account CB - Description].[All]" allUniqueName="[CB - Account].[Account CB - Description].[All]" dimensionUniqueName="[CB - Account]" displayFolder="" count="2" unbalanced="0">
      <fieldsUsage count="2">
        <fieldUsage x="-1"/>
        <fieldUsage x="0"/>
      </fieldsUsage>
    </cacheHierarchy>
    <cacheHierarchy uniqueName="[CB - Account].[Account CB Description Long]" caption="Account CB Description Long" attribute="1" defaultMemberUniqueName="[CB - Account].[Account CB Description Long].[All]" allUniqueName="[CB - Account].[Account CB Description Long].[All]" dimensionUniqueName="[CB - Account]" displayFolder="" count="0" unbalanced="0"/>
    <cacheHierarchy uniqueName="[CB - Account].[Account CB Description Short]" caption="Account CB Description Short" attribute="1" defaultMemberUniqueName="[CB - Account].[Account CB Description Short].[All]" allUniqueName="[CB - Account].[Account CB Description Short].[All]" dimensionUniqueName="[CB - Account]" displayFolder="" count="0" unbalanced="0"/>
    <cacheHierarchy uniqueName="[CB - Account].[Account CB GL FERC Account]" caption="Account CB GL FERC Account" attribute="1" defaultMemberUniqueName="[CB - Account].[Account CB GL FERC Account].[All]" allUniqueName="[CB - Account].[Account CB GL FERC Account].[All]" dimensionUniqueName="[CB - Account]" displayFolder="" count="0" unbalanced="0"/>
    <cacheHierarchy uniqueName="[CB - Account].[Account CB Set ID]" caption="Account CB Set ID" attribute="1" defaultMemberUniqueName="[CB - Account].[Account CB Set ID].[All]" allUniqueName="[CB - Account].[Account CB Set ID].[All]" dimensionUniqueName="[CB - Account]" displayFolder="" count="0" unbalanced="0"/>
    <cacheHierarchy uniqueName="[CB - Account].[Account CB Type]" caption="Account CB Type" attribute="1" defaultMemberUniqueName="[CB - Account].[Account CB Type].[All]" allUniqueName="[CB - Account].[Account CB Type].[All]" dimensionUniqueName="[CB - Account]" displayFolder="" count="0" unbalanced="0"/>
    <cacheHierarchy uniqueName="[CB - Account HIER].[Account HIER]" caption="Account HIER" attribute="1" keyAttribute="1" defaultMemberUniqueName="[CB - Account HIER].[Account HIER].[All]" allUniqueName="[CB - Account HIER].[Account HIER].[All]" dimensionUniqueName="[CB - Account HIER]" displayFolder="" count="0" unbalanced="0"/>
    <cacheHierarchy uniqueName="[CB - Account HIER].[Account HIER Description Long]" caption="Account HIER Description Long" attribute="1" defaultMemberUniqueName="[CB - Account HIER].[Account HIER Description Long].[All]" allUniqueName="[CB - Account HIER].[Account HIER Description Long].[All]" dimensionUniqueName="[CB - Account HIER]" displayFolder="" count="0" unbalanced="0"/>
    <cacheHierarchy uniqueName="[CB - Account HIER].[Account HIER Description Short]" caption="Account HIER Description Short" attribute="1" defaultMemberUniqueName="[CB - Account HIER].[Account HIER Description Short].[All]" allUniqueName="[CB - Account HIER].[Account HIER Description Short].[All]" dimensionUniqueName="[CB - Account HIER]" displayFolder="" count="0" unbalanced="0"/>
    <cacheHierarchy uniqueName="[CB - Account HIER].[Account HIER Set ID]" caption="Account HIER Set ID" attribute="1" defaultMemberUniqueName="[CB - Account HIER].[Account HIER Set ID].[All]" allUniqueName="[CB - Account HIER].[Account HIER Set ID].[All]" dimensionUniqueName="[CB - Account HIER]" displayFolder="" count="0" unbalanced="0"/>
    <cacheHierarchy uniqueName="[CB - Account HIER].[Account Hierarchy]" caption="Account Hierarchy" defaultMemberUniqueName="[CB - Account HIER].[Account Hierarchy].[All]" allUniqueName="[CB - Account HIER].[Account Hierarchy].[All]" dimensionUniqueName="[CB - Account HIER]" displayFolder="" count="0" unbalanced="0"/>
    <cacheHierarchy uniqueName="[CB - Account HIER].[Account Hierarchy Name]" caption="Account Hierarchy Name" attribute="1" defaultMemberUniqueName="[CB - Account HIER].[Account Hierarchy Name].[All]" allUniqueName="[CB - Account HIER].[Account Hierarchy Name].[All]" dimensionUniqueName="[CB - Account HIER]" displayFolder="" count="0" unbalanced="0"/>
    <cacheHierarchy uniqueName="[CB - Account HIER].[Account Level 01 Description]" caption="Account Level 01 Description" attribute="1" defaultMemberUniqueName="[CB - Account HIER].[Account Level 01 Description].[All]" allUniqueName="[CB - Account HIER].[Account Level 01 Description].[All]" dimensionUniqueName="[CB - Account HIER]" displayFolder="" count="0" unbalanced="0"/>
    <cacheHierarchy uniqueName="[CB - Account HIER].[Account Level 01 Name]" caption="Account Level 01 Name" attribute="1" defaultMemberUniqueName="[CB - Account HIER].[Account Level 01 Name].[All]" allUniqueName="[CB - Account HIER].[Account Level 01 Name].[All]" dimensionUniqueName="[CB - Account HIER]" displayFolder="" count="0" unbalanced="0"/>
    <cacheHierarchy uniqueName="[CB - Account HIER].[Account Level 01 Name - Description]" caption="Account Level 01 Name - Description" attribute="1" defaultMemberUniqueName="[CB - Account HIER].[Account Level 01 Name - Description].[All]" allUniqueName="[CB - Account HIER].[Account Level 01 Name - Description].[All]" dimensionUniqueName="[CB - Account HIER]" displayFolder="" count="0" unbalanced="0"/>
    <cacheHierarchy uniqueName="[CB - Account HIER].[Account Level 02 Description]" caption="Account Level 02 Description" attribute="1" defaultMemberUniqueName="[CB - Account HIER].[Account Level 02 Description].[All]" allUniqueName="[CB - Account HIER].[Account Level 02 Description].[All]" dimensionUniqueName="[CB - Account HIER]" displayFolder="" count="0" unbalanced="0"/>
    <cacheHierarchy uniqueName="[CB - Account HIER].[Account Level 02 Name]" caption="Account Level 02 Name" attribute="1" defaultMemberUniqueName="[CB - Account HIER].[Account Level 02 Name].[All]" allUniqueName="[CB - Account HIER].[Account Level 02 Name].[All]" dimensionUniqueName="[CB - Account HIER]" displayFolder="" count="0" unbalanced="0"/>
    <cacheHierarchy uniqueName="[CB - Account HIER].[Account Level 02 Name - Description]" caption="Account Level 02 Name - Description" attribute="1" defaultMemberUniqueName="[CB - Account HIER].[Account Level 02 Name - Description].[All]" allUniqueName="[CB - Account HIER].[Account Level 02 Name - Description].[All]" dimensionUniqueName="[CB - Account HIER]" displayFolder="" count="0" unbalanced="0"/>
    <cacheHierarchy uniqueName="[CB - Account HIER].[Account Level 03 Description]" caption="Account Level 03 Description" attribute="1" defaultMemberUniqueName="[CB - Account HIER].[Account Level 03 Description].[All]" allUniqueName="[CB - Account HIER].[Account Level 03 Description].[All]" dimensionUniqueName="[CB - Account HIER]" displayFolder="" count="0" unbalanced="0"/>
    <cacheHierarchy uniqueName="[CB - Account HIER].[Account Level 03 Name]" caption="Account Level 03 Name" attribute="1" defaultMemberUniqueName="[CB - Account HIER].[Account Level 03 Name].[All]" allUniqueName="[CB - Account HIER].[Account Level 03 Name].[All]" dimensionUniqueName="[CB - Account HIER]" displayFolder="" count="0" unbalanced="0"/>
    <cacheHierarchy uniqueName="[CB - Account HIER].[Account Level 03 Name - Description]" caption="Account Level 03 Name - Description" attribute="1" defaultMemberUniqueName="[CB - Account HIER].[Account Level 03 Name - Description].[All]" allUniqueName="[CB - Account HIER].[Account Level 03 Name - Description].[All]" dimensionUniqueName="[CB - Account HIER]" displayFolder="" count="0" unbalanced="0"/>
    <cacheHierarchy uniqueName="[CB - Account HIER].[Account Level 04 Description]" caption="Account Level 04 Description" attribute="1" defaultMemberUniqueName="[CB - Account HIER].[Account Level 04 Description].[All]" allUniqueName="[CB - Account HIER].[Account Level 04 Description].[All]" dimensionUniqueName="[CB - Account HIER]" displayFolder="" count="0" unbalanced="0"/>
    <cacheHierarchy uniqueName="[CB - Account HIER].[Account Level 04 Name]" caption="Account Level 04 Name" attribute="1" defaultMemberUniqueName="[CB - Account HIER].[Account Level 04 Name].[All]" allUniqueName="[CB - Account HIER].[Account Level 04 Name].[All]" dimensionUniqueName="[CB - Account HIER]" displayFolder="" count="0" unbalanced="0"/>
    <cacheHierarchy uniqueName="[CB - Account HIER].[Account Level 04 Name - Description]" caption="Account Level 04 Name - Description" attribute="1" defaultMemberUniqueName="[CB - Account HIER].[Account Level 04 Name - Description].[All]" allUniqueName="[CB - Account HIER].[Account Level 04 Name - Description].[All]" dimensionUniqueName="[CB - Account HIER]" displayFolder="" count="0" unbalanced="0"/>
    <cacheHierarchy uniqueName="[CB - Account HIER].[Account Level 05 Description]" caption="Account Level 05 Description" attribute="1" defaultMemberUniqueName="[CB - Account HIER].[Account Level 05 Description].[All]" allUniqueName="[CB - Account HIER].[Account Level 05 Description].[All]" dimensionUniqueName="[CB - Account HIER]" displayFolder="" count="0" unbalanced="0"/>
    <cacheHierarchy uniqueName="[CB - Account HIER].[Account Level 05 Name]" caption="Account Level 05 Name" attribute="1" defaultMemberUniqueName="[CB - Account HIER].[Account Level 05 Name].[All]" allUniqueName="[CB - Account HIER].[Account Level 05 Name].[All]" dimensionUniqueName="[CB - Account HIER]" displayFolder="" count="0" unbalanced="0"/>
    <cacheHierarchy uniqueName="[CB - Account HIER].[Account Level 05 Name - Description]" caption="Account Level 05 Name - Description" attribute="1" defaultMemberUniqueName="[CB - Account HIER].[Account Level 05 Name - Description].[All]" allUniqueName="[CB - Account HIER].[Account Level 05 Name - Description].[All]" dimensionUniqueName="[CB - Account HIER]" displayFolder="" count="0" unbalanced="0"/>
    <cacheHierarchy uniqueName="[CB - Account HIER].[Account Level 06 Description]" caption="Account Level 06 Description" attribute="1" defaultMemberUniqueName="[CB - Account HIER].[Account Level 06 Description].[All]" allUniqueName="[CB - Account HIER].[Account Level 06 Description].[All]" dimensionUniqueName="[CB - Account HIER]" displayFolder="" count="0" unbalanced="0"/>
    <cacheHierarchy uniqueName="[CB - Account HIER].[Account Level 06 Name]" caption="Account Level 06 Name" attribute="1" defaultMemberUniqueName="[CB - Account HIER].[Account Level 06 Name].[All]" allUniqueName="[CB - Account HIER].[Account Level 06 Name].[All]" dimensionUniqueName="[CB - Account HIER]" displayFolder="" count="0" unbalanced="0"/>
    <cacheHierarchy uniqueName="[CB - Account HIER].[Account Level 06 Name - Description]" caption="Account Level 06 Name - Description" attribute="1" defaultMemberUniqueName="[CB - Account HIER].[Account Level 06 Name - Description].[All]" allUniqueName="[CB - Account HIER].[Account Level 06 Name - Description].[All]" dimensionUniqueName="[CB - Account HIER]" displayFolder="" count="0" unbalanced="0"/>
    <cacheHierarchy uniqueName="[CB - Account HIER].[Account Level 07 Description]" caption="Account Level 07 Description" attribute="1" defaultMemberUniqueName="[CB - Account HIER].[Account Level 07 Description].[All]" allUniqueName="[CB - Account HIER].[Account Level 07 Description].[All]" dimensionUniqueName="[CB - Account HIER]" displayFolder="" count="0" unbalanced="0"/>
    <cacheHierarchy uniqueName="[CB - Account HIER].[Account Level 07 Name]" caption="Account Level 07 Name" attribute="1" defaultMemberUniqueName="[CB - Account HIER].[Account Level 07 Name].[All]" allUniqueName="[CB - Account HIER].[Account Level 07 Name].[All]" dimensionUniqueName="[CB - Account HIER]" displayFolder="" count="0" unbalanced="0"/>
    <cacheHierarchy uniqueName="[CB - Account HIER].[Account Level 07 Name - Description]" caption="Account Level 07 Name - Description" attribute="1" defaultMemberUniqueName="[CB - Account HIER].[Account Level 07 Name - Description].[All]" allUniqueName="[CB - Account HIER].[Account Level 07 Name - Description].[All]" dimensionUniqueName="[CB - Account HIER]" displayFolder="" count="0" unbalanced="0"/>
    <cacheHierarchy uniqueName="[CB - Account HIER].[Account Level 08 Description]" caption="Account Level 08 Description" attribute="1" defaultMemberUniqueName="[CB - Account HIER].[Account Level 08 Description].[All]" allUniqueName="[CB - Account HIER].[Account Level 08 Description].[All]" dimensionUniqueName="[CB - Account HIER]" displayFolder="" count="0" unbalanced="0"/>
    <cacheHierarchy uniqueName="[CB - Account HIER].[Account Level 08 Name]" caption="Account Level 08 Name" attribute="1" defaultMemberUniqueName="[CB - Account HIER].[Account Level 08 Name].[All]" allUniqueName="[CB - Account HIER].[Account Level 08 Name].[All]" dimensionUniqueName="[CB - Account HIER]" displayFolder="" count="0" unbalanced="0"/>
    <cacheHierarchy uniqueName="[CB - Account HIER].[Account Level 08 Name - Description]" caption="Account Level 08 Name - Description" attribute="1" defaultMemberUniqueName="[CB - Account HIER].[Account Level 08 Name - Description].[All]" allUniqueName="[CB - Account HIER].[Account Level 08 Name - Description].[All]" dimensionUniqueName="[CB - Account HIER]" displayFolder="" count="0" unbalanced="0"/>
    <cacheHierarchy uniqueName="[CB - Account HIER].[Account Level 09 Description]" caption="Account Level 09 Description" attribute="1" defaultMemberUniqueName="[CB - Account HIER].[Account Level 09 Description].[All]" allUniqueName="[CB - Account HIER].[Account Level 09 Description].[All]" dimensionUniqueName="[CB - Account HIER]" displayFolder="" count="0" unbalanced="0"/>
    <cacheHierarchy uniqueName="[CB - Account HIER].[Account Level 09 Name]" caption="Account Level 09 Name" attribute="1" defaultMemberUniqueName="[CB - Account HIER].[Account Level 09 Name].[All]" allUniqueName="[CB - Account HIER].[Account Level 09 Name].[All]" dimensionUniqueName="[CB - Account HIER]" displayFolder="" count="0" unbalanced="0"/>
    <cacheHierarchy uniqueName="[CB - Account HIER].[Account Level 09 Name - Description]" caption="Account Level 09 Name - Description" attribute="1" defaultMemberUniqueName="[CB - Account HIER].[Account Level 09 Name - Description].[All]" allUniqueName="[CB - Account HIER].[Account Level 09 Name - Description].[All]" dimensionUniqueName="[CB - Account HIER]" displayFolder="" count="0" unbalanced="0"/>
    <cacheHierarchy uniqueName="[CB - Account HIER].[Account Level 10 Description]" caption="Account Level 10 Description" attribute="1" defaultMemberUniqueName="[CB - Account HIER].[Account Level 10 Description].[All]" allUniqueName="[CB - Account HIER].[Account Level 10 Description].[All]" dimensionUniqueName="[CB - Account HIER]" displayFolder="" count="0" unbalanced="0"/>
    <cacheHierarchy uniqueName="[CB - Account HIER].[Account Level 10 Name]" caption="Account Level 10 Name" attribute="1" defaultMemberUniqueName="[CB - Account HIER].[Account Level 10 Name].[All]" allUniqueName="[CB - Account HIER].[Account Level 10 Name].[All]" dimensionUniqueName="[CB - Account HIER]" displayFolder="" count="0" unbalanced="0"/>
    <cacheHierarchy uniqueName="[CB - Account HIER].[Account Level 10 Name - Description]" caption="Account Level 10 Name - Description" attribute="1" defaultMemberUniqueName="[CB - Account HIER].[Account Level 10 Name - Description].[All]" allUniqueName="[CB - Account HIER].[Account Level 10 Name - Description].[All]" dimensionUniqueName="[CB - Account HIER]" displayFolder="" count="0" unbalanced="0"/>
    <cacheHierarchy uniqueName="[CB - Account HIER].[Account Level 11 Description]" caption="Account Level 11 Description" attribute="1" defaultMemberUniqueName="[CB - Account HIER].[Account Level 11 Description].[All]" allUniqueName="[CB - Account HIER].[Account Level 11 Description].[All]" dimensionUniqueName="[CB - Account HIER]" displayFolder="" count="0" unbalanced="0"/>
    <cacheHierarchy uniqueName="[CB - Account HIER].[Account Level 11 Name]" caption="Account Level 11 Name" attribute="1" defaultMemberUniqueName="[CB - Account HIER].[Account Level 11 Name].[All]" allUniqueName="[CB - Account HIER].[Account Level 11 Name].[All]" dimensionUniqueName="[CB - Account HIER]" displayFolder="" count="0" unbalanced="0"/>
    <cacheHierarchy uniqueName="[CB - Account HIER].[Account Level 11 Name - Description]" caption="Account Level 11 Name - Description" attribute="1" defaultMemberUniqueName="[CB - Account HIER].[Account Level 11 Name - Description].[All]" allUniqueName="[CB - Account HIER].[Account Level 11 Name - Description].[All]" dimensionUniqueName="[CB - Account HIER]" displayFolder="" count="0" unbalanced="0"/>
    <cacheHierarchy uniqueName="[CB - Account HIER].[Account Level 12 Description]" caption="Account Level 12 Description" attribute="1" defaultMemberUniqueName="[CB - Account HIER].[Account Level 12 Description].[All]" allUniqueName="[CB - Account HIER].[Account Level 12 Description].[All]" dimensionUniqueName="[CB - Account HIER]" displayFolder="" count="0" unbalanced="0"/>
    <cacheHierarchy uniqueName="[CB - Account HIER].[Account Level 12 Name]" caption="Account Level 12 Name" attribute="1" defaultMemberUniqueName="[CB - Account HIER].[Account Level 12 Name].[All]" allUniqueName="[CB - Account HIER].[Account Level 12 Name].[All]" dimensionUniqueName="[CB - Account HIER]" displayFolder="" count="0" unbalanced="0"/>
    <cacheHierarchy uniqueName="[CB - Account HIER].[Account Level 12 Name - Description]" caption="Account Level 12 Name - Description" attribute="1" defaultMemberUniqueName="[CB - Account HIER].[Account Level 12 Name - Description].[All]" allUniqueName="[CB - Account HIER].[Account Level 12 Name - Description].[All]" dimensionUniqueName="[CB - Account HIER]" displayFolder="" count="0" unbalanced="0"/>
    <cacheHierarchy uniqueName="[CB - Account HIER].[Account Parent Description]" caption="Account Parent Description" attribute="1" defaultMemberUniqueName="[CB - Account HIER].[Account Parent Description].[All]" allUniqueName="[CB - Account HIER].[Account Parent Description].[All]" dimensionUniqueName="[CB - Account HIER]" displayFolder="" count="0" unbalanced="0"/>
    <cacheHierarchy uniqueName="[CB - Account HIER].[Account Parent Name]" caption="Account Parent Name" attribute="1" defaultMemberUniqueName="[CB - Account HIER].[Account Parent Name].[All]" allUniqueName="[CB - Account HIER].[Account Parent Name].[All]" dimensionUniqueName="[CB - Account HIER]" displayFolder="" count="0" unbalanced="0"/>
    <cacheHierarchy uniqueName="[CB - Affiliate].[Affiliate CB]" caption="Affiliate CB" attribute="1" keyAttribute="1" defaultMemberUniqueName="[CB - Affiliate].[Affiliate CB].[All]" allUniqueName="[CB - Affiliate].[Affiliate CB].[All]" dimensionUniqueName="[CB - Affiliate]" displayFolder="" count="0" unbalanced="0"/>
    <cacheHierarchy uniqueName="[CB - Affiliate].[Affiliate CB - Description]" caption="Affiliate CB - Description" attribute="1" defaultMemberUniqueName="[CB - Affiliate].[Affiliate CB - Description].[All]" allUniqueName="[CB - Affiliate].[Affiliate CB - Description].[All]" dimensionUniqueName="[CB - Affiliate]" displayFolder="" count="0" unbalanced="0"/>
    <cacheHierarchy uniqueName="[CB - Affiliate].[Affiliate CB Description Long]" caption="Affiliate CB Description Long" attribute="1" defaultMemberUniqueName="[CB - Affiliate].[Affiliate CB Description Long].[All]" allUniqueName="[CB - Affiliate].[Affiliate CB Description Long].[All]" dimensionUniqueName="[CB - Affiliate]" displayFolder="" count="0" unbalanced="0"/>
    <cacheHierarchy uniqueName="[CB - Affiliate].[Affiliate CB Description Short]" caption="Affiliate CB Description Short" attribute="1" defaultMemberUniqueName="[CB - Affiliate].[Affiliate CB Description Short].[All]" allUniqueName="[CB - Affiliate].[Affiliate CB Description Short].[All]" dimensionUniqueName="[CB - Affiliate]" displayFolder="" count="0" unbalanced="0"/>
    <cacheHierarchy uniqueName="[CB - Allocation Pool].[Allocation Pool CB]" caption="Allocation Pool CB" attribute="1" keyAttribute="1" defaultMemberUniqueName="[CB - Allocation Pool].[Allocation Pool CB].[All]" allUniqueName="[CB - Allocation Pool].[Allocation Pool CB].[All]" dimensionUniqueName="[CB - Allocation Pool]" displayFolder="" count="0" unbalanced="0"/>
    <cacheHierarchy uniqueName="[CB - Allocation Pool].[Allocation Pool CB - Description]" caption="Allocation Pool CB - Description" attribute="1" defaultMemberUniqueName="[CB - Allocation Pool].[Allocation Pool CB - Description].[All]" allUniqueName="[CB - Allocation Pool].[Allocation Pool CB - Description].[All]" dimensionUniqueName="[CB - Allocation Pool]" displayFolder="" count="0" unbalanced="0"/>
    <cacheHierarchy uniqueName="[CB - Allocation Pool].[Allocation Pool CB Description Long]" caption="Allocation Pool CB Description Long" attribute="1" defaultMemberUniqueName="[CB - Allocation Pool].[Allocation Pool CB Description Long].[All]" allUniqueName="[CB - Allocation Pool].[Allocation Pool CB Description Long].[All]" dimensionUniqueName="[CB - Allocation Pool]" displayFolder="" count="0" unbalanced="0"/>
    <cacheHierarchy uniqueName="[CB - Allocation Pool].[Allocation Pool CB Description Short]" caption="Allocation Pool CB Description Short" attribute="1" defaultMemberUniqueName="[CB - Allocation Pool].[Allocation Pool CB Description Short].[All]" allUniqueName="[CB - Allocation Pool].[Allocation Pool CB Description Short].[All]" dimensionUniqueName="[CB - Allocation Pool]" displayFolder="" count="0" unbalanced="0"/>
    <cacheHierarchy uniqueName="[CB - Allocation Pool HIER].[Allocation Pool HIER]" caption="Allocation Pool HIER" attribute="1" keyAttribute="1" defaultMemberUniqueName="[CB - Allocation Pool HIER].[Allocation Pool HIER].[All]" allUniqueName="[CB - Allocation Pool HIER].[Allocation Pool HIER].[All]" dimensionUniqueName="[CB - Allocation Pool HIER]" displayFolder="" count="0" unbalanced="0"/>
    <cacheHierarchy uniqueName="[CB - Allocation Pool HIER].[Allocation Pool HIER Description Long]" caption="Allocation Pool HIER Description Long" attribute="1" defaultMemberUniqueName="[CB - Allocation Pool HIER].[Allocation Pool HIER Description Long].[All]" allUniqueName="[CB - Allocation Pool HIER].[Allocation Pool HIER Description Long].[All]" dimensionUniqueName="[CB - Allocation Pool HIER]" displayFolder="" count="0" unbalanced="0"/>
    <cacheHierarchy uniqueName="[CB - Allocation Pool HIER].[Allocation Pool HIER Description Short]" caption="Allocation Pool HIER Description Short" attribute="1" defaultMemberUniqueName="[CB - Allocation Pool HIER].[Allocation Pool HIER Description Short].[All]" allUniqueName="[CB - Allocation Pool HIER].[Allocation Pool HIER Description Short].[All]" dimensionUniqueName="[CB - Allocation Pool HIER]" displayFolder="" count="0" unbalanced="0"/>
    <cacheHierarchy uniqueName="[CB - Allocation Pool HIER].[Allocation Pool HIER Set ID]" caption="Allocation Pool HIER Set ID" attribute="1" defaultMemberUniqueName="[CB - Allocation Pool HIER].[Allocation Pool HIER Set ID].[All]" allUniqueName="[CB - Allocation Pool HIER].[Allocation Pool HIER Set ID].[All]" dimensionUniqueName="[CB - Allocation Pool HIER]" displayFolder="" count="0" unbalanced="0"/>
    <cacheHierarchy uniqueName="[CB - Allocation Pool HIER].[Allocation Pool Hierarchy]" caption="Allocation Pool Hierarchy" defaultMemberUniqueName="[CB - Allocation Pool HIER].[Allocation Pool Hierarchy].[All]" allUniqueName="[CB - Allocation Pool HIER].[Allocation Pool Hierarchy].[All]" dimensionUniqueName="[CB - Allocation Pool HIER]" displayFolder="" count="0" unbalanced="0"/>
    <cacheHierarchy uniqueName="[CB - Allocation Pool HIER].[Allocation Pool Hierarchy Name]" caption="Allocation Pool Hierarchy Name" attribute="1" defaultMemberUniqueName="[CB - Allocation Pool HIER].[Allocation Pool Hierarchy Name].[All]" allUniqueName="[CB - Allocation Pool HIER].[Allocation Pool Hierarchy Name].[All]" dimensionUniqueName="[CB - Allocation Pool HIER]" displayFolder="" count="0" unbalanced="0"/>
    <cacheHierarchy uniqueName="[CB - Allocation Pool HIER].[Allocation Pool Level 01 Description]" caption="Allocation Pool Level 01 Description" attribute="1" defaultMemberUniqueName="[CB - Allocation Pool HIER].[Allocation Pool Level 01 Description].[All]" allUniqueName="[CB - Allocation Pool HIER].[Allocation Pool Level 01 Description].[All]" dimensionUniqueName="[CB - Allocation Pool HIER]" displayFolder="" count="0" unbalanced="0"/>
    <cacheHierarchy uniqueName="[CB - Allocation Pool HIER].[Allocation Pool Level 01 Name]" caption="Allocation Pool Level 01 Name" attribute="1" defaultMemberUniqueName="[CB - Allocation Pool HIER].[Allocation Pool Level 01 Name].[All]" allUniqueName="[CB - Allocation Pool HIER].[Allocation Pool Level 01 Name].[All]" dimensionUniqueName="[CB - Allocation Pool HIER]" displayFolder="" count="0" unbalanced="0"/>
    <cacheHierarchy uniqueName="[CB - Allocation Pool HIER].[Allocation Pool Level 01 Name - Description]" caption="Allocation Pool Level 01 Name - Description" attribute="1" defaultMemberUniqueName="[CB - Allocation Pool HIER].[Allocation Pool Level 01 Name - Description].[All]" allUniqueName="[CB - Allocation Pool HIER].[Allocation Pool Level 01 Name - Description].[All]" dimensionUniqueName="[CB - Allocation Pool HIER]" displayFolder="" count="0" unbalanced="0"/>
    <cacheHierarchy uniqueName="[CB - Allocation Pool HIER].[Allocation Pool Level 02 Description]" caption="Allocation Pool Level 02 Description" attribute="1" defaultMemberUniqueName="[CB - Allocation Pool HIER].[Allocation Pool Level 02 Description].[All]" allUniqueName="[CB - Allocation Pool HIER].[Allocation Pool Level 02 Description].[All]" dimensionUniqueName="[CB - Allocation Pool HIER]" displayFolder="" count="0" unbalanced="0"/>
    <cacheHierarchy uniqueName="[CB - Allocation Pool HIER].[Allocation Pool Level 02 Name]" caption="Allocation Pool Level 02 Name" attribute="1" defaultMemberUniqueName="[CB - Allocation Pool HIER].[Allocation Pool Level 02 Name].[All]" allUniqueName="[CB - Allocation Pool HIER].[Allocation Pool Level 02 Name].[All]" dimensionUniqueName="[CB - Allocation Pool HIER]" displayFolder="" count="0" unbalanced="0"/>
    <cacheHierarchy uniqueName="[CB - Allocation Pool HIER].[Allocation Pool Level 02 Name - Description]" caption="Allocation Pool Level 02 Name - Description" attribute="1" defaultMemberUniqueName="[CB - Allocation Pool HIER].[Allocation Pool Level 02 Name - Description].[All]" allUniqueName="[CB - Allocation Pool HIER].[Allocation Pool Level 02 Name - Description].[All]" dimensionUniqueName="[CB - Allocation Pool HIER]" displayFolder="" count="0" unbalanced="0"/>
    <cacheHierarchy uniqueName="[CB - Allocation Pool HIER].[Allocation Pool Level 03 Description]" caption="Allocation Pool Level 03 Description" attribute="1" defaultMemberUniqueName="[CB - Allocation Pool HIER].[Allocation Pool Level 03 Description].[All]" allUniqueName="[CB - Allocation Pool HIER].[Allocation Pool Level 03 Description].[All]" dimensionUniqueName="[CB - Allocation Pool HIER]" displayFolder="" count="0" unbalanced="0"/>
    <cacheHierarchy uniqueName="[CB - Allocation Pool HIER].[Allocation Pool Level 03 Name]" caption="Allocation Pool Level 03 Name" attribute="1" defaultMemberUniqueName="[CB - Allocation Pool HIER].[Allocation Pool Level 03 Name].[All]" allUniqueName="[CB - Allocation Pool HIER].[Allocation Pool Level 03 Name].[All]" dimensionUniqueName="[CB - Allocation Pool HIER]" displayFolder="" count="0" unbalanced="0"/>
    <cacheHierarchy uniqueName="[CB - Allocation Pool HIER].[Allocation Pool Level 03 Name - Description]" caption="Allocation Pool Level 03 Name - Description" attribute="1" defaultMemberUniqueName="[CB - Allocation Pool HIER].[Allocation Pool Level 03 Name - Description].[All]" allUniqueName="[CB - Allocation Pool HIER].[Allocation Pool Level 03 Name - Description].[All]" dimensionUniqueName="[CB - Allocation Pool HIER]" displayFolder="" count="0" unbalanced="0"/>
    <cacheHierarchy uniqueName="[CB - Allocation Pool HIER].[Allocation Pool Level 04 Description]" caption="Allocation Pool Level 04 Description" attribute="1" defaultMemberUniqueName="[CB - Allocation Pool HIER].[Allocation Pool Level 04 Description].[All]" allUniqueName="[CB - Allocation Pool HIER].[Allocation Pool Level 04 Description].[All]" dimensionUniqueName="[CB - Allocation Pool HIER]" displayFolder="" count="0" unbalanced="0"/>
    <cacheHierarchy uniqueName="[CB - Allocation Pool HIER].[Allocation Pool Level 04 Name]" caption="Allocation Pool Level 04 Name" attribute="1" defaultMemberUniqueName="[CB - Allocation Pool HIER].[Allocation Pool Level 04 Name].[All]" allUniqueName="[CB - Allocation Pool HIER].[Allocation Pool Level 04 Name].[All]" dimensionUniqueName="[CB - Allocation Pool HIER]" displayFolder="" count="0" unbalanced="0"/>
    <cacheHierarchy uniqueName="[CB - Allocation Pool HIER].[Allocation Pool Level 04 Name - Description]" caption="Allocation Pool Level 04 Name - Description" attribute="1" defaultMemberUniqueName="[CB - Allocation Pool HIER].[Allocation Pool Level 04 Name - Description].[All]" allUniqueName="[CB - Allocation Pool HIER].[Allocation Pool Level 04 Name - Description].[All]" dimensionUniqueName="[CB - Allocation Pool HIER]" displayFolder="" count="0" unbalanced="0"/>
    <cacheHierarchy uniqueName="[CB - Allocation Pool HIER].[Allocation Pool Level 05 Description]" caption="Allocation Pool Level 05 Description" attribute="1" defaultMemberUniqueName="[CB - Allocation Pool HIER].[Allocation Pool Level 05 Description].[All]" allUniqueName="[CB - Allocation Pool HIER].[Allocation Pool Level 05 Description].[All]" dimensionUniqueName="[CB - Allocation Pool HIER]" displayFolder="" count="0" unbalanced="0"/>
    <cacheHierarchy uniqueName="[CB - Allocation Pool HIER].[Allocation Pool Level 05 Name]" caption="Allocation Pool Level 05 Name" attribute="1" defaultMemberUniqueName="[CB - Allocation Pool HIER].[Allocation Pool Level 05 Name].[All]" allUniqueName="[CB - Allocation Pool HIER].[Allocation Pool Level 05 Name].[All]" dimensionUniqueName="[CB - Allocation Pool HIER]" displayFolder="" count="0" unbalanced="0"/>
    <cacheHierarchy uniqueName="[CB - Allocation Pool HIER].[Allocation Pool Level 05 Name - Description]" caption="Allocation Pool Level 05 Name - Description" attribute="1" defaultMemberUniqueName="[CB - Allocation Pool HIER].[Allocation Pool Level 05 Name - Description].[All]" allUniqueName="[CB - Allocation Pool HIER].[Allocation Pool Level 05 Name - Description].[All]" dimensionUniqueName="[CB - Allocation Pool HIER]" displayFolder="" count="0" unbalanced="0"/>
    <cacheHierarchy uniqueName="[CB - Allocation Pool HIER].[Allocation Pool Parent Description]" caption="Allocation Pool Parent Description" attribute="1" defaultMemberUniqueName="[CB - Allocation Pool HIER].[Allocation Pool Parent Description].[All]" allUniqueName="[CB - Allocation Pool HIER].[Allocation Pool Parent Description].[All]" dimensionUniqueName="[CB - Allocation Pool HIER]" displayFolder="" count="0" unbalanced="0"/>
    <cacheHierarchy uniqueName="[CB - Allocation Pool HIER].[Allocation Pool Parent Name]" caption="Allocation Pool Parent Name" attribute="1" defaultMemberUniqueName="[CB - Allocation Pool HIER].[Allocation Pool Parent Name].[All]" allUniqueName="[CB - Allocation Pool HIER].[Allocation Pool Parent Name].[All]" dimensionUniqueName="[CB - Allocation Pool HIER]" displayFolder="" count="0" unbalanced="0"/>
    <cacheHierarchy uniqueName="[CB - Business Unit].[Business Unit CB]" caption="Business Unit CB" attribute="1" keyAttribute="1" defaultMemberUniqueName="[CB - Business Unit].[Business Unit CB].[All]" allUniqueName="[CB - Business Unit].[Business Unit CB].[All]" dimensionUniqueName="[CB - Business Unit]" displayFolder="" count="0" unbalanced="0"/>
    <cacheHierarchy uniqueName="[CB - Business Unit].[Business Unit CB - Description]" caption="Business Unit CB - Description" attribute="1" defaultMemberUniqueName="[CB - Business Unit].[Business Unit CB - Description].[All]" allUniqueName="[CB - Business Unit].[Business Unit CB - Description].[All]" dimensionUniqueName="[CB - Business Unit]" displayFolder="" count="0" unbalanced="0"/>
    <cacheHierarchy uniqueName="[CB - Business Unit].[Business Unit CB Description Long]" caption="Business Unit CB Description Long" attribute="1" defaultMemberUniqueName="[CB - Business Unit].[Business Unit CB Description Long].[All]" allUniqueName="[CB - Business Unit].[Business Unit CB Description Long].[All]" dimensionUniqueName="[CB - Business Unit]" displayFolder="" count="0" unbalanced="0"/>
    <cacheHierarchy uniqueName="[CB - Business Unit].[Business Unit CB Description Short]" caption="Business Unit CB Description Short" attribute="1" defaultMemberUniqueName="[CB - Business Unit].[Business Unit CB Description Short].[All]" allUniqueName="[CB - Business Unit].[Business Unit CB Description Short].[All]" dimensionUniqueName="[CB - Business Unit]" displayFolder="" count="0" unbalanced="0"/>
    <cacheHierarchy uniqueName="[CB - Business Unit].[Business Unit CB Eliminations Only Indicator]" caption="Business Unit CB Eliminations Only Indicator" attribute="1" defaultMemberUniqueName="[CB - Business Unit].[Business Unit CB Eliminations Only Indicator].[All]" allUniqueName="[CB - Business Unit].[Business Unit CB Eliminations Only Indicator].[All]" dimensionUniqueName="[CB - Business Unit]" displayFolder="" count="0" unbalanced="0"/>
    <cacheHierarchy uniqueName="[CB - Business Unit HIER].[Business Unit HIER]" caption="Business Unit HIER" attribute="1" keyAttribute="1" defaultMemberUniqueName="[CB - Business Unit HIER].[Business Unit HIER].[All]" allUniqueName="[CB - Business Unit HIER].[Business Unit HIER].[All]" dimensionUniqueName="[CB - Business Unit HIER]" displayFolder="" count="0" unbalanced="0"/>
    <cacheHierarchy uniqueName="[CB - Business Unit HIER].[Business Unit HIER Description Long]" caption="Business Unit HIER Description Long" attribute="1" defaultMemberUniqueName="[CB - Business Unit HIER].[Business Unit HIER Description Long].[All]" allUniqueName="[CB - Business Unit HIER].[Business Unit HIER Description Long].[All]" dimensionUniqueName="[CB - Business Unit HIER]" displayFolder="" count="0" unbalanced="0"/>
    <cacheHierarchy uniqueName="[CB - Business Unit HIER].[Business Unit HIER Description Short]" caption="Business Unit HIER Description Short" attribute="1" defaultMemberUniqueName="[CB - Business Unit HIER].[Business Unit HIER Description Short].[All]" allUniqueName="[CB - Business Unit HIER].[Business Unit HIER Description Short].[All]" dimensionUniqueName="[CB - Business Unit HIER]" displayFolder="" count="0" unbalanced="0"/>
    <cacheHierarchy uniqueName="[CB - Business Unit HIER].[Business Unit Hierarchy]" caption="Business Unit Hierarchy" defaultMemberUniqueName="[CB - Business Unit HIER].[Business Unit Hierarchy].[All]" allUniqueName="[CB - Business Unit HIER].[Business Unit Hierarchy].[All]" dimensionUniqueName="[CB - Business Unit HIER]" displayFolder="" count="17" unbalanced="0">
      <fieldsUsage count="17">
        <fieldUsage x="-1"/>
        <fieldUsage x="12"/>
        <fieldUsage x="13"/>
        <fieldUsage x="14"/>
        <fieldUsage x="15"/>
        <fieldUsage x="16"/>
        <fieldUsage x="17"/>
        <fieldUsage x="18"/>
        <fieldUsage x="19"/>
        <fieldUsage x="20"/>
        <fieldUsage x="21"/>
        <fieldUsage x="22"/>
        <fieldUsage x="23"/>
        <fieldUsage x="24"/>
        <fieldUsage x="25"/>
        <fieldUsage x="26"/>
        <fieldUsage x="27"/>
      </fieldsUsage>
    </cacheHierarchy>
    <cacheHierarchy uniqueName="[CB - Business Unit HIER].[Business Unit Hierarchy Name]" caption="Business Unit Hierarchy Name" attribute="1" defaultMemberUniqueName="[CB - Business Unit HIER].[Business Unit Hierarchy Name].[All]" allUniqueName="[CB - Business Unit HIER].[Business Unit Hierarchy Name].[All]" dimensionUniqueName="[CB - Business Unit HIER]" displayFolder="" count="0" unbalanced="0"/>
    <cacheHierarchy uniqueName="[CB - Business Unit HIER].[Business Unit Level 01 Description]" caption="Business Unit Level 01 Description" attribute="1" defaultMemberUniqueName="[CB - Business Unit HIER].[Business Unit Level 01 Description].[All]" allUniqueName="[CB - Business Unit HIER].[Business Unit Level 01 Description].[All]" dimensionUniqueName="[CB - Business Unit HIER]" displayFolder="" count="0" unbalanced="0"/>
    <cacheHierarchy uniqueName="[CB - Business Unit HIER].[Business Unit Level 01 Name]" caption="Business Unit Level 01 Name" attribute="1" defaultMemberUniqueName="[CB - Business Unit HIER].[Business Unit Level 01 Name].[All]" allUniqueName="[CB - Business Unit HIER].[Business Unit Level 01 Name].[All]" dimensionUniqueName="[CB - Business Unit HIER]" displayFolder="" count="0" unbalanced="0"/>
    <cacheHierarchy uniqueName="[CB - Business Unit HIER].[Business Unit Level 01 Name - Description]" caption="Business Unit Level 01 Name - Description" attribute="1" defaultMemberUniqueName="[CB - Business Unit HIER].[Business Unit Level 01 Name - Description].[All]" allUniqueName="[CB - Business Unit HIER].[Business Unit Level 01 Name - Description].[All]" dimensionUniqueName="[CB - Business Unit HIER]" displayFolder="" count="0" unbalanced="0"/>
    <cacheHierarchy uniqueName="[CB - Business Unit HIER].[Business Unit Level 02 Description]" caption="Business Unit Level 02 Description" attribute="1" defaultMemberUniqueName="[CB - Business Unit HIER].[Business Unit Level 02 Description].[All]" allUniqueName="[CB - Business Unit HIER].[Business Unit Level 02 Description].[All]" dimensionUniqueName="[CB - Business Unit HIER]" displayFolder="" count="0" unbalanced="0"/>
    <cacheHierarchy uniqueName="[CB - Business Unit HIER].[Business Unit Level 02 Name]" caption="Business Unit Level 02 Name" attribute="1" defaultMemberUniqueName="[CB - Business Unit HIER].[Business Unit Level 02 Name].[All]" allUniqueName="[CB - Business Unit HIER].[Business Unit Level 02 Name].[All]" dimensionUniqueName="[CB - Business Unit HIER]" displayFolder="" count="0" unbalanced="0"/>
    <cacheHierarchy uniqueName="[CB - Business Unit HIER].[Business Unit Level 02 Name - Description]" caption="Business Unit Level 02 Name - Description" attribute="1" defaultMemberUniqueName="[CB - Business Unit HIER].[Business Unit Level 02 Name - Description].[All]" allUniqueName="[CB - Business Unit HIER].[Business Unit Level 02 Name - Description].[All]" dimensionUniqueName="[CB - Business Unit HIER]" displayFolder="" count="0" unbalanced="0"/>
    <cacheHierarchy uniqueName="[CB - Business Unit HIER].[Business Unit Level 03 Description]" caption="Business Unit Level 03 Description" attribute="1" defaultMemberUniqueName="[CB - Business Unit HIER].[Business Unit Level 03 Description].[All]" allUniqueName="[CB - Business Unit HIER].[Business Unit Level 03 Description].[All]" dimensionUniqueName="[CB - Business Unit HIER]" displayFolder="" count="0" unbalanced="0"/>
    <cacheHierarchy uniqueName="[CB - Business Unit HIER].[Business Unit Level 03 Name]" caption="Business Unit Level 03 Name" attribute="1" defaultMemberUniqueName="[CB - Business Unit HIER].[Business Unit Level 03 Name].[All]" allUniqueName="[CB - Business Unit HIER].[Business Unit Level 03 Name].[All]" dimensionUniqueName="[CB - Business Unit HIER]" displayFolder="" count="0" unbalanced="0"/>
    <cacheHierarchy uniqueName="[CB - Business Unit HIER].[Business Unit Level 03 Name - Description]" caption="Business Unit Level 03 Name - Description" attribute="1" defaultMemberUniqueName="[CB - Business Unit HIER].[Business Unit Level 03 Name - Description].[All]" allUniqueName="[CB - Business Unit HIER].[Business Unit Level 03 Name - Description].[All]" dimensionUniqueName="[CB - Business Unit HIER]" displayFolder="" count="0" unbalanced="0"/>
    <cacheHierarchy uniqueName="[CB - Business Unit HIER].[Business Unit Level 04 Description]" caption="Business Unit Level 04 Description" attribute="1" defaultMemberUniqueName="[CB - Business Unit HIER].[Business Unit Level 04 Description].[All]" allUniqueName="[CB - Business Unit HIER].[Business Unit Level 04 Description].[All]" dimensionUniqueName="[CB - Business Unit HIER]" displayFolder="" count="0" unbalanced="0"/>
    <cacheHierarchy uniqueName="[CB - Business Unit HIER].[Business Unit Level 04 Name]" caption="Business Unit Level 04 Name" attribute="1" defaultMemberUniqueName="[CB - Business Unit HIER].[Business Unit Level 04 Name].[All]" allUniqueName="[CB - Business Unit HIER].[Business Unit Level 04 Name].[All]" dimensionUniqueName="[CB - Business Unit HIER]" displayFolder="" count="0" unbalanced="0"/>
    <cacheHierarchy uniqueName="[CB - Business Unit HIER].[Business Unit Level 04 Name - Description]" caption="Business Unit Level 04 Name - Description" attribute="1" defaultMemberUniqueName="[CB - Business Unit HIER].[Business Unit Level 04 Name - Description].[All]" allUniqueName="[CB - Business Unit HIER].[Business Unit Level 04 Name - Description].[All]" dimensionUniqueName="[CB - Business Unit HIER]" displayFolder="" count="0" unbalanced="0"/>
    <cacheHierarchy uniqueName="[CB - Business Unit HIER].[Business Unit Level 05 Description]" caption="Business Unit Level 05 Description" attribute="1" defaultMemberUniqueName="[CB - Business Unit HIER].[Business Unit Level 05 Description].[All]" allUniqueName="[CB - Business Unit HIER].[Business Unit Level 05 Description].[All]" dimensionUniqueName="[CB - Business Unit HIER]" displayFolder="" count="0" unbalanced="0"/>
    <cacheHierarchy uniqueName="[CB - Business Unit HIER].[Business Unit Level 05 Name]" caption="Business Unit Level 05 Name" attribute="1" defaultMemberUniqueName="[CB - Business Unit HIER].[Business Unit Level 05 Name].[All]" allUniqueName="[CB - Business Unit HIER].[Business Unit Level 05 Name].[All]" dimensionUniqueName="[CB - Business Unit HIER]" displayFolder="" count="0" unbalanced="0"/>
    <cacheHierarchy uniqueName="[CB - Business Unit HIER].[Business Unit Level 05 Name - Description]" caption="Business Unit Level 05 Name - Description" attribute="1" defaultMemberUniqueName="[CB - Business Unit HIER].[Business Unit Level 05 Name - Description].[All]" allUniqueName="[CB - Business Unit HIER].[Business Unit Level 05 Name - Description].[All]" dimensionUniqueName="[CB - Business Unit HIER]" displayFolder="" count="0" unbalanced="0"/>
    <cacheHierarchy uniqueName="[CB - Business Unit HIER].[Business Unit Level 06 Description]" caption="Business Unit Level 06 Description" attribute="1" defaultMemberUniqueName="[CB - Business Unit HIER].[Business Unit Level 06 Description].[All]" allUniqueName="[CB - Business Unit HIER].[Business Unit Level 06 Description].[All]" dimensionUniqueName="[CB - Business Unit HIER]" displayFolder="" count="0" unbalanced="0"/>
    <cacheHierarchy uniqueName="[CB - Business Unit HIER].[Business Unit Level 06 Name]" caption="Business Unit Level 06 Name" attribute="1" defaultMemberUniqueName="[CB - Business Unit HIER].[Business Unit Level 06 Name].[All]" allUniqueName="[CB - Business Unit HIER].[Business Unit Level 06 Name].[All]" dimensionUniqueName="[CB - Business Unit HIER]" displayFolder="" count="0" unbalanced="0"/>
    <cacheHierarchy uniqueName="[CB - Business Unit HIER].[Business Unit Level 06 Name - Description]" caption="Business Unit Level 06 Name - Description" attribute="1" defaultMemberUniqueName="[CB - Business Unit HIER].[Business Unit Level 06 Name - Description].[All]" allUniqueName="[CB - Business Unit HIER].[Business Unit Level 06 Name - Description].[All]" dimensionUniqueName="[CB - Business Unit HIER]" displayFolder="" count="0" unbalanced="0"/>
    <cacheHierarchy uniqueName="[CB - Business Unit HIER].[Business Unit Level 07 Description]" caption="Business Unit Level 07 Description" attribute="1" defaultMemberUniqueName="[CB - Business Unit HIER].[Business Unit Level 07 Description].[All]" allUniqueName="[CB - Business Unit HIER].[Business Unit Level 07 Description].[All]" dimensionUniqueName="[CB - Business Unit HIER]" displayFolder="" count="0" unbalanced="0"/>
    <cacheHierarchy uniqueName="[CB - Business Unit HIER].[Business Unit Level 07 Name]" caption="Business Unit Level 07 Name" attribute="1" defaultMemberUniqueName="[CB - Business Unit HIER].[Business Unit Level 07 Name].[All]" allUniqueName="[CB - Business Unit HIER].[Business Unit Level 07 Name].[All]" dimensionUniqueName="[CB - Business Unit HIER]" displayFolder="" count="0" unbalanced="0"/>
    <cacheHierarchy uniqueName="[CB - Business Unit HIER].[Business Unit Level 07 Name - Description]" caption="Business Unit Level 07 Name - Description" attribute="1" defaultMemberUniqueName="[CB - Business Unit HIER].[Business Unit Level 07 Name - Description].[All]" allUniqueName="[CB - Business Unit HIER].[Business Unit Level 07 Name - Description].[All]" dimensionUniqueName="[CB - Business Unit HIER]" displayFolder="" count="0" unbalanced="0"/>
    <cacheHierarchy uniqueName="[CB - Business Unit HIER].[Business Unit Level 08 Description]" caption="Business Unit Level 08 Description" attribute="1" defaultMemberUniqueName="[CB - Business Unit HIER].[Business Unit Level 08 Description].[All]" allUniqueName="[CB - Business Unit HIER].[Business Unit Level 08 Description].[All]" dimensionUniqueName="[CB - Business Unit HIER]" displayFolder="" count="0" unbalanced="0"/>
    <cacheHierarchy uniqueName="[CB - Business Unit HIER].[Business Unit Level 08 Name]" caption="Business Unit Level 08 Name" attribute="1" defaultMemberUniqueName="[CB - Business Unit HIER].[Business Unit Level 08 Name].[All]" allUniqueName="[CB - Business Unit HIER].[Business Unit Level 08 Name].[All]" dimensionUniqueName="[CB - Business Unit HIER]" displayFolder="" count="0" unbalanced="0"/>
    <cacheHierarchy uniqueName="[CB - Business Unit HIER].[Business Unit Level 08 Name - Description]" caption="Business Unit Level 08 Name - Description" attribute="1" defaultMemberUniqueName="[CB - Business Unit HIER].[Business Unit Level 08 Name - Description].[All]" allUniqueName="[CB - Business Unit HIER].[Business Unit Level 08 Name - Description].[All]" dimensionUniqueName="[CB - Business Unit HIER]" displayFolder="" count="0" unbalanced="0"/>
    <cacheHierarchy uniqueName="[CB - Business Unit HIER].[Business Unit Level 09 Description]" caption="Business Unit Level 09 Description" attribute="1" defaultMemberUniqueName="[CB - Business Unit HIER].[Business Unit Level 09 Description].[All]" allUniqueName="[CB - Business Unit HIER].[Business Unit Level 09 Description].[All]" dimensionUniqueName="[CB - Business Unit HIER]" displayFolder="" count="0" unbalanced="0"/>
    <cacheHierarchy uniqueName="[CB - Business Unit HIER].[Business Unit Level 09 Name]" caption="Business Unit Level 09 Name" attribute="1" defaultMemberUniqueName="[CB - Business Unit HIER].[Business Unit Level 09 Name].[All]" allUniqueName="[CB - Business Unit HIER].[Business Unit Level 09 Name].[All]" dimensionUniqueName="[CB - Business Unit HIER]" displayFolder="" count="0" unbalanced="0"/>
    <cacheHierarchy uniqueName="[CB - Business Unit HIER].[Business Unit Level 09 Name - Description]" caption="Business Unit Level 09 Name - Description" attribute="1" defaultMemberUniqueName="[CB - Business Unit HIER].[Business Unit Level 09 Name - Description].[All]" allUniqueName="[CB - Business Unit HIER].[Business Unit Level 09 Name - Description].[All]" dimensionUniqueName="[CB - Business Unit HIER]" displayFolder="" count="0" unbalanced="0"/>
    <cacheHierarchy uniqueName="[CB - Business Unit HIER].[Business Unit Level 10 Description]" caption="Business Unit Level 10 Description" attribute="1" defaultMemberUniqueName="[CB - Business Unit HIER].[Business Unit Level 10 Description].[All]" allUniqueName="[CB - Business Unit HIER].[Business Unit Level 10 Description].[All]" dimensionUniqueName="[CB - Business Unit HIER]" displayFolder="" count="0" unbalanced="0"/>
    <cacheHierarchy uniqueName="[CB - Business Unit HIER].[Business Unit Level 10 Name]" caption="Business Unit Level 10 Name" attribute="1" defaultMemberUniqueName="[CB - Business Unit HIER].[Business Unit Level 10 Name].[All]" allUniqueName="[CB - Business Unit HIER].[Business Unit Level 10 Name].[All]" dimensionUniqueName="[CB - Business Unit HIER]" displayFolder="" count="0" unbalanced="0"/>
    <cacheHierarchy uniqueName="[CB - Business Unit HIER].[Business Unit Level 10 Name - Description]" caption="Business Unit Level 10 Name - Description" attribute="1" defaultMemberUniqueName="[CB - Business Unit HIER].[Business Unit Level 10 Name - Description].[All]" allUniqueName="[CB - Business Unit HIER].[Business Unit Level 10 Name - Description].[All]" dimensionUniqueName="[CB - Business Unit HIER]" displayFolder="" count="0" unbalanced="0"/>
    <cacheHierarchy uniqueName="[CB - Business Unit HIER].[Business Unit Level 11 Description]" caption="Business Unit Level 11 Description" attribute="1" defaultMemberUniqueName="[CB - Business Unit HIER].[Business Unit Level 11 Description].[All]" allUniqueName="[CB - Business Unit HIER].[Business Unit Level 11 Description].[All]" dimensionUniqueName="[CB - Business Unit HIER]" displayFolder="" count="0" unbalanced="0"/>
    <cacheHierarchy uniqueName="[CB - Business Unit HIER].[Business Unit Level 11 Name]" caption="Business Unit Level 11 Name" attribute="1" defaultMemberUniqueName="[CB - Business Unit HIER].[Business Unit Level 11 Name].[All]" allUniqueName="[CB - Business Unit HIER].[Business Unit Level 11 Name].[All]" dimensionUniqueName="[CB - Business Unit HIER]" displayFolder="" count="0" unbalanced="0"/>
    <cacheHierarchy uniqueName="[CB - Business Unit HIER].[Business Unit Level 11 Name - Description]" caption="Business Unit Level 11 Name - Description" attribute="1" defaultMemberUniqueName="[CB - Business Unit HIER].[Business Unit Level 11 Name - Description].[All]" allUniqueName="[CB - Business Unit HIER].[Business Unit Level 11 Name - Description].[All]" dimensionUniqueName="[CB - Business Unit HIER]" displayFolder="" count="0" unbalanced="0"/>
    <cacheHierarchy uniqueName="[CB - Business Unit HIER].[Business Unit Level 12 Description]" caption="Business Unit Level 12 Description" attribute="1" defaultMemberUniqueName="[CB - Business Unit HIER].[Business Unit Level 12 Description].[All]" allUniqueName="[CB - Business Unit HIER].[Business Unit Level 12 Description].[All]" dimensionUniqueName="[CB - Business Unit HIER]" displayFolder="" count="0" unbalanced="0"/>
    <cacheHierarchy uniqueName="[CB - Business Unit HIER].[Business Unit Level 12 Name]" caption="Business Unit Level 12 Name" attribute="1" defaultMemberUniqueName="[CB - Business Unit HIER].[Business Unit Level 12 Name].[All]" allUniqueName="[CB - Business Unit HIER].[Business Unit Level 12 Name].[All]" dimensionUniqueName="[CB - Business Unit HIER]" displayFolder="" count="0" unbalanced="0"/>
    <cacheHierarchy uniqueName="[CB - Business Unit HIER].[Business Unit Level 12 Name - Description]" caption="Business Unit Level 12 Name - Description" attribute="1" defaultMemberUniqueName="[CB - Business Unit HIER].[Business Unit Level 12 Name - Description].[All]" allUniqueName="[CB - Business Unit HIER].[Business Unit Level 12 Name - Description].[All]" dimensionUniqueName="[CB - Business Unit HIER]" displayFolder="" count="0" unbalanced="0"/>
    <cacheHierarchy uniqueName="[CB - Business Unit HIER].[Business Unit Level 13 Description]" caption="Business Unit Level 13 Description" attribute="1" defaultMemberUniqueName="[CB - Business Unit HIER].[Business Unit Level 13 Description].[All]" allUniqueName="[CB - Business Unit HIER].[Business Unit Level 13 Description].[All]" dimensionUniqueName="[CB - Business Unit HIER]" displayFolder="" count="0" unbalanced="0"/>
    <cacheHierarchy uniqueName="[CB - Business Unit HIER].[Business Unit Level 13 Name]" caption="Business Unit Level 13 Name" attribute="1" defaultMemberUniqueName="[CB - Business Unit HIER].[Business Unit Level 13 Name].[All]" allUniqueName="[CB - Business Unit HIER].[Business Unit Level 13 Name].[All]" dimensionUniqueName="[CB - Business Unit HIER]" displayFolder="" count="0" unbalanced="0"/>
    <cacheHierarchy uniqueName="[CB - Business Unit HIER].[Business Unit Level 13 Name - Description]" caption="Business Unit Level 13 Name - Description" attribute="1" defaultMemberUniqueName="[CB - Business Unit HIER].[Business Unit Level 13 Name - Description].[All]" allUniqueName="[CB - Business Unit HIER].[Business Unit Level 13 Name - Description].[All]" dimensionUniqueName="[CB - Business Unit HIER]" displayFolder="" count="0" unbalanced="0"/>
    <cacheHierarchy uniqueName="[CB - Business Unit HIER].[Business Unit Level 14 Description]" caption="Business Unit Level 14 Description" attribute="1" defaultMemberUniqueName="[CB - Business Unit HIER].[Business Unit Level 14 Description].[All]" allUniqueName="[CB - Business Unit HIER].[Business Unit Level 14 Description].[All]" dimensionUniqueName="[CB - Business Unit HIER]" displayFolder="" count="0" unbalanced="0"/>
    <cacheHierarchy uniqueName="[CB - Business Unit HIER].[Business Unit Level 14 Name]" caption="Business Unit Level 14 Name" attribute="1" defaultMemberUniqueName="[CB - Business Unit HIER].[Business Unit Level 14 Name].[All]" allUniqueName="[CB - Business Unit HIER].[Business Unit Level 14 Name].[All]" dimensionUniqueName="[CB - Business Unit HIER]" displayFolder="" count="0" unbalanced="0"/>
    <cacheHierarchy uniqueName="[CB - Business Unit HIER].[Business Unit Level 14 Name - Description]" caption="Business Unit Level 14 Name - Description" attribute="1" defaultMemberUniqueName="[CB - Business Unit HIER].[Business Unit Level 14 Name - Description].[All]" allUniqueName="[CB - Business Unit HIER].[Business Unit Level 14 Name - Description].[All]" dimensionUniqueName="[CB - Business Unit HIER]" displayFolder="" count="0" unbalanced="0"/>
    <cacheHierarchy uniqueName="[CB - Business Unit HIER].[Business Unit Parent Description]" caption="Business Unit Parent Description" attribute="1" defaultMemberUniqueName="[CB - Business Unit HIER].[Business Unit Parent Description].[All]" allUniqueName="[CB - Business Unit HIER].[Business Unit Parent Description].[All]" dimensionUniqueName="[CB - Business Unit HIER]" displayFolder="" count="0" unbalanced="0"/>
    <cacheHierarchy uniqueName="[CB - Business Unit HIER].[Business Unit Parent Name]" caption="Business Unit Parent Name" attribute="1" defaultMemberUniqueName="[CB - Business Unit HIER].[Business Unit Parent Name].[All]" allUniqueName="[CB - Business Unit HIER].[Business Unit Parent Name].[All]" dimensionUniqueName="[CB - Business Unit HIER]" displayFolder="" count="0" unbalanced="0"/>
    <cacheHierarchy uniqueName="[CB - Location].[Location CB]" caption="Location CB" attribute="1" keyAttribute="1" defaultMemberUniqueName="[CB - Location].[Location CB].[All]" allUniqueName="[CB - Location].[Location CB].[All]" dimensionUniqueName="[CB - Location]" displayFolder="" count="0" unbalanced="0"/>
    <cacheHierarchy uniqueName="[CB - Location].[Location CB - Description]" caption="Location CB - Description" attribute="1" defaultMemberUniqueName="[CB - Location].[Location CB - Description].[All]" allUniqueName="[CB - Location].[Location CB - Description].[All]" dimensionUniqueName="[CB - Location]" displayFolder="" count="0" unbalanced="0"/>
    <cacheHierarchy uniqueName="[CB - Location].[Location CB Description Long]" caption="Location CB Description Long" attribute="1" defaultMemberUniqueName="[CB - Location].[Location CB Description Long].[All]" allUniqueName="[CB - Location].[Location CB Description Long].[All]" dimensionUniqueName="[CB - Location]" displayFolder="" count="0" unbalanced="0"/>
    <cacheHierarchy uniqueName="[CB - Location].[Location CB Description Short]" caption="Location CB Description Short" attribute="1" defaultMemberUniqueName="[CB - Location].[Location CB Description Short].[All]" allUniqueName="[CB - Location].[Location CB Description Short].[All]" dimensionUniqueName="[CB - Location]" displayFolder="" count="0" unbalanced="0"/>
    <cacheHierarchy uniqueName="[CB - Location HIER].[Location HIER]" caption="Location HIER" attribute="1" keyAttribute="1" defaultMemberUniqueName="[CB - Location HIER].[Location HIER].[All]" allUniqueName="[CB - Location HIER].[Location HIER].[All]" dimensionUniqueName="[CB - Location HIER]" displayFolder="" count="0" unbalanced="0"/>
    <cacheHierarchy uniqueName="[CB - Location HIER].[Location HIER Description Long]" caption="Location HIER Description Long" attribute="1" defaultMemberUniqueName="[CB - Location HIER].[Location HIER Description Long].[All]" allUniqueName="[CB - Location HIER].[Location HIER Description Long].[All]" dimensionUniqueName="[CB - Location HIER]" displayFolder="" count="0" unbalanced="0"/>
    <cacheHierarchy uniqueName="[CB - Location HIER].[Location HIER Description Short]" caption="Location HIER Description Short" attribute="1" defaultMemberUniqueName="[CB - Location HIER].[Location HIER Description Short].[All]" allUniqueName="[CB - Location HIER].[Location HIER Description Short].[All]" dimensionUniqueName="[CB - Location HIER]" displayFolder="" count="0" unbalanced="0"/>
    <cacheHierarchy uniqueName="[CB - Location HIER].[Location HIER Type Set ID]" caption="Location HIER Type Set ID" attribute="1" defaultMemberUniqueName="[CB - Location HIER].[Location HIER Type Set ID].[All]" allUniqueName="[CB - Location HIER].[Location HIER Type Set ID].[All]" dimensionUniqueName="[CB - Location HIER]" displayFolder="" count="0" unbalanced="0"/>
    <cacheHierarchy uniqueName="[CB - Location HIER].[Location Hierarchy]" caption="Location Hierarchy" defaultMemberUniqueName="[CB - Location HIER].[Location Hierarchy].[All]" allUniqueName="[CB - Location HIER].[Location Hierarchy].[All]" dimensionUniqueName="[CB - Location HIER]" displayFolder="" count="0" unbalanced="0"/>
    <cacheHierarchy uniqueName="[CB - Location HIER].[Location Hierarchy Name]" caption="Location Hierarchy Name" attribute="1" defaultMemberUniqueName="[CB - Location HIER].[Location Hierarchy Name].[All]" allUniqueName="[CB - Location HIER].[Location Hierarchy Name].[All]" dimensionUniqueName="[CB - Location HIER]" displayFolder="" count="0" unbalanced="0"/>
    <cacheHierarchy uniqueName="[CB - Location HIER].[Location Level 01 Description]" caption="Location Level 01 Description" attribute="1" defaultMemberUniqueName="[CB - Location HIER].[Location Level 01 Description].[All]" allUniqueName="[CB - Location HIER].[Location Level 01 Description].[All]" dimensionUniqueName="[CB - Location HIER]" displayFolder="" count="0" unbalanced="0"/>
    <cacheHierarchy uniqueName="[CB - Location HIER].[Location Level 01 Name]" caption="Location Level 01 Name" attribute="1" defaultMemberUniqueName="[CB - Location HIER].[Location Level 01 Name].[All]" allUniqueName="[CB - Location HIER].[Location Level 01 Name].[All]" dimensionUniqueName="[CB - Location HIER]" displayFolder="" count="0" unbalanced="0"/>
    <cacheHierarchy uniqueName="[CB - Location HIER].[Location Level 01 Name - Description]" caption="Location Level 01 Name - Description" attribute="1" defaultMemberUniqueName="[CB - Location HIER].[Location Level 01 Name - Description].[All]" allUniqueName="[CB - Location HIER].[Location Level 01 Name - Description].[All]" dimensionUniqueName="[CB - Location HIER]" displayFolder="" count="0" unbalanced="0"/>
    <cacheHierarchy uniqueName="[CB - Location HIER].[Location Level 02 Description]" caption="Location Level 02 Description" attribute="1" defaultMemberUniqueName="[CB - Location HIER].[Location Level 02 Description].[All]" allUniqueName="[CB - Location HIER].[Location Level 02 Description].[All]" dimensionUniqueName="[CB - Location HIER]" displayFolder="" count="0" unbalanced="0"/>
    <cacheHierarchy uniqueName="[CB - Location HIER].[Location Level 02 Name]" caption="Location Level 02 Name" attribute="1" defaultMemberUniqueName="[CB - Location HIER].[Location Level 02 Name].[All]" allUniqueName="[CB - Location HIER].[Location Level 02 Name].[All]" dimensionUniqueName="[CB - Location HIER]" displayFolder="" count="0" unbalanced="0"/>
    <cacheHierarchy uniqueName="[CB - Location HIER].[Location Level 02 Name - Description]" caption="Location Level 02 Name - Description" attribute="1" defaultMemberUniqueName="[CB - Location HIER].[Location Level 02 Name - Description].[All]" allUniqueName="[CB - Location HIER].[Location Level 02 Name - Description].[All]" dimensionUniqueName="[CB - Location HIER]" displayFolder="" count="0" unbalanced="0"/>
    <cacheHierarchy uniqueName="[CB - Location HIER].[Location Level 03 Description]" caption="Location Level 03 Description" attribute="1" defaultMemberUniqueName="[CB - Location HIER].[Location Level 03 Description].[All]" allUniqueName="[CB - Location HIER].[Location Level 03 Description].[All]" dimensionUniqueName="[CB - Location HIER]" displayFolder="" count="0" unbalanced="0"/>
    <cacheHierarchy uniqueName="[CB - Location HIER].[Location Level 03 Name]" caption="Location Level 03 Name" attribute="1" defaultMemberUniqueName="[CB - Location HIER].[Location Level 03 Name].[All]" allUniqueName="[CB - Location HIER].[Location Level 03 Name].[All]" dimensionUniqueName="[CB - Location HIER]" displayFolder="" count="0" unbalanced="0"/>
    <cacheHierarchy uniqueName="[CB - Location HIER].[Location Level 03 Name - Description]" caption="Location Level 03 Name - Description" attribute="1" defaultMemberUniqueName="[CB - Location HIER].[Location Level 03 Name - Description].[All]" allUniqueName="[CB - Location HIER].[Location Level 03 Name - Description].[All]" dimensionUniqueName="[CB - Location HIER]" displayFolder="" count="0" unbalanced="0"/>
    <cacheHierarchy uniqueName="[CB - Location HIER].[Location Level 04 Description]" caption="Location Level 04 Description" attribute="1" defaultMemberUniqueName="[CB - Location HIER].[Location Level 04 Description].[All]" allUniqueName="[CB - Location HIER].[Location Level 04 Description].[All]" dimensionUniqueName="[CB - Location HIER]" displayFolder="" count="0" unbalanced="0"/>
    <cacheHierarchy uniqueName="[CB - Location HIER].[Location Level 04 Name]" caption="Location Level 04 Name" attribute="1" defaultMemberUniqueName="[CB - Location HIER].[Location Level 04 Name].[All]" allUniqueName="[CB - Location HIER].[Location Level 04 Name].[All]" dimensionUniqueName="[CB - Location HIER]" displayFolder="" count="0" unbalanced="0"/>
    <cacheHierarchy uniqueName="[CB - Location HIER].[Location Level 04 Name - Description]" caption="Location Level 04 Name - Description" attribute="1" defaultMemberUniqueName="[CB - Location HIER].[Location Level 04 Name - Description].[All]" allUniqueName="[CB - Location HIER].[Location Level 04 Name - Description].[All]" dimensionUniqueName="[CB - Location HIER]" displayFolder="" count="0" unbalanced="0"/>
    <cacheHierarchy uniqueName="[CB - Location HIER].[Location Level 05 Description]" caption="Location Level 05 Description" attribute="1" defaultMemberUniqueName="[CB - Location HIER].[Location Level 05 Description].[All]" allUniqueName="[CB - Location HIER].[Location Level 05 Description].[All]" dimensionUniqueName="[CB - Location HIER]" displayFolder="" count="0" unbalanced="0"/>
    <cacheHierarchy uniqueName="[CB - Location HIER].[Location Level 05 Name]" caption="Location Level 05 Name" attribute="1" defaultMemberUniqueName="[CB - Location HIER].[Location Level 05 Name].[All]" allUniqueName="[CB - Location HIER].[Location Level 05 Name].[All]" dimensionUniqueName="[CB - Location HIER]" displayFolder="" count="0" unbalanced="0"/>
    <cacheHierarchy uniqueName="[CB - Location HIER].[Location Level 05 Name - Description]" caption="Location Level 05 Name - Description" attribute="1" defaultMemberUniqueName="[CB - Location HIER].[Location Level 05 Name - Description].[All]" allUniqueName="[CB - Location HIER].[Location Level 05 Name - Description].[All]" dimensionUniqueName="[CB - Location HIER]" displayFolder="" count="0" unbalanced="0"/>
    <cacheHierarchy uniqueName="[CB - Location HIER].[Location Level 06 Description]" caption="Location Level 06 Description" attribute="1" defaultMemberUniqueName="[CB - Location HIER].[Location Level 06 Description].[All]" allUniqueName="[CB - Location HIER].[Location Level 06 Description].[All]" dimensionUniqueName="[CB - Location HIER]" displayFolder="" count="0" unbalanced="0"/>
    <cacheHierarchy uniqueName="[CB - Location HIER].[Location Level 06 Name]" caption="Location Level 06 Name" attribute="1" defaultMemberUniqueName="[CB - Location HIER].[Location Level 06 Name].[All]" allUniqueName="[CB - Location HIER].[Location Level 06 Name].[All]" dimensionUniqueName="[CB - Location HIER]" displayFolder="" count="0" unbalanced="0"/>
    <cacheHierarchy uniqueName="[CB - Location HIER].[Location Level 06 Name - Description]" caption="Location Level 06 Name - Description" attribute="1" defaultMemberUniqueName="[CB - Location HIER].[Location Level 06 Name - Description].[All]" allUniqueName="[CB - Location HIER].[Location Level 06 Name - Description].[All]" dimensionUniqueName="[CB - Location HIER]" displayFolder="" count="0" unbalanced="0"/>
    <cacheHierarchy uniqueName="[CB - Location HIER].[Location Level 07 Description]" caption="Location Level 07 Description" attribute="1" defaultMemberUniqueName="[CB - Location HIER].[Location Level 07 Description].[All]" allUniqueName="[CB - Location HIER].[Location Level 07 Description].[All]" dimensionUniqueName="[CB - Location HIER]" displayFolder="" count="0" unbalanced="0"/>
    <cacheHierarchy uniqueName="[CB - Location HIER].[Location Level 07 Name]" caption="Location Level 07 Name" attribute="1" defaultMemberUniqueName="[CB - Location HIER].[Location Level 07 Name].[All]" allUniqueName="[CB - Location HIER].[Location Level 07 Name].[All]" dimensionUniqueName="[CB - Location HIER]" displayFolder="" count="0" unbalanced="0"/>
    <cacheHierarchy uniqueName="[CB - Location HIER].[Location Level 07 Name - Description]" caption="Location Level 07 Name - Description" attribute="1" defaultMemberUniqueName="[CB - Location HIER].[Location Level 07 Name - Description].[All]" allUniqueName="[CB - Location HIER].[Location Level 07 Name - Description].[All]" dimensionUniqueName="[CB - Location HIER]" displayFolder="" count="0" unbalanced="0"/>
    <cacheHierarchy uniqueName="[CB - Location HIER].[Location Parent Description]" caption="Location Parent Description" attribute="1" defaultMemberUniqueName="[CB - Location HIER].[Location Parent Description].[All]" allUniqueName="[CB - Location HIER].[Location Parent Description].[All]" dimensionUniqueName="[CB - Location HIER]" displayFolder="" count="0" unbalanced="0"/>
    <cacheHierarchy uniqueName="[CB - Location HIER].[Location Parent Name]" caption="Location Parent Name" attribute="1" defaultMemberUniqueName="[CB - Location HIER].[Location Parent Name].[All]" allUniqueName="[CB - Location HIER].[Location Parent Name].[All]" dimensionUniqueName="[CB - Location HIER]" displayFolder="" count="0" unbalanced="0"/>
    <cacheHierarchy uniqueName="[CB - Operating Unit].[Operating Unit CB]" caption="Operating Unit CB" attribute="1" keyAttribute="1" defaultMemberUniqueName="[CB - Operating Unit].[Operating Unit CB].[All]" allUniqueName="[CB - Operating Unit].[Operating Unit CB].[All]" dimensionUniqueName="[CB - Operating Unit]" displayFolder="" count="2" unbalanced="0">
      <fieldsUsage count="2">
        <fieldUsage x="-1"/>
        <fieldUsage x="78"/>
      </fieldsUsage>
    </cacheHierarchy>
    <cacheHierarchy uniqueName="[CB - Operating Unit].[Operating Unit CB - Description]" caption="Operating Unit CB - Description" attribute="1" defaultMemberUniqueName="[CB - Operating Unit].[Operating Unit CB - Description].[All]" allUniqueName="[CB - Operating Unit].[Operating Unit CB - Description].[All]" dimensionUniqueName="[CB - Operating Unit]" displayFolder="" count="0" unbalanced="0"/>
    <cacheHierarchy uniqueName="[CB - Operating Unit].[Operating Unit CB Budget Only Indicator]" caption="Operating Unit CB Budget Only Indicator" attribute="1" defaultMemberUniqueName="[CB - Operating Unit].[Operating Unit CB Budget Only Indicator].[All]" allUniqueName="[CB - Operating Unit].[Operating Unit CB Budget Only Indicator].[All]" dimensionUniqueName="[CB - Operating Unit]" displayFolder="" count="0" unbalanced="0"/>
    <cacheHierarchy uniqueName="[CB - Operating Unit].[Operating Unit CB Description Long]" caption="Operating Unit CB Description Long" attribute="1" defaultMemberUniqueName="[CB - Operating Unit].[Operating Unit CB Description Long].[All]" allUniqueName="[CB - Operating Unit].[Operating Unit CB Description Long].[All]" dimensionUniqueName="[CB - Operating Unit]" displayFolder="" count="0" unbalanced="0"/>
    <cacheHierarchy uniqueName="[CB - Operating Unit].[Operating Unit CB Description Short]" caption="Operating Unit CB Description Short" attribute="1" defaultMemberUniqueName="[CB - Operating Unit].[Operating Unit CB Description Short].[All]" allUniqueName="[CB - Operating Unit].[Operating Unit CB Description Short].[All]" dimensionUniqueName="[CB - Operating Unit]" displayFolder="" count="0" unbalanced="0"/>
    <cacheHierarchy uniqueName="[CB - Operating Unit].[Operating Unit CB Group]" caption="Operating Unit CB Group" attribute="1" defaultMemberUniqueName="[CB - Operating Unit].[Operating Unit CB Group].[All]" allUniqueName="[CB - Operating Unit].[Operating Unit CB Group].[All]" dimensionUniqueName="[CB - Operating Unit]" displayFolder="" count="0" unbalanced="0"/>
    <cacheHierarchy uniqueName="[CB - Operating Unit].[Operating Unit CB Type Set ID]" caption="Operating Unit CB Type Set ID" attribute="1" defaultMemberUniqueName="[CB - Operating Unit].[Operating Unit CB Type Set ID].[All]" allUniqueName="[CB - Operating Unit].[Operating Unit CB Type Set ID].[All]" dimensionUniqueName="[CB - Operating Unit]" displayFolder="" count="0" unbalanced="0"/>
    <cacheHierarchy uniqueName="[CB - Operating Unit HIER].[Operating Unit Effective Date]" caption="Operating Unit Effective Date" attribute="1" defaultMemberUniqueName="[CB - Operating Unit HIER].[Operating Unit Effective Date].[All]" allUniqueName="[CB - Operating Unit HIER].[Operating Unit Effective Date].[All]" dimensionUniqueName="[CB - Operating Unit HIER]" displayFolder="" count="0" unbalanced="0"/>
    <cacheHierarchy uniqueName="[CB - Operating Unit HIER].[Operating Unit HIER]" caption="Operating Unit HIER" attribute="1" keyAttribute="1" defaultMemberUniqueName="[CB - Operating Unit HIER].[Operating Unit HIER].[All]" allUniqueName="[CB - Operating Unit HIER].[Operating Unit HIER].[All]" dimensionUniqueName="[CB - Operating Unit HIER]" displayFolder="" count="0" unbalanced="0"/>
    <cacheHierarchy uniqueName="[CB - Operating Unit HIER].[Operating Unit HIER Description Long]" caption="Operating Unit HIER Description Long" attribute="1" defaultMemberUniqueName="[CB - Operating Unit HIER].[Operating Unit HIER Description Long].[All]" allUniqueName="[CB - Operating Unit HIER].[Operating Unit HIER Description Long].[All]" dimensionUniqueName="[CB - Operating Unit HIER]" displayFolder="" count="0" unbalanced="0"/>
    <cacheHierarchy uniqueName="[CB - Operating Unit HIER].[Operating Unit HIER Description Short]" caption="Operating Unit HIER Description Short" attribute="1" defaultMemberUniqueName="[CB - Operating Unit HIER].[Operating Unit HIER Description Short].[All]" allUniqueName="[CB - Operating Unit HIER].[Operating Unit HIER Description Short].[All]" dimensionUniqueName="[CB - Operating Unit HIER]" displayFolder="" count="0" unbalanced="0"/>
    <cacheHierarchy uniqueName="[CB - Operating Unit HIER].[Operating Unit HIER Type Set ID]" caption="Operating Unit HIER Type Set ID" attribute="1" defaultMemberUniqueName="[CB - Operating Unit HIER].[Operating Unit HIER Type Set ID].[All]" allUniqueName="[CB - Operating Unit HIER].[Operating Unit HIER Type Set ID].[All]" dimensionUniqueName="[CB - Operating Unit HIER]" displayFolder="" count="0" unbalanced="0"/>
    <cacheHierarchy uniqueName="[CB - Operating Unit HIER].[Operating Unit Hierarchy]" caption="Operating Unit Hierarchy" defaultMemberUniqueName="[CB - Operating Unit HIER].[Operating Unit Hierarchy].[All]" allUniqueName="[CB - Operating Unit HIER].[Operating Unit Hierarchy].[All]" dimensionUniqueName="[CB - Operating Unit HIER]" displayFolder="" count="0" unbalanced="0"/>
    <cacheHierarchy uniqueName="[CB - Operating Unit HIER].[Operating Unit Hierarchy Name]" caption="Operating Unit Hierarchy Name" attribute="1" defaultMemberUniqueName="[CB - Operating Unit HIER].[Operating Unit Hierarchy Name].[All]" allUniqueName="[CB - Operating Unit HIER].[Operating Unit Hierarchy Name].[All]" dimensionUniqueName="[CB - Operating Unit HIER]" displayFolder="" count="0" unbalanced="0"/>
    <cacheHierarchy uniqueName="[CB - Operating Unit HIER].[Operating Unit Level 01 Description]" caption="Operating Unit Level 01 Description" attribute="1" defaultMemberUniqueName="[CB - Operating Unit HIER].[Operating Unit Level 01 Description].[All]" allUniqueName="[CB - Operating Unit HIER].[Operating Unit Level 01 Description].[All]" dimensionUniqueName="[CB - Operating Unit HIER]" displayFolder="" count="0" unbalanced="0"/>
    <cacheHierarchy uniqueName="[CB - Operating Unit HIER].[Operating Unit Level 01 Name]" caption="Operating Unit Level 01 Name" attribute="1" defaultMemberUniqueName="[CB - Operating Unit HIER].[Operating Unit Level 01 Name].[All]" allUniqueName="[CB - Operating Unit HIER].[Operating Unit Level 01 Name].[All]" dimensionUniqueName="[CB - Operating Unit HIER]" displayFolder="" count="0" unbalanced="0"/>
    <cacheHierarchy uniqueName="[CB - Operating Unit HIER].[Operating Unit Level 01 Name - Description]" caption="Operating Unit Level 01 Name - Description" attribute="1" defaultMemberUniqueName="[CB - Operating Unit HIER].[Operating Unit Level 01 Name - Description].[All]" allUniqueName="[CB - Operating Unit HIER].[Operating Unit Level 01 Name - Description].[All]" dimensionUniqueName="[CB - Operating Unit HIER]" displayFolder="" count="0" unbalanced="0"/>
    <cacheHierarchy uniqueName="[CB - Operating Unit HIER].[Operating Unit Level 02 Description]" caption="Operating Unit Level 02 Description" attribute="1" defaultMemberUniqueName="[CB - Operating Unit HIER].[Operating Unit Level 02 Description].[All]" allUniqueName="[CB - Operating Unit HIER].[Operating Unit Level 02 Description].[All]" dimensionUniqueName="[CB - Operating Unit HIER]" displayFolder="" count="0" unbalanced="0"/>
    <cacheHierarchy uniqueName="[CB - Operating Unit HIER].[Operating Unit Level 02 Name]" caption="Operating Unit Level 02 Name" attribute="1" defaultMemberUniqueName="[CB - Operating Unit HIER].[Operating Unit Level 02 Name].[All]" allUniqueName="[CB - Operating Unit HIER].[Operating Unit Level 02 Name].[All]" dimensionUniqueName="[CB - Operating Unit HIER]" displayFolder="" count="0" unbalanced="0"/>
    <cacheHierarchy uniqueName="[CB - Operating Unit HIER].[Operating Unit Level 02 Name - Description]" caption="Operating Unit Level 02 Name - Description" attribute="1" defaultMemberUniqueName="[CB - Operating Unit HIER].[Operating Unit Level 02 Name - Description].[All]" allUniqueName="[CB - Operating Unit HIER].[Operating Unit Level 02 Name - Description].[All]" dimensionUniqueName="[CB - Operating Unit HIER]" displayFolder="" count="0" unbalanced="0"/>
    <cacheHierarchy uniqueName="[CB - Operating Unit HIER].[Operating Unit Level 03 Description]" caption="Operating Unit Level 03 Description" attribute="1" defaultMemberUniqueName="[CB - Operating Unit HIER].[Operating Unit Level 03 Description].[All]" allUniqueName="[CB - Operating Unit HIER].[Operating Unit Level 03 Description].[All]" dimensionUniqueName="[CB - Operating Unit HIER]" displayFolder="" count="0" unbalanced="0"/>
    <cacheHierarchy uniqueName="[CB - Operating Unit HIER].[Operating Unit Level 03 Name]" caption="Operating Unit Level 03 Name" attribute="1" defaultMemberUniqueName="[CB - Operating Unit HIER].[Operating Unit Level 03 Name].[All]" allUniqueName="[CB - Operating Unit HIER].[Operating Unit Level 03 Name].[All]" dimensionUniqueName="[CB - Operating Unit HIER]" displayFolder="" count="0" unbalanced="0"/>
    <cacheHierarchy uniqueName="[CB - Operating Unit HIER].[Operating Unit Level 03 Name - Description]" caption="Operating Unit Level 03 Name - Description" attribute="1" defaultMemberUniqueName="[CB - Operating Unit HIER].[Operating Unit Level 03 Name - Description].[All]" allUniqueName="[CB - Operating Unit HIER].[Operating Unit Level 03 Name - Description].[All]" dimensionUniqueName="[CB - Operating Unit HIER]" displayFolder="" count="0" unbalanced="0"/>
    <cacheHierarchy uniqueName="[CB - Operating Unit HIER].[Operating Unit Level 04 Description]" caption="Operating Unit Level 04 Description" attribute="1" defaultMemberUniqueName="[CB - Operating Unit HIER].[Operating Unit Level 04 Description].[All]" allUniqueName="[CB - Operating Unit HIER].[Operating Unit Level 04 Description].[All]" dimensionUniqueName="[CB - Operating Unit HIER]" displayFolder="" count="0" unbalanced="0"/>
    <cacheHierarchy uniqueName="[CB - Operating Unit HIER].[Operating Unit Level 04 Name]" caption="Operating Unit Level 04 Name" attribute="1" defaultMemberUniqueName="[CB - Operating Unit HIER].[Operating Unit Level 04 Name].[All]" allUniqueName="[CB - Operating Unit HIER].[Operating Unit Level 04 Name].[All]" dimensionUniqueName="[CB - Operating Unit HIER]" displayFolder="" count="0" unbalanced="0"/>
    <cacheHierarchy uniqueName="[CB - Operating Unit HIER].[Operating Unit Level 04 Name - Description]" caption="Operating Unit Level 04 Name - Description" attribute="1" defaultMemberUniqueName="[CB - Operating Unit HIER].[Operating Unit Level 04 Name - Description].[All]" allUniqueName="[CB - Operating Unit HIER].[Operating Unit Level 04 Name - Description].[All]" dimensionUniqueName="[CB - Operating Unit HIER]" displayFolder="" count="0" unbalanced="0"/>
    <cacheHierarchy uniqueName="[CB - Operating Unit HIER].[Operating Unit Level 05 Description]" caption="Operating Unit Level 05 Description" attribute="1" defaultMemberUniqueName="[CB - Operating Unit HIER].[Operating Unit Level 05 Description].[All]" allUniqueName="[CB - Operating Unit HIER].[Operating Unit Level 05 Description].[All]" dimensionUniqueName="[CB - Operating Unit HIER]" displayFolder="" count="0" unbalanced="0"/>
    <cacheHierarchy uniqueName="[CB - Operating Unit HIER].[Operating Unit Level 05 Name]" caption="Operating Unit Level 05 Name" attribute="1" defaultMemberUniqueName="[CB - Operating Unit HIER].[Operating Unit Level 05 Name].[All]" allUniqueName="[CB - Operating Unit HIER].[Operating Unit Level 05 Name].[All]" dimensionUniqueName="[CB - Operating Unit HIER]" displayFolder="" count="0" unbalanced="0"/>
    <cacheHierarchy uniqueName="[CB - Operating Unit HIER].[Operating Unit Level 05 Name - Description]" caption="Operating Unit Level 05 Name - Description" attribute="1" defaultMemberUniqueName="[CB - Operating Unit HIER].[Operating Unit Level 05 Name - Description].[All]" allUniqueName="[CB - Operating Unit HIER].[Operating Unit Level 05 Name - Description].[All]" dimensionUniqueName="[CB - Operating Unit HIER]" displayFolder="" count="0" unbalanced="0"/>
    <cacheHierarchy uniqueName="[CB - Operating Unit HIER].[Operating Unit Level 06 Description]" caption="Operating Unit Level 06 Description" attribute="1" defaultMemberUniqueName="[CB - Operating Unit HIER].[Operating Unit Level 06 Description].[All]" allUniqueName="[CB - Operating Unit HIER].[Operating Unit Level 06 Description].[All]" dimensionUniqueName="[CB - Operating Unit HIER]" displayFolder="" count="0" unbalanced="0"/>
    <cacheHierarchy uniqueName="[CB - Operating Unit HIER].[Operating Unit Level 06 Name]" caption="Operating Unit Level 06 Name" attribute="1" defaultMemberUniqueName="[CB - Operating Unit HIER].[Operating Unit Level 06 Name].[All]" allUniqueName="[CB - Operating Unit HIER].[Operating Unit Level 06 Name].[All]" dimensionUniqueName="[CB - Operating Unit HIER]" displayFolder="" count="0" unbalanced="0"/>
    <cacheHierarchy uniqueName="[CB - Operating Unit HIER].[Operating Unit Level 06 Name - Description]" caption="Operating Unit Level 06 Name - Description" attribute="1" defaultMemberUniqueName="[CB - Operating Unit HIER].[Operating Unit Level 06 Name - Description].[All]" allUniqueName="[CB - Operating Unit HIER].[Operating Unit Level 06 Name - Description].[All]" dimensionUniqueName="[CB - Operating Unit HIER]" displayFolder="" count="0" unbalanced="0"/>
    <cacheHierarchy uniqueName="[CB - Operating Unit HIER].[Operating Unit Level 07 Description]" caption="Operating Unit Level 07 Description" attribute="1" defaultMemberUniqueName="[CB - Operating Unit HIER].[Operating Unit Level 07 Description].[All]" allUniqueName="[CB - Operating Unit HIER].[Operating Unit Level 07 Description].[All]" dimensionUniqueName="[CB - Operating Unit HIER]" displayFolder="" count="0" unbalanced="0"/>
    <cacheHierarchy uniqueName="[CB - Operating Unit HIER].[Operating Unit Level 07 Name]" caption="Operating Unit Level 07 Name" attribute="1" defaultMemberUniqueName="[CB - Operating Unit HIER].[Operating Unit Level 07 Name].[All]" allUniqueName="[CB - Operating Unit HIER].[Operating Unit Level 07 Name].[All]" dimensionUniqueName="[CB - Operating Unit HIER]" displayFolder="" count="0" unbalanced="0"/>
    <cacheHierarchy uniqueName="[CB - Operating Unit HIER].[Operating Unit Level 07 Name - Description]" caption="Operating Unit Level 07 Name - Description" attribute="1" defaultMemberUniqueName="[CB - Operating Unit HIER].[Operating Unit Level 07 Name - Description].[All]" allUniqueName="[CB - Operating Unit HIER].[Operating Unit Level 07 Name - Description].[All]" dimensionUniqueName="[CB - Operating Unit HIER]" displayFolder="" count="0" unbalanced="0"/>
    <cacheHierarchy uniqueName="[CB - Operating Unit HIER].[Operating Unit Level 08 Description]" caption="Operating Unit Level 08 Description" attribute="1" defaultMemberUniqueName="[CB - Operating Unit HIER].[Operating Unit Level 08 Description].[All]" allUniqueName="[CB - Operating Unit HIER].[Operating Unit Level 08 Description].[All]" dimensionUniqueName="[CB - Operating Unit HIER]" displayFolder="" count="0" unbalanced="0"/>
    <cacheHierarchy uniqueName="[CB - Operating Unit HIER].[Operating Unit Level 08 Name]" caption="Operating Unit Level 08 Name" attribute="1" defaultMemberUniqueName="[CB - Operating Unit HIER].[Operating Unit Level 08 Name].[All]" allUniqueName="[CB - Operating Unit HIER].[Operating Unit Level 08 Name].[All]" dimensionUniqueName="[CB - Operating Unit HIER]" displayFolder="" count="0" unbalanced="0"/>
    <cacheHierarchy uniqueName="[CB - Operating Unit HIER].[Operating Unit Level 08 Name - Description]" caption="Operating Unit Level 08 Name - Description" attribute="1" defaultMemberUniqueName="[CB - Operating Unit HIER].[Operating Unit Level 08 Name - Description].[All]" allUniqueName="[CB - Operating Unit HIER].[Operating Unit Level 08 Name - Description].[All]" dimensionUniqueName="[CB - Operating Unit HIER]" displayFolder="" count="0" unbalanced="0"/>
    <cacheHierarchy uniqueName="[CB - Operating Unit HIER].[Operating Unit Level 09 Description]" caption="Operating Unit Level 09 Description" attribute="1" defaultMemberUniqueName="[CB - Operating Unit HIER].[Operating Unit Level 09 Description].[All]" allUniqueName="[CB - Operating Unit HIER].[Operating Unit Level 09 Description].[All]" dimensionUniqueName="[CB - Operating Unit HIER]" displayFolder="" count="0" unbalanced="0"/>
    <cacheHierarchy uniqueName="[CB - Operating Unit HIER].[Operating Unit Level 09 Name]" caption="Operating Unit Level 09 Name" attribute="1" defaultMemberUniqueName="[CB - Operating Unit HIER].[Operating Unit Level 09 Name].[All]" allUniqueName="[CB - Operating Unit HIER].[Operating Unit Level 09 Name].[All]" dimensionUniqueName="[CB - Operating Unit HIER]" displayFolder="" count="0" unbalanced="0"/>
    <cacheHierarchy uniqueName="[CB - Operating Unit HIER].[Operating Unit Level 09 Name - Description]" caption="Operating Unit Level 09 Name - Description" attribute="1" defaultMemberUniqueName="[CB - Operating Unit HIER].[Operating Unit Level 09 Name - Description].[All]" allUniqueName="[CB - Operating Unit HIER].[Operating Unit Level 09 Name - Description].[All]" dimensionUniqueName="[CB - Operating Unit HIER]" displayFolder="" count="0" unbalanced="0"/>
    <cacheHierarchy uniqueName="[CB - Operating Unit HIER].[Operating Unit Level 10 Description]" caption="Operating Unit Level 10 Description" attribute="1" defaultMemberUniqueName="[CB - Operating Unit HIER].[Operating Unit Level 10 Description].[All]" allUniqueName="[CB - Operating Unit HIER].[Operating Unit Level 10 Description].[All]" dimensionUniqueName="[CB - Operating Unit HIER]" displayFolder="" count="0" unbalanced="0"/>
    <cacheHierarchy uniqueName="[CB - Operating Unit HIER].[Operating Unit Level 10 Name]" caption="Operating Unit Level 10 Name" attribute="1" defaultMemberUniqueName="[CB - Operating Unit HIER].[Operating Unit Level 10 Name].[All]" allUniqueName="[CB - Operating Unit HIER].[Operating Unit Level 10 Name].[All]" dimensionUniqueName="[CB - Operating Unit HIER]" displayFolder="" count="0" unbalanced="0"/>
    <cacheHierarchy uniqueName="[CB - Operating Unit HIER].[Operating Unit Level 10 Name - Description]" caption="Operating Unit Level 10 Name - Description" attribute="1" defaultMemberUniqueName="[CB - Operating Unit HIER].[Operating Unit Level 10 Name - Description].[All]" allUniqueName="[CB - Operating Unit HIER].[Operating Unit Level 10 Name - Description].[All]" dimensionUniqueName="[CB - Operating Unit HIER]" displayFolder="" count="0" unbalanced="0"/>
    <cacheHierarchy uniqueName="[CB - Operating Unit HIER].[Operating Unit Parent Description]" caption="Operating Unit Parent Description" attribute="1" defaultMemberUniqueName="[CB - Operating Unit HIER].[Operating Unit Parent Description].[All]" allUniqueName="[CB - Operating Unit HIER].[Operating Unit Parent Description].[All]" dimensionUniqueName="[CB - Operating Unit HIER]" displayFolder="" count="0" unbalanced="0"/>
    <cacheHierarchy uniqueName="[CB - Operating Unit HIER].[Operating Unit Parent Name]" caption="Operating Unit Parent Name" attribute="1" defaultMemberUniqueName="[CB - Operating Unit HIER].[Operating Unit Parent Name].[All]" allUniqueName="[CB - Operating Unit HIER].[Operating Unit Parent Name].[All]" dimensionUniqueName="[CB - Operating Unit HIER]" displayFolder="" count="0" unbalanced="0"/>
    <cacheHierarchy uniqueName="[CB - Process].[Process CB]" caption="Process CB" attribute="1" defaultMemberUniqueName="[CB - Process].[Process CB].[All]" allUniqueName="[CB - Process].[Process CB].[All]" dimensionUniqueName="[CB - Process]" displayFolder="" count="2" unbalanced="0">
      <fieldsUsage count="2">
        <fieldUsage x="-1"/>
        <fieldUsage x="75"/>
      </fieldsUsage>
    </cacheHierarchy>
    <cacheHierarchy uniqueName="[CB - Process].[Process CB - Description]" caption="Process CB - Description" attribute="1" defaultMemberUniqueName="[CB - Process].[Process CB - Description].[All]" allUniqueName="[CB - Process].[Process CB - Description].[All]" dimensionUniqueName="[CB - Process]" displayFolder="" count="0" unbalanced="0"/>
    <cacheHierarchy uniqueName="[CB - Process].[Process CB Category]" caption="Process CB Category" attribute="1" defaultMemberUniqueName="[CB - Process].[Process CB Category].[All]" allUniqueName="[CB - Process].[Process CB Category].[All]" dimensionUniqueName="[CB - Process]" displayFolder="" count="0" unbalanced="0"/>
    <cacheHierarchy uniqueName="[CB - Process].[Process CB Category Description]" caption="Process CB Category Description" attribute="1" defaultMemberUniqueName="[CB - Process].[Process CB Category Description].[All]" allUniqueName="[CB - Process].[Process CB Category Description].[All]" dimensionUniqueName="[CB - Process]" displayFolder="" count="0" unbalanced="0"/>
    <cacheHierarchy uniqueName="[CB - Process].[Process CB Description Long]" caption="Process CB Description Long" attribute="1" defaultMemberUniqueName="[CB - Process].[Process CB Description Long].[All]" allUniqueName="[CB - Process].[Process CB Description Long].[All]" dimensionUniqueName="[CB - Process]" displayFolder="" count="0" unbalanced="0"/>
    <cacheHierarchy uniqueName="[CB - Process].[Process CB Description Short]" caption="Process CB Description Short" attribute="1" defaultMemberUniqueName="[CB - Process].[Process CB Description Short].[All]" allUniqueName="[CB - Process].[Process CB Description Short].[All]" dimensionUniqueName="[CB - Process]" displayFolder="" count="0" unbalanced="0"/>
    <cacheHierarchy uniqueName="[CB - Process].[Process CB Set ID]" caption="Process CB Set ID" attribute="1" defaultMemberUniqueName="[CB - Process].[Process CB Set ID].[All]" allUniqueName="[CB - Process].[Process CB Set ID].[All]" dimensionUniqueName="[CB - Process]" displayFolder="" count="0" unbalanced="0"/>
    <cacheHierarchy uniqueName="[CB - Process HIER].[Process HIER]" caption="Process HIER" attribute="1" keyAttribute="1" defaultMemberUniqueName="[CB - Process HIER].[Process HIER].[All]" allUniqueName="[CB - Process HIER].[Process HIER].[All]" dimensionUniqueName="[CB - Process HIER]" displayFolder="" count="0" unbalanced="0"/>
    <cacheHierarchy uniqueName="[CB - Process HIER].[Process HIER Description Long]" caption="Process HIER Description Long" attribute="1" defaultMemberUniqueName="[CB - Process HIER].[Process HIER Description Long].[All]" allUniqueName="[CB - Process HIER].[Process HIER Description Long].[All]" dimensionUniqueName="[CB - Process HIER]" displayFolder="" count="0" unbalanced="0"/>
    <cacheHierarchy uniqueName="[CB - Process HIER].[Process HIER Description Short]" caption="Process HIER Description Short" attribute="1" defaultMemberUniqueName="[CB - Process HIER].[Process HIER Description Short].[All]" allUniqueName="[CB - Process HIER].[Process HIER Description Short].[All]" dimensionUniqueName="[CB - Process HIER]" displayFolder="" count="0" unbalanced="0"/>
    <cacheHierarchy uniqueName="[CB - Process HIER].[Process HIER Set ID]" caption="Process HIER Set ID" attribute="1" defaultMemberUniqueName="[CB - Process HIER].[Process HIER Set ID].[All]" allUniqueName="[CB - Process HIER].[Process HIER Set ID].[All]" dimensionUniqueName="[CB - Process HIER]" displayFolder="" count="0" unbalanced="0"/>
    <cacheHierarchy uniqueName="[CB - Process HIER].[Process Hierarchy]" caption="Process Hierarchy" defaultMemberUniqueName="[CB - Process HIER].[Process Hierarchy].[All]" allUniqueName="[CB - Process HIER].[Process Hierarchy].[All]" dimensionUniqueName="[CB - Process HIER]" displayFolder="" count="0" unbalanced="0"/>
    <cacheHierarchy uniqueName="[CB - Process HIER].[Process Hierarchy Name]" caption="Process Hierarchy Name" attribute="1" defaultMemberUniqueName="[CB - Process HIER].[Process Hierarchy Name].[All]" allUniqueName="[CB - Process HIER].[Process Hierarchy Name].[All]" dimensionUniqueName="[CB - Process HIER]" displayFolder="" count="0" unbalanced="0"/>
    <cacheHierarchy uniqueName="[CB - Process HIER].[Process Level 01 Description]" caption="Process Level 01 Description" attribute="1" defaultMemberUniqueName="[CB - Process HIER].[Process Level 01 Description].[All]" allUniqueName="[CB - Process HIER].[Process Level 01 Description].[All]" dimensionUniqueName="[CB - Process HIER]" displayFolder="" count="0" unbalanced="0"/>
    <cacheHierarchy uniqueName="[CB - Process HIER].[Process Level 01 Name]" caption="Process Level 01 Name" attribute="1" defaultMemberUniqueName="[CB - Process HIER].[Process Level 01 Name].[All]" allUniqueName="[CB - Process HIER].[Process Level 01 Name].[All]" dimensionUniqueName="[CB - Process HIER]" displayFolder="" count="0" unbalanced="0"/>
    <cacheHierarchy uniqueName="[CB - Process HIER].[Process Level 01 Name - Description]" caption="Process Level 01 Name - Description" attribute="1" defaultMemberUniqueName="[CB - Process HIER].[Process Level 01 Name - Description].[All]" allUniqueName="[CB - Process HIER].[Process Level 01 Name - Description].[All]" dimensionUniqueName="[CB - Process HIER]" displayFolder="" count="0" unbalanced="0"/>
    <cacheHierarchy uniqueName="[CB - Process HIER].[Process Level 02 Description]" caption="Process Level 02 Description" attribute="1" defaultMemberUniqueName="[CB - Process HIER].[Process Level 02 Description].[All]" allUniqueName="[CB - Process HIER].[Process Level 02 Description].[All]" dimensionUniqueName="[CB - Process HIER]" displayFolder="" count="0" unbalanced="0"/>
    <cacheHierarchy uniqueName="[CB - Process HIER].[Process Level 02 Name]" caption="Process Level 02 Name" attribute="1" defaultMemberUniqueName="[CB - Process HIER].[Process Level 02 Name].[All]" allUniqueName="[CB - Process HIER].[Process Level 02 Name].[All]" dimensionUniqueName="[CB - Process HIER]" displayFolder="" count="0" unbalanced="0"/>
    <cacheHierarchy uniqueName="[CB - Process HIER].[Process Level 02 Name - Description]" caption="Process Level 02 Name - Description" attribute="1" defaultMemberUniqueName="[CB - Process HIER].[Process Level 02 Name - Description].[All]" allUniqueName="[CB - Process HIER].[Process Level 02 Name - Description].[All]" dimensionUniqueName="[CB - Process HIER]" displayFolder="" count="0" unbalanced="0"/>
    <cacheHierarchy uniqueName="[CB - Process HIER].[Process Level 03 Description]" caption="Process Level 03 Description" attribute="1" defaultMemberUniqueName="[CB - Process HIER].[Process Level 03 Description].[All]" allUniqueName="[CB - Process HIER].[Process Level 03 Description].[All]" dimensionUniqueName="[CB - Process HIER]" displayFolder="" count="0" unbalanced="0"/>
    <cacheHierarchy uniqueName="[CB - Process HIER].[Process Level 03 Name]" caption="Process Level 03 Name" attribute="1" defaultMemberUniqueName="[CB - Process HIER].[Process Level 03 Name].[All]" allUniqueName="[CB - Process HIER].[Process Level 03 Name].[All]" dimensionUniqueName="[CB - Process HIER]" displayFolder="" count="0" unbalanced="0"/>
    <cacheHierarchy uniqueName="[CB - Process HIER].[Process Level 03 Name - Description]" caption="Process Level 03 Name - Description" attribute="1" defaultMemberUniqueName="[CB - Process HIER].[Process Level 03 Name - Description].[All]" allUniqueName="[CB - Process HIER].[Process Level 03 Name - Description].[All]" dimensionUniqueName="[CB - Process HIER]" displayFolder="" count="0" unbalanced="0"/>
    <cacheHierarchy uniqueName="[CB - Process HIER].[Process Level 04 Description]" caption="Process Level 04 Description" attribute="1" defaultMemberUniqueName="[CB - Process HIER].[Process Level 04 Description].[All]" allUniqueName="[CB - Process HIER].[Process Level 04 Description].[All]" dimensionUniqueName="[CB - Process HIER]" displayFolder="" count="0" unbalanced="0"/>
    <cacheHierarchy uniqueName="[CB - Process HIER].[Process Level 04 Name]" caption="Process Level 04 Name" attribute="1" defaultMemberUniqueName="[CB - Process HIER].[Process Level 04 Name].[All]" allUniqueName="[CB - Process HIER].[Process Level 04 Name].[All]" dimensionUniqueName="[CB - Process HIER]" displayFolder="" count="0" unbalanced="0"/>
    <cacheHierarchy uniqueName="[CB - Process HIER].[Process Level 04 Name - Description]" caption="Process Level 04 Name - Description" attribute="1" defaultMemberUniqueName="[CB - Process HIER].[Process Level 04 Name - Description].[All]" allUniqueName="[CB - Process HIER].[Process Level 04 Name - Description].[All]" dimensionUniqueName="[CB - Process HIER]" displayFolder="" count="0" unbalanced="0"/>
    <cacheHierarchy uniqueName="[CB - Process HIER].[Process Level 05 Description]" caption="Process Level 05 Description" attribute="1" defaultMemberUniqueName="[CB - Process HIER].[Process Level 05 Description].[All]" allUniqueName="[CB - Process HIER].[Process Level 05 Description].[All]" dimensionUniqueName="[CB - Process HIER]" displayFolder="" count="0" unbalanced="0"/>
    <cacheHierarchy uniqueName="[CB - Process HIER].[Process Level 05 Name]" caption="Process Level 05 Name" attribute="1" defaultMemberUniqueName="[CB - Process HIER].[Process Level 05 Name].[All]" allUniqueName="[CB - Process HIER].[Process Level 05 Name].[All]" dimensionUniqueName="[CB - Process HIER]" displayFolder="" count="0" unbalanced="0"/>
    <cacheHierarchy uniqueName="[CB - Process HIER].[Process Level 05 Name - Description]" caption="Process Level 05 Name - Description" attribute="1" defaultMemberUniqueName="[CB - Process HIER].[Process Level 05 Name - Description].[All]" allUniqueName="[CB - Process HIER].[Process Level 05 Name - Description].[All]" dimensionUniqueName="[CB - Process HIER]" displayFolder="" count="0" unbalanced="0"/>
    <cacheHierarchy uniqueName="[CB - Process HIER].[Process Level 06 Description]" caption="Process Level 06 Description" attribute="1" defaultMemberUniqueName="[CB - Process HIER].[Process Level 06 Description].[All]" allUniqueName="[CB - Process HIER].[Process Level 06 Description].[All]" dimensionUniqueName="[CB - Process HIER]" displayFolder="" count="0" unbalanced="0"/>
    <cacheHierarchy uniqueName="[CB - Process HIER].[Process Level 06 Name]" caption="Process Level 06 Name" attribute="1" defaultMemberUniqueName="[CB - Process HIER].[Process Level 06 Name].[All]" allUniqueName="[CB - Process HIER].[Process Level 06 Name].[All]" dimensionUniqueName="[CB - Process HIER]" displayFolder="" count="0" unbalanced="0"/>
    <cacheHierarchy uniqueName="[CB - Process HIER].[Process Level 06 Name - Description]" caption="Process Level 06 Name - Description" attribute="1" defaultMemberUniqueName="[CB - Process HIER].[Process Level 06 Name - Description].[All]" allUniqueName="[CB - Process HIER].[Process Level 06 Name - Description].[All]" dimensionUniqueName="[CB - Process HIER]" displayFolder="" count="0" unbalanced="0"/>
    <cacheHierarchy uniqueName="[CB - Process HIER].[Process Level 07 Description]" caption="Process Level 07 Description" attribute="1" defaultMemberUniqueName="[CB - Process HIER].[Process Level 07 Description].[All]" allUniqueName="[CB - Process HIER].[Process Level 07 Description].[All]" dimensionUniqueName="[CB - Process HIER]" displayFolder="" count="0" unbalanced="0"/>
    <cacheHierarchy uniqueName="[CB - Process HIER].[Process Level 07 Name]" caption="Process Level 07 Name" attribute="1" defaultMemberUniqueName="[CB - Process HIER].[Process Level 07 Name].[All]" allUniqueName="[CB - Process HIER].[Process Level 07 Name].[All]" dimensionUniqueName="[CB - Process HIER]" displayFolder="" count="0" unbalanced="0"/>
    <cacheHierarchy uniqueName="[CB - Process HIER].[Process Level 07 Name - Description]" caption="Process Level 07 Name - Description" attribute="1" defaultMemberUniqueName="[CB - Process HIER].[Process Level 07 Name - Description].[All]" allUniqueName="[CB - Process HIER].[Process Level 07 Name - Description].[All]" dimensionUniqueName="[CB - Process HIER]" displayFolder="" count="0" unbalanced="0"/>
    <cacheHierarchy uniqueName="[CB - Process HIER].[Process Level 08 Description]" caption="Process Level 08 Description" attribute="1" defaultMemberUniqueName="[CB - Process HIER].[Process Level 08 Description].[All]" allUniqueName="[CB - Process HIER].[Process Level 08 Description].[All]" dimensionUniqueName="[CB - Process HIER]" displayFolder="" count="0" unbalanced="0"/>
    <cacheHierarchy uniqueName="[CB - Process HIER].[Process Level 08 Name]" caption="Process Level 08 Name" attribute="1" defaultMemberUniqueName="[CB - Process HIER].[Process Level 08 Name].[All]" allUniqueName="[CB - Process HIER].[Process Level 08 Name].[All]" dimensionUniqueName="[CB - Process HIER]" displayFolder="" count="0" unbalanced="0"/>
    <cacheHierarchy uniqueName="[CB - Process HIER].[Process Level 08 Name - Description]" caption="Process Level 08 Name - Description" attribute="1" defaultMemberUniqueName="[CB - Process HIER].[Process Level 08 Name - Description].[All]" allUniqueName="[CB - Process HIER].[Process Level 08 Name - Description].[All]" dimensionUniqueName="[CB - Process HIER]" displayFolder="" count="0" unbalanced="0"/>
    <cacheHierarchy uniqueName="[CB - Process HIER].[Process Level 09 Description]" caption="Process Level 09 Description" attribute="1" defaultMemberUniqueName="[CB - Process HIER].[Process Level 09 Description].[All]" allUniqueName="[CB - Process HIER].[Process Level 09 Description].[All]" dimensionUniqueName="[CB - Process HIER]" displayFolder="" count="0" unbalanced="0"/>
    <cacheHierarchy uniqueName="[CB - Process HIER].[Process Level 09 Name]" caption="Process Level 09 Name" attribute="1" defaultMemberUniqueName="[CB - Process HIER].[Process Level 09 Name].[All]" allUniqueName="[CB - Process HIER].[Process Level 09 Name].[All]" dimensionUniqueName="[CB - Process HIER]" displayFolder="" count="0" unbalanced="0"/>
    <cacheHierarchy uniqueName="[CB - Process HIER].[Process Level 09 Name - Description]" caption="Process Level 09 Name - Description" attribute="1" defaultMemberUniqueName="[CB - Process HIER].[Process Level 09 Name - Description].[All]" allUniqueName="[CB - Process HIER].[Process Level 09 Name - Description].[All]" dimensionUniqueName="[CB - Process HIER]" displayFolder="" count="0" unbalanced="0"/>
    <cacheHierarchy uniqueName="[CB - Process HIER].[Process Level 10 Description]" caption="Process Level 10 Description" attribute="1" defaultMemberUniqueName="[CB - Process HIER].[Process Level 10 Description].[All]" allUniqueName="[CB - Process HIER].[Process Level 10 Description].[All]" dimensionUniqueName="[CB - Process HIER]" displayFolder="" count="0" unbalanced="0"/>
    <cacheHierarchy uniqueName="[CB - Process HIER].[Process Level 10 Name]" caption="Process Level 10 Name" attribute="1" defaultMemberUniqueName="[CB - Process HIER].[Process Level 10 Name].[All]" allUniqueName="[CB - Process HIER].[Process Level 10 Name].[All]" dimensionUniqueName="[CB - Process HIER]" displayFolder="" count="0" unbalanced="0"/>
    <cacheHierarchy uniqueName="[CB - Process HIER].[Process Level 10 Name - Description]" caption="Process Level 10 Name - Description" attribute="1" defaultMemberUniqueName="[CB - Process HIER].[Process Level 10 Name - Description].[All]" allUniqueName="[CB - Process HIER].[Process Level 10 Name - Description].[All]" dimensionUniqueName="[CB - Process HIER]" displayFolder="" count="0" unbalanced="0"/>
    <cacheHierarchy uniqueName="[CB - Process HIER].[Process Parent Description]" caption="Process Parent Description" attribute="1" defaultMemberUniqueName="[CB - Process HIER].[Process Parent Description].[All]" allUniqueName="[CB - Process HIER].[Process Parent Description].[All]" dimensionUniqueName="[CB - Process HIER]" displayFolder="" count="0" unbalanced="0"/>
    <cacheHierarchy uniqueName="[CB - Process HIER].[Process Parent Name]" caption="Process Parent Name" attribute="1" defaultMemberUniqueName="[CB - Process HIER].[Process Parent Name].[All]" allUniqueName="[CB - Process HIER].[Process Parent Name].[All]" dimensionUniqueName="[CB - Process HIER]" displayFolder="" count="0" unbalanced="0"/>
    <cacheHierarchy uniqueName="[CB - Product].[Product CB]" caption="Product CB" attribute="1" keyAttribute="1" defaultMemberUniqueName="[CB - Product].[Product CB].[All]" allUniqueName="[CB - Product].[Product CB].[All]" dimensionUniqueName="[CB - Product]" displayFolder="" count="0" unbalanced="0"/>
    <cacheHierarchy uniqueName="[CB - Product].[Product CB - Description]" caption="Product CB - Description" attribute="1" defaultMemberUniqueName="[CB - Product].[Product CB - Description].[All]" allUniqueName="[CB - Product].[Product CB - Description].[All]" dimensionUniqueName="[CB - Product]" displayFolder="" count="0" unbalanced="0"/>
    <cacheHierarchy uniqueName="[CB - Product].[Product CB Description Long]" caption="Product CB Description Long" attribute="1" defaultMemberUniqueName="[CB - Product].[Product CB Description Long].[All]" allUniqueName="[CB - Product].[Product CB Description Long].[All]" dimensionUniqueName="[CB - Product]" displayFolder="" count="0" unbalanced="0"/>
    <cacheHierarchy uniqueName="[CB - Product].[Product CB Description Short]" caption="Product CB Description Short" attribute="1" defaultMemberUniqueName="[CB - Product].[Product CB Description Short].[All]" allUniqueName="[CB - Product].[Product CB Description Short].[All]" dimensionUniqueName="[CB - Product]" displayFolder="" count="0" unbalanced="0"/>
    <cacheHierarchy uniqueName="[CB - Product HIER].[Product HIER]" caption="Product HIER" attribute="1" keyAttribute="1" defaultMemberUniqueName="[CB - Product HIER].[Product HIER].[All]" allUniqueName="[CB - Product HIER].[Product HIER].[All]" dimensionUniqueName="[CB - Product HIER]" displayFolder="" count="0" unbalanced="0"/>
    <cacheHierarchy uniqueName="[CB - Product HIER].[Product HIER Description Long]" caption="Product HIER Description Long" attribute="1" defaultMemberUniqueName="[CB - Product HIER].[Product HIER Description Long].[All]" allUniqueName="[CB - Product HIER].[Product HIER Description Long].[All]" dimensionUniqueName="[CB - Product HIER]" displayFolder="" count="0" unbalanced="0"/>
    <cacheHierarchy uniqueName="[CB - Product HIER].[Product HIER Description Short]" caption="Product HIER Description Short" attribute="1" defaultMemberUniqueName="[CB - Product HIER].[Product HIER Description Short].[All]" allUniqueName="[CB - Product HIER].[Product HIER Description Short].[All]" dimensionUniqueName="[CB - Product HIER]" displayFolder="" count="0" unbalanced="0"/>
    <cacheHierarchy uniqueName="[CB - Product HIER].[Product HIER Set ID]" caption="Product HIER Set ID" attribute="1" defaultMemberUniqueName="[CB - Product HIER].[Product HIER Set ID].[All]" allUniqueName="[CB - Product HIER].[Product HIER Set ID].[All]" dimensionUniqueName="[CB - Product HIER]" displayFolder="" count="0" unbalanced="0"/>
    <cacheHierarchy uniqueName="[CB - Product HIER].[Product Hierarchy]" caption="Product Hierarchy" defaultMemberUniqueName="[CB - Product HIER].[Product Hierarchy].[All]" allUniqueName="[CB - Product HIER].[Product Hierarchy].[All]" dimensionUniqueName="[CB - Product HIER]" displayFolder="" count="0" unbalanced="0"/>
    <cacheHierarchy uniqueName="[CB - Product HIER].[Product Hierarchy Name]" caption="Product Hierarchy Name" attribute="1" defaultMemberUniqueName="[CB - Product HIER].[Product Hierarchy Name].[All]" allUniqueName="[CB - Product HIER].[Product Hierarchy Name].[All]" dimensionUniqueName="[CB - Product HIER]" displayFolder="" count="0" unbalanced="0"/>
    <cacheHierarchy uniqueName="[CB - Product HIER].[Product Level 01 Description]" caption="Product Level 01 Description" attribute="1" defaultMemberUniqueName="[CB - Product HIER].[Product Level 01 Description].[All]" allUniqueName="[CB - Product HIER].[Product Level 01 Description].[All]" dimensionUniqueName="[CB - Product HIER]" displayFolder="" count="0" unbalanced="0"/>
    <cacheHierarchy uniqueName="[CB - Product HIER].[Product Level 01 Name]" caption="Product Level 01 Name" attribute="1" defaultMemberUniqueName="[CB - Product HIER].[Product Level 01 Name].[All]" allUniqueName="[CB - Product HIER].[Product Level 01 Name].[All]" dimensionUniqueName="[CB - Product HIER]" displayFolder="" count="0" unbalanced="0"/>
    <cacheHierarchy uniqueName="[CB - Product HIER].[Product Level 01 Name - Description]" caption="Product Level 01 Name - Description" attribute="1" defaultMemberUniqueName="[CB - Product HIER].[Product Level 01 Name - Description].[All]" allUniqueName="[CB - Product HIER].[Product Level 01 Name - Description].[All]" dimensionUniqueName="[CB - Product HIER]" displayFolder="" count="0" unbalanced="0"/>
    <cacheHierarchy uniqueName="[CB - Product HIER].[Product Level 02 Description]" caption="Product Level 02 Description" attribute="1" defaultMemberUniqueName="[CB - Product HIER].[Product Level 02 Description].[All]" allUniqueName="[CB - Product HIER].[Product Level 02 Description].[All]" dimensionUniqueName="[CB - Product HIER]" displayFolder="" count="0" unbalanced="0"/>
    <cacheHierarchy uniqueName="[CB - Product HIER].[Product Level 02 Name]" caption="Product Level 02 Name" attribute="1" defaultMemberUniqueName="[CB - Product HIER].[Product Level 02 Name].[All]" allUniqueName="[CB - Product HIER].[Product Level 02 Name].[All]" dimensionUniqueName="[CB - Product HIER]" displayFolder="" count="0" unbalanced="0"/>
    <cacheHierarchy uniqueName="[CB - Product HIER].[Product Level 02 Name - Description]" caption="Product Level 02 Name - Description" attribute="1" defaultMemberUniqueName="[CB - Product HIER].[Product Level 02 Name - Description].[All]" allUniqueName="[CB - Product HIER].[Product Level 02 Name - Description].[All]" dimensionUniqueName="[CB - Product HIER]" displayFolder="" count="0" unbalanced="0"/>
    <cacheHierarchy uniqueName="[CB - Product HIER].[Product Level 03 Description]" caption="Product Level 03 Description" attribute="1" defaultMemberUniqueName="[CB - Product HIER].[Product Level 03 Description].[All]" allUniqueName="[CB - Product HIER].[Product Level 03 Description].[All]" dimensionUniqueName="[CB - Product HIER]" displayFolder="" count="0" unbalanced="0"/>
    <cacheHierarchy uniqueName="[CB - Product HIER].[Product Level 03 Name]" caption="Product Level 03 Name" attribute="1" defaultMemberUniqueName="[CB - Product HIER].[Product Level 03 Name].[All]" allUniqueName="[CB - Product HIER].[Product Level 03 Name].[All]" dimensionUniqueName="[CB - Product HIER]" displayFolder="" count="0" unbalanced="0"/>
    <cacheHierarchy uniqueName="[CB - Product HIER].[Product Level 03 Name - Description]" caption="Product Level 03 Name - Description" attribute="1" defaultMemberUniqueName="[CB - Product HIER].[Product Level 03 Name - Description].[All]" allUniqueName="[CB - Product HIER].[Product Level 03 Name - Description].[All]" dimensionUniqueName="[CB - Product HIER]" displayFolder="" count="0" unbalanced="0"/>
    <cacheHierarchy uniqueName="[CB - Product HIER].[Product Level 04 Description]" caption="Product Level 04 Description" attribute="1" defaultMemberUniqueName="[CB - Product HIER].[Product Level 04 Description].[All]" allUniqueName="[CB - Product HIER].[Product Level 04 Description].[All]" dimensionUniqueName="[CB - Product HIER]" displayFolder="" count="0" unbalanced="0"/>
    <cacheHierarchy uniqueName="[CB - Product HIER].[Product Level 04 Name]" caption="Product Level 04 Name" attribute="1" defaultMemberUniqueName="[CB - Product HIER].[Product Level 04 Name].[All]" allUniqueName="[CB - Product HIER].[Product Level 04 Name].[All]" dimensionUniqueName="[CB - Product HIER]" displayFolder="" count="0" unbalanced="0"/>
    <cacheHierarchy uniqueName="[CB - Product HIER].[Product Level 04 Name - Description]" caption="Product Level 04 Name - Description" attribute="1" defaultMemberUniqueName="[CB - Product HIER].[Product Level 04 Name - Description].[All]" allUniqueName="[CB - Product HIER].[Product Level 04 Name - Description].[All]" dimensionUniqueName="[CB - Product HIER]" displayFolder="" count="0" unbalanced="0"/>
    <cacheHierarchy uniqueName="[CB - Product HIER].[Product Level 05 Description]" caption="Product Level 05 Description" attribute="1" defaultMemberUniqueName="[CB - Product HIER].[Product Level 05 Description].[All]" allUniqueName="[CB - Product HIER].[Product Level 05 Description].[All]" dimensionUniqueName="[CB - Product HIER]" displayFolder="" count="0" unbalanced="0"/>
    <cacheHierarchy uniqueName="[CB - Product HIER].[Product Level 05 Name]" caption="Product Level 05 Name" attribute="1" defaultMemberUniqueName="[CB - Product HIER].[Product Level 05 Name].[All]" allUniqueName="[CB - Product HIER].[Product Level 05 Name].[All]" dimensionUniqueName="[CB - Product HIER]" displayFolder="" count="0" unbalanced="0"/>
    <cacheHierarchy uniqueName="[CB - Product HIER].[Product Level 05 Name - Description]" caption="Product Level 05 Name - Description" attribute="1" defaultMemberUniqueName="[CB - Product HIER].[Product Level 05 Name - Description].[All]" allUniqueName="[CB - Product HIER].[Product Level 05 Name - Description].[All]" dimensionUniqueName="[CB - Product HIER]" displayFolder="" count="0" unbalanced="0"/>
    <cacheHierarchy uniqueName="[CB - Product HIER].[Product Level 06 Description]" caption="Product Level 06 Description" attribute="1" defaultMemberUniqueName="[CB - Product HIER].[Product Level 06 Description].[All]" allUniqueName="[CB - Product HIER].[Product Level 06 Description].[All]" dimensionUniqueName="[CB - Product HIER]" displayFolder="" count="0" unbalanced="0"/>
    <cacheHierarchy uniqueName="[CB - Product HIER].[Product Level 06 Name]" caption="Product Level 06 Name" attribute="1" defaultMemberUniqueName="[CB - Product HIER].[Product Level 06 Name].[All]" allUniqueName="[CB - Product HIER].[Product Level 06 Name].[All]" dimensionUniqueName="[CB - Product HIER]" displayFolder="" count="0" unbalanced="0"/>
    <cacheHierarchy uniqueName="[CB - Product HIER].[Product Level 06 Name - Description]" caption="Product Level 06 Name - Description" attribute="1" defaultMemberUniqueName="[CB - Product HIER].[Product Level 06 Name - Description].[All]" allUniqueName="[CB - Product HIER].[Product Level 06 Name - Description].[All]" dimensionUniqueName="[CB - Product HIER]" displayFolder="" count="0" unbalanced="0"/>
    <cacheHierarchy uniqueName="[CB - Product HIER].[Product Level 07 Description]" caption="Product Level 07 Description" attribute="1" defaultMemberUniqueName="[CB - Product HIER].[Product Level 07 Description].[All]" allUniqueName="[CB - Product HIER].[Product Level 07 Description].[All]" dimensionUniqueName="[CB - Product HIER]" displayFolder="" count="0" unbalanced="0"/>
    <cacheHierarchy uniqueName="[CB - Product HIER].[Product Level 07 Name]" caption="Product Level 07 Name" attribute="1" defaultMemberUniqueName="[CB - Product HIER].[Product Level 07 Name].[All]" allUniqueName="[CB - Product HIER].[Product Level 07 Name].[All]" dimensionUniqueName="[CB - Product HIER]" displayFolder="" count="0" unbalanced="0"/>
    <cacheHierarchy uniqueName="[CB - Product HIER].[Product Level 07 Name - Description]" caption="Product Level 07 Name - Description" attribute="1" defaultMemberUniqueName="[CB - Product HIER].[Product Level 07 Name - Description].[All]" allUniqueName="[CB - Product HIER].[Product Level 07 Name - Description].[All]" dimensionUniqueName="[CB - Product HIER]" displayFolder="" count="0" unbalanced="0"/>
    <cacheHierarchy uniqueName="[CB - Product HIER].[Product Level 08 Description]" caption="Product Level 08 Description" attribute="1" defaultMemberUniqueName="[CB - Product HIER].[Product Level 08 Description].[All]" allUniqueName="[CB - Product HIER].[Product Level 08 Description].[All]" dimensionUniqueName="[CB - Product HIER]" displayFolder="" count="0" unbalanced="0"/>
    <cacheHierarchy uniqueName="[CB - Product HIER].[Product Level 08 Name]" caption="Product Level 08 Name" attribute="1" defaultMemberUniqueName="[CB - Product HIER].[Product Level 08 Name].[All]" allUniqueName="[CB - Product HIER].[Product Level 08 Name].[All]" dimensionUniqueName="[CB - Product HIER]" displayFolder="" count="0" unbalanced="0"/>
    <cacheHierarchy uniqueName="[CB - Product HIER].[Product Level 08 Name - Description]" caption="Product Level 08 Name - Description" attribute="1" defaultMemberUniqueName="[CB - Product HIER].[Product Level 08 Name - Description].[All]" allUniqueName="[CB - Product HIER].[Product Level 08 Name - Description].[All]" dimensionUniqueName="[CB - Product HIER]" displayFolder="" count="0" unbalanced="0"/>
    <cacheHierarchy uniqueName="[CB - Product HIER].[Product Level 09 Description]" caption="Product Level 09 Description" attribute="1" defaultMemberUniqueName="[CB - Product HIER].[Product Level 09 Description].[All]" allUniqueName="[CB - Product HIER].[Product Level 09 Description].[All]" dimensionUniqueName="[CB - Product HIER]" displayFolder="" count="0" unbalanced="0"/>
    <cacheHierarchy uniqueName="[CB - Product HIER].[Product Level 09 Name]" caption="Product Level 09 Name" attribute="1" defaultMemberUniqueName="[CB - Product HIER].[Product Level 09 Name].[All]" allUniqueName="[CB - Product HIER].[Product Level 09 Name].[All]" dimensionUniqueName="[CB - Product HIER]" displayFolder="" count="0" unbalanced="0"/>
    <cacheHierarchy uniqueName="[CB - Product HIER].[Product Level 09 Name - Description]" caption="Product Level 09 Name - Description" attribute="1" defaultMemberUniqueName="[CB - Product HIER].[Product Level 09 Name - Description].[All]" allUniqueName="[CB - Product HIER].[Product Level 09 Name - Description].[All]" dimensionUniqueName="[CB - Product HIER]" displayFolder="" count="0" unbalanced="0"/>
    <cacheHierarchy uniqueName="[CB - Product HIER].[Product Level 10 Description]" caption="Product Level 10 Description" attribute="1" defaultMemberUniqueName="[CB - Product HIER].[Product Level 10 Description].[All]" allUniqueName="[CB - Product HIER].[Product Level 10 Description].[All]" dimensionUniqueName="[CB - Product HIER]" displayFolder="" count="0" unbalanced="0"/>
    <cacheHierarchy uniqueName="[CB - Product HIER].[Product Level 10 Name]" caption="Product Level 10 Name" attribute="1" defaultMemberUniqueName="[CB - Product HIER].[Product Level 10 Name].[All]" allUniqueName="[CB - Product HIER].[Product Level 10 Name].[All]" dimensionUniqueName="[CB - Product HIER]" displayFolder="" count="0" unbalanced="0"/>
    <cacheHierarchy uniqueName="[CB - Product HIER].[Product Level 10 Name - Description]" caption="Product Level 10 Name - Description" attribute="1" defaultMemberUniqueName="[CB - Product HIER].[Product Level 10 Name - Description].[All]" allUniqueName="[CB - Product HIER].[Product Level 10 Name - Description].[All]" dimensionUniqueName="[CB - Product HIER]" displayFolder="" count="0" unbalanced="0"/>
    <cacheHierarchy uniqueName="[CB - Product HIER].[Product Parent Description]" caption="Product Parent Description" attribute="1" defaultMemberUniqueName="[CB - Product HIER].[Product Parent Description].[All]" allUniqueName="[CB - Product HIER].[Product Parent Description].[All]" dimensionUniqueName="[CB - Product HIER]" displayFolder="" count="0" unbalanced="0"/>
    <cacheHierarchy uniqueName="[CB - Product HIER].[Product Parent Name]" caption="Product Parent Name" attribute="1" defaultMemberUniqueName="[CB - Product HIER].[Product Parent Name].[All]" allUniqueName="[CB - Product HIER].[Product Parent Name].[All]" dimensionUniqueName="[CB - Product HIER]" displayFolder="" count="0" unbalanced="0"/>
    <cacheHierarchy uniqueName="[CB - Project].[Actual Closed Date]" caption="Actual Closed Date" attribute="1" defaultMemberUniqueName="[CB - Project].[Actual Closed Date].[All]" allUniqueName="[CB - Project].[Actual Closed Date].[All]" dimensionUniqueName="[CB - Project]" displayFolder="" count="0" unbalanced="0"/>
    <cacheHierarchy uniqueName="[CB - Project].[Actual In Service Date]" caption="Actual In Service Date" attribute="1" defaultMemberUniqueName="[CB - Project].[Actual In Service Date].[All]" allUniqueName="[CB - Project].[Actual In Service Date].[All]" dimensionUniqueName="[CB - Project]" displayFolder="" count="0" unbalanced="0"/>
    <cacheHierarchy uniqueName="[CB - Project].[Actual Start Date]" caption="Actual Start Date" attribute="1" defaultMemberUniqueName="[CB - Project].[Actual Start Date].[All]" allUniqueName="[CB - Project].[Actual Start Date].[All]" dimensionUniqueName="[CB - Project]" displayFolder="" count="0" unbalanced="0"/>
    <cacheHierarchy uniqueName="[CB - Project].[Asset Loc Long Desc PRD]" caption="Asset Loc Long Desc PRD" attribute="1" defaultMemberUniqueName="[CB - Project].[Asset Loc Long Desc PRD].[All]" allUniqueName="[CB - Project].[Asset Loc Long Desc PRD].[All]" dimensionUniqueName="[CB - Project]" displayFolder="" count="0" unbalanced="0"/>
    <cacheHierarchy uniqueName="[CB - Project].[Asset Location ID PRD]" caption="Asset Location ID PRD" attribute="1" defaultMemberUniqueName="[CB - Project].[Asset Location ID PRD].[All]" allUniqueName="[CB - Project].[Asset Location ID PRD].[All]" dimensionUniqueName="[CB - Project]" displayFolder="" count="0" unbalanced="0"/>
    <cacheHierarchy uniqueName="[CB - Project].[Blanket Code]" caption="Blanket Code" attribute="1" defaultMemberUniqueName="[CB - Project].[Blanket Code].[All]" allUniqueName="[CB - Project].[Blanket Code].[All]" dimensionUniqueName="[CB - Project]" displayFolder="" count="0" unbalanced="0"/>
    <cacheHierarchy uniqueName="[CB - Project].[Business Expansion Name]" caption="Business Expansion Name" attribute="1" defaultMemberUniqueName="[CB - Project].[Business Expansion Name].[All]" allUniqueName="[CB - Project].[Business Expansion Name].[All]" dimensionUniqueName="[CB - Project]" displayFolder="" count="0" unbalanced="0"/>
    <cacheHierarchy uniqueName="[CB - Project].[Business Program Name]" caption="Business Program Name" attribute="1" defaultMemberUniqueName="[CB - Project].[Business Program Name].[All]" allUniqueName="[CB - Project].[Business Program Name].[All]" dimensionUniqueName="[CB - Project]" displayFolder="" count="0" unbalanced="0"/>
    <cacheHierarchy uniqueName="[CB - Project].[Charge Close Date]" caption="Charge Close Date" attribute="1" defaultMemberUniqueName="[CB - Project].[Charge Close Date].[All]" allUniqueName="[CB - Project].[Charge Close Date].[All]" dimensionUniqueName="[CB - Project]" displayFolder="" count="0" unbalanced="0"/>
    <cacheHierarchy uniqueName="[CB - Project].[Estimated In Service Date]" caption="Estimated In Service Date" attribute="1" defaultMemberUniqueName="[CB - Project].[Estimated In Service Date].[All]" allUniqueName="[CB - Project].[Estimated In Service Date].[All]" dimensionUniqueName="[CB - Project]" displayFolder="" count="0" unbalanced="0"/>
    <cacheHierarchy uniqueName="[CB - Project].[FI Project Class]" caption="FI Project Class" attribute="1" defaultMemberUniqueName="[CB - Project].[FI Project Class].[All]" allUniqueName="[CB - Project].[FI Project Class].[All]" dimensionUniqueName="[CB - Project]" displayFolder="" count="0" unbalanced="0"/>
    <cacheHierarchy uniqueName="[CB - Project].[FI Project Status]" caption="FI Project Status" attribute="1" defaultMemberUniqueName="[CB - Project].[FI Project Status].[All]" allUniqueName="[CB - Project].[FI Project Status].[All]" dimensionUniqueName="[CB - Project]" displayFolder="" count="0" unbalanced="0"/>
    <cacheHierarchy uniqueName="[CB - Project].[Funding Project]" caption="Funding Project" attribute="1" defaultMemberUniqueName="[CB - Project].[Funding Project].[All]" allUniqueName="[CB - Project].[Funding Project].[All]" dimensionUniqueName="[CB - Project]" displayFolder="" count="0" unbalanced="0"/>
    <cacheHierarchy uniqueName="[CB - Project].[Funding Project - Business Expansion Name]" caption="Funding Project - Business Expansion Name" attribute="1" defaultMemberUniqueName="[CB - Project].[Funding Project - Business Expansion Name].[All]" allUniqueName="[CB - Project].[Funding Project - Business Expansion Name].[All]" dimensionUniqueName="[CB - Project]" displayFolder="" count="0" unbalanced="0"/>
    <cacheHierarchy uniqueName="[CB - Project].[Funding Project - Business Program Name]" caption="Funding Project - Business Program Name" attribute="1" defaultMemberUniqueName="[CB - Project].[Funding Project - Business Program Name].[All]" allUniqueName="[CB - Project].[Funding Project - Business Program Name].[All]" dimensionUniqueName="[CB - Project]" displayFolder="" count="0" unbalanced="0"/>
    <cacheHierarchy uniqueName="[CB - Project].[Funding Project - Outage Number]" caption="Funding Project - Outage Number" attribute="1" defaultMemberUniqueName="[CB - Project].[Funding Project - Outage Number].[All]" allUniqueName="[CB - Project].[Funding Project - Outage Number].[All]" dimensionUniqueName="[CB - Project]" displayFolder="" count="0" unbalanced="0"/>
    <cacheHierarchy uniqueName="[CB - Project].[Funding Project - Outage Required]" caption="Funding Project - Outage Required" attribute="1" defaultMemberUniqueName="[CB - Project].[Funding Project - Outage Required].[All]" allUniqueName="[CB - Project].[Funding Project - Outage Required].[All]" dimensionUniqueName="[CB - Project]" displayFolder="" count="0" unbalanced="0"/>
    <cacheHierarchy uniqueName="[CB - Project].[Funding Project - Owner Name]" caption="Funding Project - Owner Name" attribute="1" defaultMemberUniqueName="[CB - Project].[Funding Project - Owner Name].[All]" allUniqueName="[CB - Project].[Funding Project - Owner Name].[All]" dimensionUniqueName="[CB - Project]" displayFolder="" count="0" unbalanced="0"/>
    <cacheHierarchy uniqueName="[CB - Project].[Funding Project - Project Routing]" caption="Funding Project - Project Routing" attribute="1" defaultMemberUniqueName="[CB - Project].[Funding Project - Project Routing].[All]" allUniqueName="[CB - Project].[Funding Project - Project Routing].[All]" dimensionUniqueName="[CB - Project]" displayFolder="" count="0" unbalanced="0"/>
    <cacheHierarchy uniqueName="[CB - Project].[Funding Project Description]" caption="Funding Project Description" attribute="1" defaultMemberUniqueName="[CB - Project].[Funding Project Description].[All]" allUniqueName="[CB - Project].[Funding Project Description].[All]" dimensionUniqueName="[CB - Project]" displayFolder="" count="0" unbalanced="0"/>
    <cacheHierarchy uniqueName="[CB - Project].[Funding Project Indicator]" caption="Funding Project Indicator" attribute="1" defaultMemberUniqueName="[CB - Project].[Funding Project Indicator].[All]" allUniqueName="[CB - Project].[Funding Project Indicator].[All]" dimensionUniqueName="[CB - Project]" displayFolder="" count="0" unbalanced="0"/>
    <cacheHierarchy uniqueName="[CB - Project].[Funding Project Substation]" caption="Funding Project Substation" attribute="1" defaultMemberUniqueName="[CB - Project].[Funding Project Substation].[All]" allUniqueName="[CB - Project].[Funding Project Substation].[All]" dimensionUniqueName="[CB - Project]" displayFolder="" count="0" unbalanced="0"/>
    <cacheHierarchy uniqueName="[CB - Project].[Investment Identifier]" caption="Investment Identifier" attribute="1" defaultMemberUniqueName="[CB - Project].[Investment Identifier].[All]" allUniqueName="[CB - Project].[Investment Identifier].[All]" dimensionUniqueName="[CB - Project]" displayFolder="" count="0" unbalanced="0"/>
    <cacheHierarchy uniqueName="[CB - Project].[IT Project Classification]" caption="IT Project Classification" attribute="1" defaultMemberUniqueName="[CB - Project].[IT Project Classification].[All]" allUniqueName="[CB - Project].[IT Project Classification].[All]" dimensionUniqueName="[CB - Project]" displayFolder="" count="0" unbalanced="0"/>
    <cacheHierarchy uniqueName="[CB - Project].[Joint Owner Allocation Rate]" caption="Joint Owner Allocation Rate" attribute="1" defaultMemberUniqueName="[CB - Project].[Joint Owner Allocation Rate].[All]" allUniqueName="[CB - Project].[Joint Owner Allocation Rate].[All]" dimensionUniqueName="[CB - Project]" displayFolder="" count="0" unbalanced="0"/>
    <cacheHierarchy uniqueName="[CB - Project].[Major Location Description]" caption="Major Location Description" attribute="1" defaultMemberUniqueName="[CB - Project].[Major Location Description].[All]" allUniqueName="[CB - Project].[Major Location Description].[All]" dimensionUniqueName="[CB - Project]" displayFolder="" count="0" unbalanced="0"/>
    <cacheHierarchy uniqueName="[CB - Project].[Major Location ID]" caption="Major Location ID" attribute="1" defaultMemberUniqueName="[CB - Project].[Major Location ID].[All]" allUniqueName="[CB - Project].[Major Location ID].[All]" dimensionUniqueName="[CB - Project]" displayFolder="" count="0" unbalanced="0"/>
    <cacheHierarchy uniqueName="[CB - Project].[Major Location State]" caption="Major Location State" attribute="1" defaultMemberUniqueName="[CB - Project].[Major Location State].[All]" allUniqueName="[CB - Project].[Major Location State].[All]" dimensionUniqueName="[CB - Project]" displayFolder="" count="0" unbalanced="0"/>
    <cacheHierarchy uniqueName="[CB - Project].[Outage Number]" caption="Outage Number" attribute="1" defaultMemberUniqueName="[CB - Project].[Outage Number].[All]" allUniqueName="[CB - Project].[Outage Number].[All]" dimensionUniqueName="[CB - Project]" displayFolder="" count="0" unbalanced="0"/>
    <cacheHierarchy uniqueName="[CB - Project].[Post In Service Carrying Charge]" caption="Post In Service Carrying Charge" attribute="1" defaultMemberUniqueName="[CB - Project].[Post In Service Carrying Charge].[All]" allUniqueName="[CB - Project].[Post In Service Carrying Charge].[All]" dimensionUniqueName="[CB - Project]" displayFolder="" count="0" unbalanced="0"/>
    <cacheHierarchy uniqueName="[CB - Project].[Project CB]" caption="Project CB" attribute="1" defaultMemberUniqueName="[CB - Project].[Project CB].[All]" allUniqueName="[CB - Project].[Project CB].[All]" dimensionUniqueName="[CB - Project]" displayFolder="" count="0" unbalanced="0"/>
    <cacheHierarchy uniqueName="[CB - Project].[Project CB - Description]" caption="Project CB - Description" attribute="1" defaultMemberUniqueName="[CB - Project].[Project CB - Description].[All]" allUniqueName="[CB - Project].[Project CB - Description].[All]" dimensionUniqueName="[CB - Project]" displayFolder="" count="0" unbalanced="0"/>
    <cacheHierarchy uniqueName="[CB - Project].[Project CB Class]" caption="Project CB Class" attribute="1" defaultMemberUniqueName="[CB - Project].[Project CB Class].[All]" allUniqueName="[CB - Project].[Project CB Class].[All]" dimensionUniqueName="[CB - Project]" displayFolder="" count="0" unbalanced="0"/>
    <cacheHierarchy uniqueName="[CB - Project].[Project CB Description]" caption="Project CB Description" attribute="1" defaultMemberUniqueName="[CB - Project].[Project CB Description].[All]" allUniqueName="[CB - Project].[Project CB Description].[All]" dimensionUniqueName="[CB - Project]" displayFolder="" count="0" unbalanced="0"/>
    <cacheHierarchy uniqueName="[CB - Project].[Project CB Grouping]" caption="Project CB Grouping" defaultMemberUniqueName="[CB - Project].[Project CB Grouping].[All]" allUniqueName="[CB - Project].[Project CB Grouping].[All]" dimensionUniqueName="[CB - Project]" displayFolder="" count="0" unbalanced="0"/>
    <cacheHierarchy uniqueName="[CB - Project].[Project CB Prefix]" caption="Project CB Prefix" attribute="1" defaultMemberUniqueName="[CB - Project].[Project CB Prefix].[All]" allUniqueName="[CB - Project].[Project CB Prefix].[All]" dimensionUniqueName="[CB - Project]" displayFolder="" count="0" unbalanced="0"/>
    <cacheHierarchy uniqueName="[CB - Project Activity - JD].[Project Activity]" caption="Project Activity" attribute="1" defaultMemberUniqueName="[CB - Project Activity - JD].[Project Activity].[All]" allUniqueName="[CB - Project Activity - JD].[Project Activity].[All]" dimensionUniqueName="[CB - Project Activity - JD]" displayFolder="" count="0" unbalanced="0"/>
    <cacheHierarchy uniqueName="[CB - Project Activity - JD].[Project Activity Description]" caption="Project Activity Description" attribute="1" defaultMemberUniqueName="[CB - Project Activity - JD].[Project Activity Description].[All]" allUniqueName="[CB - Project Activity - JD].[Project Activity Description].[All]" dimensionUniqueName="[CB - Project Activity - JD]" displayFolder="" count="0" unbalanced="0"/>
    <cacheHierarchy uniqueName="[CB - Resource Type].[Resource Type CB]" caption="Resource Type CB" attribute="1" keyAttribute="1" defaultMemberUniqueName="[CB - Resource Type].[Resource Type CB].[All]" allUniqueName="[CB - Resource Type].[Resource Type CB].[All]" dimensionUniqueName="[CB - Resource Type]" displayFolder="" count="0" unbalanced="0"/>
    <cacheHierarchy uniqueName="[CB - Resource Type].[Resource Type CB - Description]" caption="Resource Type CB - Description" attribute="1" defaultMemberUniqueName="[CB - Resource Type].[Resource Type CB - Description].[All]" allUniqueName="[CB - Resource Type].[Resource Type CB - Description].[All]" dimensionUniqueName="[CB - Resource Type]" displayFolder="" count="0" unbalanced="0"/>
    <cacheHierarchy uniqueName="[CB - Resource Type].[Resource Type CB Description Long]" caption="Resource Type CB Description Long" attribute="1" defaultMemberUniqueName="[CB - Resource Type].[Resource Type CB Description Long].[All]" allUniqueName="[CB - Resource Type].[Resource Type CB Description Long].[All]" dimensionUniqueName="[CB - Resource Type]" displayFolder="" count="0" unbalanced="0"/>
    <cacheHierarchy uniqueName="[CB - Resource Type].[Resource Type CB Description Short]" caption="Resource Type CB Description Short" attribute="1" defaultMemberUniqueName="[CB - Resource Type].[Resource Type CB Description Short].[All]" allUniqueName="[CB - Resource Type].[Resource Type CB Description Short].[All]" dimensionUniqueName="[CB - Resource Type]" displayFolder="" count="0" unbalanced="0"/>
    <cacheHierarchy uniqueName="[CB - Resource Type].[Resource Type CB Set ID]" caption="Resource Type CB Set ID" attribute="1" defaultMemberUniqueName="[CB - Resource Type].[Resource Type CB Set ID].[All]" allUniqueName="[CB - Resource Type].[Resource Type CB Set ID].[All]" dimensionUniqueName="[CB - Resource Type]" displayFolder="" count="0" unbalanced="0"/>
    <cacheHierarchy uniqueName="[CB - Resource Type HIER].[Resource Type HIER]" caption="Resource Type HIER" attribute="1" keyAttribute="1" defaultMemberUniqueName="[CB - Resource Type HIER].[Resource Type HIER].[All]" allUniqueName="[CB - Resource Type HIER].[Resource Type HIER].[All]" dimensionUniqueName="[CB - Resource Type HIER]" displayFolder="" count="0" unbalanced="0"/>
    <cacheHierarchy uniqueName="[CB - Resource Type HIER].[Resource Type HIER Description Long]" caption="Resource Type HIER Description Long" attribute="1" defaultMemberUniqueName="[CB - Resource Type HIER].[Resource Type HIER Description Long].[All]" allUniqueName="[CB - Resource Type HIER].[Resource Type HIER Description Long].[All]" dimensionUniqueName="[CB - Resource Type HIER]" displayFolder="" count="0" unbalanced="0"/>
    <cacheHierarchy uniqueName="[CB - Resource Type HIER].[Resource Type HIER Description Short]" caption="Resource Type HIER Description Short" attribute="1" defaultMemberUniqueName="[CB - Resource Type HIER].[Resource Type HIER Description Short].[All]" allUniqueName="[CB - Resource Type HIER].[Resource Type HIER Description Short].[All]" dimensionUniqueName="[CB - Resource Type HIER]" displayFolder="" count="0" unbalanced="0"/>
    <cacheHierarchy uniqueName="[CB - Resource Type HIER].[Resource Type HIER Set ID]" caption="Resource Type HIER Set ID" attribute="1" defaultMemberUniqueName="[CB - Resource Type HIER].[Resource Type HIER Set ID].[All]" allUniqueName="[CB - Resource Type HIER].[Resource Type HIER Set ID].[All]" dimensionUniqueName="[CB - Resource Type HIER]" displayFolder="" count="0" unbalanced="0"/>
    <cacheHierarchy uniqueName="[CB - Resource Type HIER].[Resource Type Hierarchy]" caption="Resource Type Hierarchy" defaultMemberUniqueName="[CB - Resource Type HIER].[Resource Type Hierarchy].[All]" allUniqueName="[CB - Resource Type HIER].[Resource Type Hierarchy].[All]" dimensionUniqueName="[CB - Resource Type HIER]" displayFolder="" count="0" unbalanced="0"/>
    <cacheHierarchy uniqueName="[CB - Resource Type HIER].[Resource Type Hierarchy Name]" caption="Resource Type Hierarchy Name" attribute="1" defaultMemberUniqueName="[CB - Resource Type HIER].[Resource Type Hierarchy Name].[All]" allUniqueName="[CB - Resource Type HIER].[Resource Type Hierarchy Name].[All]" dimensionUniqueName="[CB - Resource Type HIER]" displayFolder="" count="0" unbalanced="0"/>
    <cacheHierarchy uniqueName="[CB - Resource Type HIER].[Resource Type Level 01 Description]" caption="Resource Type Level 01 Description" attribute="1" defaultMemberUniqueName="[CB - Resource Type HIER].[Resource Type Level 01 Description].[All]" allUniqueName="[CB - Resource Type HIER].[Resource Type Level 01 Description].[All]" dimensionUniqueName="[CB - Resource Type HIER]" displayFolder="" count="0" unbalanced="0"/>
    <cacheHierarchy uniqueName="[CB - Resource Type HIER].[Resource Type Level 01 Name]" caption="Resource Type Level 01 Name" attribute="1" defaultMemberUniqueName="[CB - Resource Type HIER].[Resource Type Level 01 Name].[All]" allUniqueName="[CB - Resource Type HIER].[Resource Type Level 01 Name].[All]" dimensionUniqueName="[CB - Resource Type HIER]" displayFolder="" count="0" unbalanced="0"/>
    <cacheHierarchy uniqueName="[CB - Resource Type HIER].[Resource Type Level 01 Name - Description]" caption="Resource Type Level 01 Name - Description" attribute="1" defaultMemberUniqueName="[CB - Resource Type HIER].[Resource Type Level 01 Name - Description].[All]" allUniqueName="[CB - Resource Type HIER].[Resource Type Level 01 Name - Description].[All]" dimensionUniqueName="[CB - Resource Type HIER]" displayFolder="" count="0" unbalanced="0"/>
    <cacheHierarchy uniqueName="[CB - Resource Type HIER].[Resource Type Level 02 Description]" caption="Resource Type Level 02 Description" attribute="1" defaultMemberUniqueName="[CB - Resource Type HIER].[Resource Type Level 02 Description].[All]" allUniqueName="[CB - Resource Type HIER].[Resource Type Level 02 Description].[All]" dimensionUniqueName="[CB - Resource Type HIER]" displayFolder="" count="0" unbalanced="0"/>
    <cacheHierarchy uniqueName="[CB - Resource Type HIER].[Resource Type Level 02 Name]" caption="Resource Type Level 02 Name" attribute="1" defaultMemberUniqueName="[CB - Resource Type HIER].[Resource Type Level 02 Name].[All]" allUniqueName="[CB - Resource Type HIER].[Resource Type Level 02 Name].[All]" dimensionUniqueName="[CB - Resource Type HIER]" displayFolder="" count="0" unbalanced="0"/>
    <cacheHierarchy uniqueName="[CB - Resource Type HIER].[Resource Type Level 02 Name - Description]" caption="Resource Type Level 02 Name - Description" attribute="1" defaultMemberUniqueName="[CB - Resource Type HIER].[Resource Type Level 02 Name - Description].[All]" allUniqueName="[CB - Resource Type HIER].[Resource Type Level 02 Name - Description].[All]" dimensionUniqueName="[CB - Resource Type HIER]" displayFolder="" count="0" unbalanced="0"/>
    <cacheHierarchy uniqueName="[CB - Resource Type HIER].[Resource Type Level 03 Description]" caption="Resource Type Level 03 Description" attribute="1" defaultMemberUniqueName="[CB - Resource Type HIER].[Resource Type Level 03 Description].[All]" allUniqueName="[CB - Resource Type HIER].[Resource Type Level 03 Description].[All]" dimensionUniqueName="[CB - Resource Type HIER]" displayFolder="" count="0" unbalanced="0"/>
    <cacheHierarchy uniqueName="[CB - Resource Type HIER].[Resource Type Level 03 Name]" caption="Resource Type Level 03 Name" attribute="1" defaultMemberUniqueName="[CB - Resource Type HIER].[Resource Type Level 03 Name].[All]" allUniqueName="[CB - Resource Type HIER].[Resource Type Level 03 Name].[All]" dimensionUniqueName="[CB - Resource Type HIER]" displayFolder="" count="0" unbalanced="0"/>
    <cacheHierarchy uniqueName="[CB - Resource Type HIER].[Resource Type Level 03 Name - Description]" caption="Resource Type Level 03 Name - Description" attribute="1" defaultMemberUniqueName="[CB - Resource Type HIER].[Resource Type Level 03 Name - Description].[All]" allUniqueName="[CB - Resource Type HIER].[Resource Type Level 03 Name - Description].[All]" dimensionUniqueName="[CB - Resource Type HIER]" displayFolder="" count="0" unbalanced="0"/>
    <cacheHierarchy uniqueName="[CB - Resource Type HIER].[Resource Type Level 04 Description]" caption="Resource Type Level 04 Description" attribute="1" defaultMemberUniqueName="[CB - Resource Type HIER].[Resource Type Level 04 Description].[All]" allUniqueName="[CB - Resource Type HIER].[Resource Type Level 04 Description].[All]" dimensionUniqueName="[CB - Resource Type HIER]" displayFolder="" count="0" unbalanced="0"/>
    <cacheHierarchy uniqueName="[CB - Resource Type HIER].[Resource Type Level 04 Name]" caption="Resource Type Level 04 Name" attribute="1" defaultMemberUniqueName="[CB - Resource Type HIER].[Resource Type Level 04 Name].[All]" allUniqueName="[CB - Resource Type HIER].[Resource Type Level 04 Name].[All]" dimensionUniqueName="[CB - Resource Type HIER]" displayFolder="" count="0" unbalanced="0"/>
    <cacheHierarchy uniqueName="[CB - Resource Type HIER].[Resource Type Level 04 Name - Description]" caption="Resource Type Level 04 Name - Description" attribute="1" defaultMemberUniqueName="[CB - Resource Type HIER].[Resource Type Level 04 Name - Description].[All]" allUniqueName="[CB - Resource Type HIER].[Resource Type Level 04 Name - Description].[All]" dimensionUniqueName="[CB - Resource Type HIER]" displayFolder="" count="0" unbalanced="0"/>
    <cacheHierarchy uniqueName="[CB - Resource Type HIER].[Resource Type Level 05 Description]" caption="Resource Type Level 05 Description" attribute="1" defaultMemberUniqueName="[CB - Resource Type HIER].[Resource Type Level 05 Description].[All]" allUniqueName="[CB - Resource Type HIER].[Resource Type Level 05 Description].[All]" dimensionUniqueName="[CB - Resource Type HIER]" displayFolder="" count="0" unbalanced="0"/>
    <cacheHierarchy uniqueName="[CB - Resource Type HIER].[Resource Type Level 05 Name]" caption="Resource Type Level 05 Name" attribute="1" defaultMemberUniqueName="[CB - Resource Type HIER].[Resource Type Level 05 Name].[All]" allUniqueName="[CB - Resource Type HIER].[Resource Type Level 05 Name].[All]" dimensionUniqueName="[CB - Resource Type HIER]" displayFolder="" count="0" unbalanced="0"/>
    <cacheHierarchy uniqueName="[CB - Resource Type HIER].[Resource Type Level 05 Name - Description]" caption="Resource Type Level 05 Name - Description" attribute="1" defaultMemberUniqueName="[CB - Resource Type HIER].[Resource Type Level 05 Name - Description].[All]" allUniqueName="[CB - Resource Type HIER].[Resource Type Level 05 Name - Description].[All]" dimensionUniqueName="[CB - Resource Type HIER]" displayFolder="" count="0" unbalanced="0"/>
    <cacheHierarchy uniqueName="[CB - Resource Type HIER].[Resource Type Level 06 Description]" caption="Resource Type Level 06 Description" attribute="1" defaultMemberUniqueName="[CB - Resource Type HIER].[Resource Type Level 06 Description].[All]" allUniqueName="[CB - Resource Type HIER].[Resource Type Level 06 Description].[All]" dimensionUniqueName="[CB - Resource Type HIER]" displayFolder="" count="0" unbalanced="0"/>
    <cacheHierarchy uniqueName="[CB - Resource Type HIER].[Resource Type Level 06 Name]" caption="Resource Type Level 06 Name" attribute="1" defaultMemberUniqueName="[CB - Resource Type HIER].[Resource Type Level 06 Name].[All]" allUniqueName="[CB - Resource Type HIER].[Resource Type Level 06 Name].[All]" dimensionUniqueName="[CB - Resource Type HIER]" displayFolder="" count="0" unbalanced="0"/>
    <cacheHierarchy uniqueName="[CB - Resource Type HIER].[Resource Type Level 06 Name - Description]" caption="Resource Type Level 06 Name - Description" attribute="1" defaultMemberUniqueName="[CB - Resource Type HIER].[Resource Type Level 06 Name - Description].[All]" allUniqueName="[CB - Resource Type HIER].[Resource Type Level 06 Name - Description].[All]" dimensionUniqueName="[CB - Resource Type HIER]" displayFolder="" count="0" unbalanced="0"/>
    <cacheHierarchy uniqueName="[CB - Resource Type HIER].[Resource Type Level 07 Description]" caption="Resource Type Level 07 Description" attribute="1" defaultMemberUniqueName="[CB - Resource Type HIER].[Resource Type Level 07 Description].[All]" allUniqueName="[CB - Resource Type HIER].[Resource Type Level 07 Description].[All]" dimensionUniqueName="[CB - Resource Type HIER]" displayFolder="" count="0" unbalanced="0"/>
    <cacheHierarchy uniqueName="[CB - Resource Type HIER].[Resource Type Level 07 Name]" caption="Resource Type Level 07 Name" attribute="1" defaultMemberUniqueName="[CB - Resource Type HIER].[Resource Type Level 07 Name].[All]" allUniqueName="[CB - Resource Type HIER].[Resource Type Level 07 Name].[All]" dimensionUniqueName="[CB - Resource Type HIER]" displayFolder="" count="0" unbalanced="0"/>
    <cacheHierarchy uniqueName="[CB - Resource Type HIER].[Resource Type Level 07 Name - Description]" caption="Resource Type Level 07 Name - Description" attribute="1" defaultMemberUniqueName="[CB - Resource Type HIER].[Resource Type Level 07 Name - Description].[All]" allUniqueName="[CB - Resource Type HIER].[Resource Type Level 07 Name - Description].[All]" dimensionUniqueName="[CB - Resource Type HIER]" displayFolder="" count="0" unbalanced="0"/>
    <cacheHierarchy uniqueName="[CB - Resource Type HIER].[Resource Type Level 08 Description]" caption="Resource Type Level 08 Description" attribute="1" defaultMemberUniqueName="[CB - Resource Type HIER].[Resource Type Level 08 Description].[All]" allUniqueName="[CB - Resource Type HIER].[Resource Type Level 08 Description].[All]" dimensionUniqueName="[CB - Resource Type HIER]" displayFolder="" count="0" unbalanced="0"/>
    <cacheHierarchy uniqueName="[CB - Resource Type HIER].[Resource Type Level 08 Name]" caption="Resource Type Level 08 Name" attribute="1" defaultMemberUniqueName="[CB - Resource Type HIER].[Resource Type Level 08 Name].[All]" allUniqueName="[CB - Resource Type HIER].[Resource Type Level 08 Name].[All]" dimensionUniqueName="[CB - Resource Type HIER]" displayFolder="" count="0" unbalanced="0"/>
    <cacheHierarchy uniqueName="[CB - Resource Type HIER].[Resource Type Level 08 Name - Description]" caption="Resource Type Level 08 Name - Description" attribute="1" defaultMemberUniqueName="[CB - Resource Type HIER].[Resource Type Level 08 Name - Description].[All]" allUniqueName="[CB - Resource Type HIER].[Resource Type Level 08 Name - Description].[All]" dimensionUniqueName="[CB - Resource Type HIER]" displayFolder="" count="0" unbalanced="0"/>
    <cacheHierarchy uniqueName="[CB - Resource Type HIER].[Resource Type Level 09 Description]" caption="Resource Type Level 09 Description" attribute="1" defaultMemberUniqueName="[CB - Resource Type HIER].[Resource Type Level 09 Description].[All]" allUniqueName="[CB - Resource Type HIER].[Resource Type Level 09 Description].[All]" dimensionUniqueName="[CB - Resource Type HIER]" displayFolder="" count="0" unbalanced="0"/>
    <cacheHierarchy uniqueName="[CB - Resource Type HIER].[Resource Type Level 09 Name]" caption="Resource Type Level 09 Name" attribute="1" defaultMemberUniqueName="[CB - Resource Type HIER].[Resource Type Level 09 Name].[All]" allUniqueName="[CB - Resource Type HIER].[Resource Type Level 09 Name].[All]" dimensionUniqueName="[CB - Resource Type HIER]" displayFolder="" count="0" unbalanced="0"/>
    <cacheHierarchy uniqueName="[CB - Resource Type HIER].[Resource Type Level 09 Name - Description]" caption="Resource Type Level 09 Name - Description" attribute="1" defaultMemberUniqueName="[CB - Resource Type HIER].[Resource Type Level 09 Name - Description].[All]" allUniqueName="[CB - Resource Type HIER].[Resource Type Level 09 Name - Description].[All]" dimensionUniqueName="[CB - Resource Type HIER]" displayFolder="" count="0" unbalanced="0"/>
    <cacheHierarchy uniqueName="[CB - Resource Type HIER].[Resource Type Parent Description]" caption="Resource Type Parent Description" attribute="1" defaultMemberUniqueName="[CB - Resource Type HIER].[Resource Type Parent Description].[All]" allUniqueName="[CB - Resource Type HIER].[Resource Type Parent Description].[All]" dimensionUniqueName="[CB - Resource Type HIER]" displayFolder="" count="0" unbalanced="0"/>
    <cacheHierarchy uniqueName="[CB - Resource Type HIER].[Resource Type Parent Name]" caption="Resource Type Parent Name" attribute="1" defaultMemberUniqueName="[CB - Resource Type HIER].[Resource Type Parent Name].[All]" allUniqueName="[CB - Resource Type HIER].[Resource Type Parent Name].[All]" dimensionUniqueName="[CB - Resource Type HIER]" displayFolder="" count="0" unbalanced="0"/>
    <cacheHierarchy uniqueName="[CB - Responsibility Center].[Responsibility Center CB]" caption="Responsibility Center CB" attribute="1" keyAttribute="1" defaultMemberUniqueName="[CB - Responsibility Center].[Responsibility Center CB].[All]" allUniqueName="[CB - Responsibility Center].[Responsibility Center CB].[All]" dimensionUniqueName="[CB - Responsibility Center]" displayFolder="" count="0" unbalanced="0"/>
    <cacheHierarchy uniqueName="[CB - Responsibility Center].[Responsibility Center CB - Description]" caption="Responsibility Center CB - Description" attribute="1" defaultMemberUniqueName="[CB - Responsibility Center].[Responsibility Center CB - Description].[All]" allUniqueName="[CB - Responsibility Center].[Responsibility Center CB - Description].[All]" dimensionUniqueName="[CB - Responsibility Center]" displayFolder="" count="2" unbalanced="0">
      <fieldsUsage count="2">
        <fieldUsage x="-1"/>
        <fieldUsage x="77"/>
      </fieldsUsage>
    </cacheHierarchy>
    <cacheHierarchy uniqueName="[CB - Responsibility Center].[Responsibility Center CB Budget Only Indicator]" caption="Responsibility Center CB Budget Only Indicator" attribute="1" defaultMemberUniqueName="[CB - Responsibility Center].[Responsibility Center CB Budget Only Indicator].[All]" allUniqueName="[CB - Responsibility Center].[Responsibility Center CB Budget Only Indicator].[All]" dimensionUniqueName="[CB - Responsibility Center]" displayFolder="" count="0" unbalanced="0"/>
    <cacheHierarchy uniqueName="[CB - Responsibility Center].[Responsibility Center CB Description Long]" caption="Responsibility Center CB Description Long" attribute="1" defaultMemberUniqueName="[CB - Responsibility Center].[Responsibility Center CB Description Long].[All]" allUniqueName="[CB - Responsibility Center].[Responsibility Center CB Description Long].[All]" dimensionUniqueName="[CB - Responsibility Center]" displayFolder="" count="0" unbalanced="0"/>
    <cacheHierarchy uniqueName="[CB - Responsibility Center].[Responsibility Center CB Description Short]" caption="Responsibility Center CB Description Short" attribute="1" defaultMemberUniqueName="[CB - Responsibility Center].[Responsibility Center CB Description Short].[All]" allUniqueName="[CB - Responsibility Center].[Responsibility Center CB Description Short].[All]" dimensionUniqueName="[CB - Responsibility Center]" displayFolder="" count="0" unbalanced="0"/>
    <cacheHierarchy uniqueName="[CB - Responsibility Center].[Responsibility Center CB Manager Name]" caption="Responsibility Center CB Manager Name" attribute="1" defaultMemberUniqueName="[CB - Responsibility Center].[Responsibility Center CB Manager Name].[All]" allUniqueName="[CB - Responsibility Center].[Responsibility Center CB Manager Name].[All]" dimensionUniqueName="[CB - Responsibility Center]" displayFolder="" count="0" unbalanced="0"/>
    <cacheHierarchy uniqueName="[CB - Responsibility Center].[Responsibility Center CB Type Set ID]" caption="Responsibility Center CB Type Set ID" attribute="1" defaultMemberUniqueName="[CB - Responsibility Center].[Responsibility Center CB Type Set ID].[All]" allUniqueName="[CB - Responsibility Center].[Responsibility Center CB Type Set ID].[All]" dimensionUniqueName="[CB - Responsibility Center]" displayFolder="" count="0" unbalanced="0"/>
    <cacheHierarchy uniqueName="[CB - Responsibility Center HIER].[Responsibility Center Effective Date]" caption="Responsibility Center Effective Date" attribute="1" defaultMemberUniqueName="[CB - Responsibility Center HIER].[Responsibility Center Effective Date].[All]" allUniqueName="[CB - Responsibility Center HIER].[Responsibility Center Effective Date].[All]" dimensionUniqueName="[CB - Responsibility Center HIER]" displayFolder="" count="0" unbalanced="0"/>
    <cacheHierarchy uniqueName="[CB - Responsibility Center HIER].[Responsibility Center HIER]" caption="Responsibility Center HIER" attribute="1" keyAttribute="1" defaultMemberUniqueName="[CB - Responsibility Center HIER].[Responsibility Center HIER].[All]" allUniqueName="[CB - Responsibility Center HIER].[Responsibility Center HIER].[All]" dimensionUniqueName="[CB - Responsibility Center HIER]" displayFolder="" count="0" unbalanced="0"/>
    <cacheHierarchy uniqueName="[CB - Responsibility Center HIER].[Responsibility Center HIER Description Long]" caption="Responsibility Center HIER Description Long" attribute="1" defaultMemberUniqueName="[CB - Responsibility Center HIER].[Responsibility Center HIER Description Long].[All]" allUniqueName="[CB - Responsibility Center HIER].[Responsibility Center HIER Description Long].[All]" dimensionUniqueName="[CB - Responsibility Center HIER]" displayFolder="" count="0" unbalanced="0"/>
    <cacheHierarchy uniqueName="[CB - Responsibility Center HIER].[Responsibility Center HIER Description Short]" caption="Responsibility Center HIER Description Short" attribute="1" defaultMemberUniqueName="[CB - Responsibility Center HIER].[Responsibility Center HIER Description Short].[All]" allUniqueName="[CB - Responsibility Center HIER].[Responsibility Center HIER Description Short].[All]" dimensionUniqueName="[CB - Responsibility Center HIER]" displayFolder="" count="0" unbalanced="0"/>
    <cacheHierarchy uniqueName="[CB - Responsibility Center HIER].[Responsibility Center HIER Type Set ID]" caption="Responsibility Center HIER Type Set ID" attribute="1" defaultMemberUniqueName="[CB - Responsibility Center HIER].[Responsibility Center HIER Type Set ID].[All]" allUniqueName="[CB - Responsibility Center HIER].[Responsibility Center HIER Type Set ID].[All]" dimensionUniqueName="[CB - Responsibility Center HIER]" displayFolder="" count="0" unbalanced="0"/>
    <cacheHierarchy uniqueName="[CB - Responsibility Center HIER].[Responsibility Center Hierarchy]" caption="Responsibility Center Hierarchy" defaultMemberUniqueName="[CB - Responsibility Center HIER].[Responsibility Center Hierarchy].[All]" allUniqueName="[CB - Responsibility Center HIER].[Responsibility Center Hierarchy].[All]" dimensionUniqueName="[CB - Responsibility Center HIER]" displayFolder="" count="0" unbalanced="0"/>
    <cacheHierarchy uniqueName="[CB - Responsibility Center HIER].[Responsibility Center Hierarchy Name]" caption="Responsibility Center Hierarchy Name" attribute="1" defaultMemberUniqueName="[CB - Responsibility Center HIER].[Responsibility Center Hierarchy Name].[All]" allUniqueName="[CB - Responsibility Center HIER].[Responsibility Center Hierarchy Name].[All]" dimensionUniqueName="[CB - Responsibility Center HIER]" displayFolder="" count="0" unbalanced="0"/>
    <cacheHierarchy uniqueName="[CB - Responsibility Center HIER].[Responsibility Center Level 01 Description]" caption="Responsibility Center Level 01 Description" attribute="1" defaultMemberUniqueName="[CB - Responsibility Center HIER].[Responsibility Center Level 01 Description].[All]" allUniqueName="[CB - Responsibility Center HIER].[Responsibility Center Level 01 Description].[All]" dimensionUniqueName="[CB - Responsibility Center HIER]" displayFolder="" count="0" unbalanced="0"/>
    <cacheHierarchy uniqueName="[CB - Responsibility Center HIER].[Responsibility Center Level 01 Name]" caption="Responsibility Center Level 01 Name" attribute="1" defaultMemberUniqueName="[CB - Responsibility Center HIER].[Responsibility Center Level 01 Name].[All]" allUniqueName="[CB - Responsibility Center HIER].[Responsibility Center Level 01 Name].[All]" dimensionUniqueName="[CB - Responsibility Center HIER]" displayFolder="" count="0" unbalanced="0"/>
    <cacheHierarchy uniqueName="[CB - Responsibility Center HIER].[Responsibility Center Level 01 Name - Description]" caption="Responsibility Center Level 01 Name - Description" attribute="1" defaultMemberUniqueName="[CB - Responsibility Center HIER].[Responsibility Center Level 01 Name - Description].[All]" allUniqueName="[CB - Responsibility Center HIER].[Responsibility Center Level 01 Name - Description].[All]" dimensionUniqueName="[CB - Responsibility Center HIER]" displayFolder="" count="0" unbalanced="0"/>
    <cacheHierarchy uniqueName="[CB - Responsibility Center HIER].[Responsibility Center Level 02 Description]" caption="Responsibility Center Level 02 Description" attribute="1" defaultMemberUniqueName="[CB - Responsibility Center HIER].[Responsibility Center Level 02 Description].[All]" allUniqueName="[CB - Responsibility Center HIER].[Responsibility Center Level 02 Description].[All]" dimensionUniqueName="[CB - Responsibility Center HIER]" displayFolder="" count="0" unbalanced="0"/>
    <cacheHierarchy uniqueName="[CB - Responsibility Center HIER].[Responsibility Center Level 02 Name]" caption="Responsibility Center Level 02 Name" attribute="1" defaultMemberUniqueName="[CB - Responsibility Center HIER].[Responsibility Center Level 02 Name].[All]" allUniqueName="[CB - Responsibility Center HIER].[Responsibility Center Level 02 Name].[All]" dimensionUniqueName="[CB - Responsibility Center HIER]" displayFolder="" count="0" unbalanced="0"/>
    <cacheHierarchy uniqueName="[CB - Responsibility Center HIER].[Responsibility Center Level 02 Name - Description]" caption="Responsibility Center Level 02 Name - Description" attribute="1" defaultMemberUniqueName="[CB - Responsibility Center HIER].[Responsibility Center Level 02 Name - Description].[All]" allUniqueName="[CB - Responsibility Center HIER].[Responsibility Center Level 02 Name - Description].[All]" dimensionUniqueName="[CB - Responsibility Center HIER]" displayFolder="" count="0" unbalanced="0"/>
    <cacheHierarchy uniqueName="[CB - Responsibility Center HIER].[Responsibility Center Level 03 Description]" caption="Responsibility Center Level 03 Description" attribute="1" defaultMemberUniqueName="[CB - Responsibility Center HIER].[Responsibility Center Level 03 Description].[All]" allUniqueName="[CB - Responsibility Center HIER].[Responsibility Center Level 03 Description].[All]" dimensionUniqueName="[CB - Responsibility Center HIER]" displayFolder="" count="0" unbalanced="0"/>
    <cacheHierarchy uniqueName="[CB - Responsibility Center HIER].[Responsibility Center Level 03 Name]" caption="Responsibility Center Level 03 Name" attribute="1" defaultMemberUniqueName="[CB - Responsibility Center HIER].[Responsibility Center Level 03 Name].[All]" allUniqueName="[CB - Responsibility Center HIER].[Responsibility Center Level 03 Name].[All]" dimensionUniqueName="[CB - Responsibility Center HIER]" displayFolder="" count="0" unbalanced="0"/>
    <cacheHierarchy uniqueName="[CB - Responsibility Center HIER].[Responsibility Center Level 03 Name - Description]" caption="Responsibility Center Level 03 Name - Description" attribute="1" defaultMemberUniqueName="[CB - Responsibility Center HIER].[Responsibility Center Level 03 Name - Description].[All]" allUniqueName="[CB - Responsibility Center HIER].[Responsibility Center Level 03 Name - Description].[All]" dimensionUniqueName="[CB - Responsibility Center HIER]" displayFolder="" count="0" unbalanced="0"/>
    <cacheHierarchy uniqueName="[CB - Responsibility Center HIER].[Responsibility Center Level 04 Description]" caption="Responsibility Center Level 04 Description" attribute="1" defaultMemberUniqueName="[CB - Responsibility Center HIER].[Responsibility Center Level 04 Description].[All]" allUniqueName="[CB - Responsibility Center HIER].[Responsibility Center Level 04 Description].[All]" dimensionUniqueName="[CB - Responsibility Center HIER]" displayFolder="" count="0" unbalanced="0"/>
    <cacheHierarchy uniqueName="[CB - Responsibility Center HIER].[Responsibility Center Level 04 Name]" caption="Responsibility Center Level 04 Name" attribute="1" defaultMemberUniqueName="[CB - Responsibility Center HIER].[Responsibility Center Level 04 Name].[All]" allUniqueName="[CB - Responsibility Center HIER].[Responsibility Center Level 04 Name].[All]" dimensionUniqueName="[CB - Responsibility Center HIER]" displayFolder="" count="0" unbalanced="0"/>
    <cacheHierarchy uniqueName="[CB - Responsibility Center HIER].[Responsibility Center Level 04 Name - Description]" caption="Responsibility Center Level 04 Name - Description" attribute="1" defaultMemberUniqueName="[CB - Responsibility Center HIER].[Responsibility Center Level 04 Name - Description].[All]" allUniqueName="[CB - Responsibility Center HIER].[Responsibility Center Level 04 Name - Description].[All]" dimensionUniqueName="[CB - Responsibility Center HIER]" displayFolder="" count="0" unbalanced="0"/>
    <cacheHierarchy uniqueName="[CB - Responsibility Center HIER].[Responsibility Center Level 05 Description]" caption="Responsibility Center Level 05 Description" attribute="1" defaultMemberUniqueName="[CB - Responsibility Center HIER].[Responsibility Center Level 05 Description].[All]" allUniqueName="[CB - Responsibility Center HIER].[Responsibility Center Level 05 Description].[All]" dimensionUniqueName="[CB - Responsibility Center HIER]" displayFolder="" count="0" unbalanced="0"/>
    <cacheHierarchy uniqueName="[CB - Responsibility Center HIER].[Responsibility Center Level 05 Name]" caption="Responsibility Center Level 05 Name" attribute="1" defaultMemberUniqueName="[CB - Responsibility Center HIER].[Responsibility Center Level 05 Name].[All]" allUniqueName="[CB - Responsibility Center HIER].[Responsibility Center Level 05 Name].[All]" dimensionUniqueName="[CB - Responsibility Center HIER]" displayFolder="" count="0" unbalanced="0"/>
    <cacheHierarchy uniqueName="[CB - Responsibility Center HIER].[Responsibility Center Level 05 Name - Description]" caption="Responsibility Center Level 05 Name - Description" attribute="1" defaultMemberUniqueName="[CB - Responsibility Center HIER].[Responsibility Center Level 05 Name - Description].[All]" allUniqueName="[CB - Responsibility Center HIER].[Responsibility Center Level 05 Name - Description].[All]" dimensionUniqueName="[CB - Responsibility Center HIER]" displayFolder="" count="0" unbalanced="0"/>
    <cacheHierarchy uniqueName="[CB - Responsibility Center HIER].[Responsibility Center Level 06 Description]" caption="Responsibility Center Level 06 Description" attribute="1" defaultMemberUniqueName="[CB - Responsibility Center HIER].[Responsibility Center Level 06 Description].[All]" allUniqueName="[CB - Responsibility Center HIER].[Responsibility Center Level 06 Description].[All]" dimensionUniqueName="[CB - Responsibility Center HIER]" displayFolder="" count="0" unbalanced="0"/>
    <cacheHierarchy uniqueName="[CB - Responsibility Center HIER].[Responsibility Center Level 06 Name]" caption="Responsibility Center Level 06 Name" attribute="1" defaultMemberUniqueName="[CB - Responsibility Center HIER].[Responsibility Center Level 06 Name].[All]" allUniqueName="[CB - Responsibility Center HIER].[Responsibility Center Level 06 Name].[All]" dimensionUniqueName="[CB - Responsibility Center HIER]" displayFolder="" count="0" unbalanced="0"/>
    <cacheHierarchy uniqueName="[CB - Responsibility Center HIER].[Responsibility Center Level 06 Name - Description]" caption="Responsibility Center Level 06 Name - Description" attribute="1" defaultMemberUniqueName="[CB - Responsibility Center HIER].[Responsibility Center Level 06 Name - Description].[All]" allUniqueName="[CB - Responsibility Center HIER].[Responsibility Center Level 06 Name - Description].[All]" dimensionUniqueName="[CB - Responsibility Center HIER]" displayFolder="" count="0" unbalanced="0"/>
    <cacheHierarchy uniqueName="[CB - Responsibility Center HIER].[Responsibility Center Level 07 Description]" caption="Responsibility Center Level 07 Description" attribute="1" defaultMemberUniqueName="[CB - Responsibility Center HIER].[Responsibility Center Level 07 Description].[All]" allUniqueName="[CB - Responsibility Center HIER].[Responsibility Center Level 07 Description].[All]" dimensionUniqueName="[CB - Responsibility Center HIER]" displayFolder="" count="0" unbalanced="0"/>
    <cacheHierarchy uniqueName="[CB - Responsibility Center HIER].[Responsibility Center Level 07 Name]" caption="Responsibility Center Level 07 Name" attribute="1" defaultMemberUniqueName="[CB - Responsibility Center HIER].[Responsibility Center Level 07 Name].[All]" allUniqueName="[CB - Responsibility Center HIER].[Responsibility Center Level 07 Name].[All]" dimensionUniqueName="[CB - Responsibility Center HIER]" displayFolder="" count="0" unbalanced="0"/>
    <cacheHierarchy uniqueName="[CB - Responsibility Center HIER].[Responsibility Center Level 07 Name - Description]" caption="Responsibility Center Level 07 Name - Description" attribute="1" defaultMemberUniqueName="[CB - Responsibility Center HIER].[Responsibility Center Level 07 Name - Description].[All]" allUniqueName="[CB - Responsibility Center HIER].[Responsibility Center Level 07 Name - Description].[All]" dimensionUniqueName="[CB - Responsibility Center HIER]" displayFolder="" count="0" unbalanced="0"/>
    <cacheHierarchy uniqueName="[CB - Responsibility Center HIER].[Responsibility Center Level 08 Description]" caption="Responsibility Center Level 08 Description" attribute="1" defaultMemberUniqueName="[CB - Responsibility Center HIER].[Responsibility Center Level 08 Description].[All]" allUniqueName="[CB - Responsibility Center HIER].[Responsibility Center Level 08 Description].[All]" dimensionUniqueName="[CB - Responsibility Center HIER]" displayFolder="" count="0" unbalanced="0"/>
    <cacheHierarchy uniqueName="[CB - Responsibility Center HIER].[Responsibility Center Level 08 Name]" caption="Responsibility Center Level 08 Name" attribute="1" defaultMemberUniqueName="[CB - Responsibility Center HIER].[Responsibility Center Level 08 Name].[All]" allUniqueName="[CB - Responsibility Center HIER].[Responsibility Center Level 08 Name].[All]" dimensionUniqueName="[CB - Responsibility Center HIER]" displayFolder="" count="0" unbalanced="0"/>
    <cacheHierarchy uniqueName="[CB - Responsibility Center HIER].[Responsibility Center Level 08 Name - Description]" caption="Responsibility Center Level 08 Name - Description" attribute="1" defaultMemberUniqueName="[CB - Responsibility Center HIER].[Responsibility Center Level 08 Name - Description].[All]" allUniqueName="[CB - Responsibility Center HIER].[Responsibility Center Level 08 Name - Description].[All]" dimensionUniqueName="[CB - Responsibility Center HIER]" displayFolder="" count="0" unbalanced="0"/>
    <cacheHierarchy uniqueName="[CB - Responsibility Center HIER].[Responsibility Center Level 09 Description]" caption="Responsibility Center Level 09 Description" attribute="1" defaultMemberUniqueName="[CB - Responsibility Center HIER].[Responsibility Center Level 09 Description].[All]" allUniqueName="[CB - Responsibility Center HIER].[Responsibility Center Level 09 Description].[All]" dimensionUniqueName="[CB - Responsibility Center HIER]" displayFolder="" count="0" unbalanced="0"/>
    <cacheHierarchy uniqueName="[CB - Responsibility Center HIER].[Responsibility Center Level 09 Name]" caption="Responsibility Center Level 09 Name" attribute="1" defaultMemberUniqueName="[CB - Responsibility Center HIER].[Responsibility Center Level 09 Name].[All]" allUniqueName="[CB - Responsibility Center HIER].[Responsibility Center Level 09 Name].[All]" dimensionUniqueName="[CB - Responsibility Center HIER]" displayFolder="" count="0" unbalanced="0"/>
    <cacheHierarchy uniqueName="[CB - Responsibility Center HIER].[Responsibility Center Level 09 Name - Description]" caption="Responsibility Center Level 09 Name - Description" attribute="1" defaultMemberUniqueName="[CB - Responsibility Center HIER].[Responsibility Center Level 09 Name - Description].[All]" allUniqueName="[CB - Responsibility Center HIER].[Responsibility Center Level 09 Name - Description].[All]" dimensionUniqueName="[CB - Responsibility Center HIER]" displayFolder="" count="0" unbalanced="0"/>
    <cacheHierarchy uniqueName="[CB - Responsibility Center HIER].[Responsibility Center Level 10 Description]" caption="Responsibility Center Level 10 Description" attribute="1" defaultMemberUniqueName="[CB - Responsibility Center HIER].[Responsibility Center Level 10 Description].[All]" allUniqueName="[CB - Responsibility Center HIER].[Responsibility Center Level 10 Description].[All]" dimensionUniqueName="[CB - Responsibility Center HIER]" displayFolder="" count="0" unbalanced="0"/>
    <cacheHierarchy uniqueName="[CB - Responsibility Center HIER].[Responsibility Center Level 10 Name]" caption="Responsibility Center Level 10 Name" attribute="1" defaultMemberUniqueName="[CB - Responsibility Center HIER].[Responsibility Center Level 10 Name].[All]" allUniqueName="[CB - Responsibility Center HIER].[Responsibility Center Level 10 Name].[All]" dimensionUniqueName="[CB - Responsibility Center HIER]" displayFolder="" count="0" unbalanced="0"/>
    <cacheHierarchy uniqueName="[CB - Responsibility Center HIER].[Responsibility Center Level 10 Name - Description]" caption="Responsibility Center Level 10 Name - Description" attribute="1" defaultMemberUniqueName="[CB - Responsibility Center HIER].[Responsibility Center Level 10 Name - Description].[All]" allUniqueName="[CB - Responsibility Center HIER].[Responsibility Center Level 10 Name - Description].[All]" dimensionUniqueName="[CB - Responsibility Center HIER]" displayFolder="" count="0" unbalanced="0"/>
    <cacheHierarchy uniqueName="[CB - Responsibility Center HIER].[Responsibility Center Level 11 Description]" caption="Responsibility Center Level 11 Description" attribute="1" defaultMemberUniqueName="[CB - Responsibility Center HIER].[Responsibility Center Level 11 Description].[All]" allUniqueName="[CB - Responsibility Center HIER].[Responsibility Center Level 11 Description].[All]" dimensionUniqueName="[CB - Responsibility Center HIER]" displayFolder="" count="0" unbalanced="0"/>
    <cacheHierarchy uniqueName="[CB - Responsibility Center HIER].[Responsibility Center Level 11 Name]" caption="Responsibility Center Level 11 Name" attribute="1" defaultMemberUniqueName="[CB - Responsibility Center HIER].[Responsibility Center Level 11 Name].[All]" allUniqueName="[CB - Responsibility Center HIER].[Responsibility Center Level 11 Name].[All]" dimensionUniqueName="[CB - Responsibility Center HIER]" displayFolder="" count="0" unbalanced="0"/>
    <cacheHierarchy uniqueName="[CB - Responsibility Center HIER].[Responsibility Center Level 11 Name - Description]" caption="Responsibility Center Level 11 Name - Description" attribute="1" defaultMemberUniqueName="[CB - Responsibility Center HIER].[Responsibility Center Level 11 Name - Description].[All]" allUniqueName="[CB - Responsibility Center HIER].[Responsibility Center Level 11 Name - Description].[All]" dimensionUniqueName="[CB - Responsibility Center HIER]" displayFolder="" count="0" unbalanced="0"/>
    <cacheHierarchy uniqueName="[CB - Responsibility Center HIER].[Responsibility Center Level 12 Description]" caption="Responsibility Center Level 12 Description" attribute="1" defaultMemberUniqueName="[CB - Responsibility Center HIER].[Responsibility Center Level 12 Description].[All]" allUniqueName="[CB - Responsibility Center HIER].[Responsibility Center Level 12 Description].[All]" dimensionUniqueName="[CB - Responsibility Center HIER]" displayFolder="" count="0" unbalanced="0"/>
    <cacheHierarchy uniqueName="[CB - Responsibility Center HIER].[Responsibility Center Level 12 Name]" caption="Responsibility Center Level 12 Name" attribute="1" defaultMemberUniqueName="[CB - Responsibility Center HIER].[Responsibility Center Level 12 Name].[All]" allUniqueName="[CB - Responsibility Center HIER].[Responsibility Center Level 12 Name].[All]" dimensionUniqueName="[CB - Responsibility Center HIER]" displayFolder="" count="0" unbalanced="0"/>
    <cacheHierarchy uniqueName="[CB - Responsibility Center HIER].[Responsibility Center Level 12 Name - Description]" caption="Responsibility Center Level 12 Name - Description" attribute="1" defaultMemberUniqueName="[CB - Responsibility Center HIER].[Responsibility Center Level 12 Name - Description].[All]" allUniqueName="[CB - Responsibility Center HIER].[Responsibility Center Level 12 Name - Description].[All]" dimensionUniqueName="[CB - Responsibility Center HIER]" displayFolder="" count="0" unbalanced="0"/>
    <cacheHierarchy uniqueName="[CB - Responsibility Center HIER].[Responsibility Center Parent Description]" caption="Responsibility Center Parent Description" attribute="1" defaultMemberUniqueName="[CB - Responsibility Center HIER].[Responsibility Center Parent Description].[All]" allUniqueName="[CB - Responsibility Center HIER].[Responsibility Center Parent Description].[All]" dimensionUniqueName="[CB - Responsibility Center HIER]" displayFolder="" count="0" unbalanced="0"/>
    <cacheHierarchy uniqueName="[CB - Responsibility Center HIER].[Responsibility Center Parent Name]" caption="Responsibility Center Parent Name" attribute="1" defaultMemberUniqueName="[CB - Responsibility Center HIER].[Responsibility Center Parent Name].[All]" allUniqueName="[CB - Responsibility Center HIER].[Responsibility Center Parent Name].[All]" dimensionUniqueName="[CB - Responsibility Center HIER]" displayFolder="" count="0" unbalanced="0"/>
    <cacheHierarchy uniqueName="[GL Statistics Code].[GL Statistics Code]" caption="GL Statistics Code" attribute="1" keyAttribute="1" defaultMemberUniqueName="[GL Statistics Code].[GL Statistics Code].[All]" allUniqueName="[GL Statistics Code].[GL Statistics Code].[All]" dimensionUniqueName="[GL Statistics Code]" displayFolder="" count="0" unbalanced="0"/>
    <cacheHierarchy uniqueName="[GL Statistics Code].[GL Statistics Code Descr]" caption="GL Statistics Code Descr" attribute="1" defaultMemberUniqueName="[GL Statistics Code].[GL Statistics Code Descr].[All]" allUniqueName="[GL Statistics Code].[GL Statistics Code Descr].[All]" dimensionUniqueName="[GL Statistics Code]" displayFolder="" count="0" unbalanced="0"/>
    <cacheHierarchy uniqueName="[GL Statistics Code].[GL Statistics Code Unit of Measure]" caption="GL Statistics Code Unit of Measure" attribute="1" defaultMemberUniqueName="[GL Statistics Code].[GL Statistics Code Unit of Measure].[All]" allUniqueName="[GL Statistics Code].[GL Statistics Code Unit of Measure].[All]" dimensionUniqueName="[GL Statistics Code]" displayFolder="" count="0" unbalanced="0"/>
    <cacheHierarchy uniqueName="[JD - Affiliate FERC Account].[Affiliate FERC Account]" caption="Affiliate FERC Account" attribute="1" keyAttribute="1" defaultMemberUniqueName="[JD - Affiliate FERC Account].[Affiliate FERC Account].[All]" allUniqueName="[JD - Affiliate FERC Account].[Affiliate FERC Account].[All]" dimensionUniqueName="[JD - Affiliate FERC Account]" displayFolder="" count="0" unbalanced="0"/>
    <cacheHierarchy uniqueName="[JD - CAPS Work ID].[CAPS WORK ID]" caption="CAPS WORK ID" attribute="1" keyAttribute="1" defaultMemberUniqueName="[JD - CAPS Work ID].[CAPS WORK ID].[All]" allUniqueName="[JD - CAPS Work ID].[CAPS WORK ID].[All]" dimensionUniqueName="[JD - CAPS Work ID]" displayFolder="" count="0" unbalanced="0"/>
    <cacheHierarchy uniqueName="[JD - Credit Card Holder Name].[Credit Card Holder Name]" caption="Credit Card Holder Name" attribute="1" keyAttribute="1" defaultMemberUniqueName="[JD - Credit Card Holder Name].[Credit Card Holder Name].[All]" allUniqueName="[JD - Credit Card Holder Name].[Credit Card Holder Name].[All]" dimensionUniqueName="[JD - Credit Card Holder Name]" displayFolder="" count="0" unbalanced="0"/>
    <cacheHierarchy uniqueName="[JD - Detail Cost Element Code].[Detail Cost Element Code]" caption="Detail Cost Element Code" attribute="1" keyAttribute="1" defaultMemberUniqueName="[JD - Detail Cost Element Code].[Detail Cost Element Code].[All]" allUniqueName="[JD - Detail Cost Element Code].[Detail Cost Element Code].[All]" dimensionUniqueName="[JD - Detail Cost Element Code]" displayFolder="" count="0" unbalanced="0"/>
    <cacheHierarchy uniqueName="[JD - Employee Name].[Employee ID]" caption="Employee ID" attribute="1" defaultMemberUniqueName="[JD - Employee Name].[Employee ID].[All]" allUniqueName="[JD - Employee Name].[Employee ID].[All]" dimensionUniqueName="[JD - Employee Name]" displayFolder="" count="0" unbalanced="0"/>
    <cacheHierarchy uniqueName="[JD - Employee Name].[Employee Name]" caption="Employee Name" attribute="1" defaultMemberUniqueName="[JD - Employee Name].[Employee Name].[All]" allUniqueName="[JD - Employee Name].[Employee Name].[All]" dimensionUniqueName="[JD - Employee Name]" displayFolder="" count="0" unbalanced="0"/>
    <cacheHierarchy uniqueName="[JD - GL Customer Segment].[GL Customer Segment]" caption="GL Customer Segment" attribute="1" keyAttribute="1" defaultMemberUniqueName="[JD - GL Customer Segment].[GL Customer Segment].[All]" allUniqueName="[JD - GL Customer Segment].[GL Customer Segment].[All]" dimensionUniqueName="[JD - GL Customer Segment]" displayFolder="" count="0" unbalanced="0"/>
    <cacheHierarchy uniqueName="[JD - GL Customer Segment Desc].[GL Customer Segment Desc]" caption="GL Customer Segment Desc" attribute="1" keyAttribute="1" defaultMemberUniqueName="[JD - GL Customer Segment Desc].[GL Customer Segment Desc].[All]" allUniqueName="[JD - GL Customer Segment Desc].[GL Customer Segment Desc].[All]" dimensionUniqueName="[JD - GL Customer Segment Desc]" displayFolder="" count="0" unbalanced="0"/>
    <cacheHierarchy uniqueName="[JD - Invoice ID].[Invoice ID]" caption="Invoice ID" attribute="1" keyAttribute="1" defaultMemberUniqueName="[JD - Invoice ID].[Invoice ID].[All]" allUniqueName="[JD - Invoice ID].[Invoice ID].[All]" dimensionUniqueName="[JD - Invoice ID]" displayFolder="" count="2" unbalanced="0">
      <fieldsUsage count="2">
        <fieldUsage x="-1"/>
        <fieldUsage x="76"/>
      </fieldsUsage>
    </cacheHierarchy>
    <cacheHierarchy uniqueName="[JD - Journal Description].[Journal Description]" caption="Journal Description" attribute="1" keyAttribute="1" defaultMemberUniqueName="[JD - Journal Description].[Journal Description].[All]" allUniqueName="[JD - Journal Description].[Journal Description].[All]" dimensionUniqueName="[JD - Journal Description]" displayFolder="" count="0" unbalanced="0"/>
    <cacheHierarchy uniqueName="[JD - Journal Line Description].[Journal Line Description]" caption="Journal Line Description" attribute="1" keyAttribute="1" defaultMemberUniqueName="[JD - Journal Line Description].[Journal Line Description].[All]" allUniqueName="[JD - Journal Line Description].[Journal Line Description].[All]" dimensionUniqueName="[JD - Journal Line Description]" displayFolder="" count="2" unbalanced="0">
      <fieldsUsage count="2">
        <fieldUsage x="-1"/>
        <fieldUsage x="7"/>
      </fieldsUsage>
    </cacheHierarchy>
    <cacheHierarchy uniqueName="[JD - Journal Line Number].[Journal Line Number]" caption="Journal Line Number" attribute="1" keyAttribute="1" defaultMemberUniqueName="[JD - Journal Line Number].[Journal Line Number].[All]" allUniqueName="[JD - Journal Line Number].[Journal Line Number].[All]" dimensionUniqueName="[JD - Journal Line Number]" displayFolder="" count="0" unbalanced="0"/>
    <cacheHierarchy uniqueName="[JD - Journal Line Reference ID].[Journal Line Reference ID]" caption="Journal Line Reference ID" attribute="1" keyAttribute="1" defaultMemberUniqueName="[JD - Journal Line Reference ID].[Journal Line Reference ID].[All]" allUniqueName="[JD - Journal Line Reference ID].[Journal Line Reference ID].[All]" dimensionUniqueName="[JD - Journal Line Reference ID]" displayFolder="" count="0" unbalanced="0"/>
    <cacheHierarchy uniqueName="[JD - Journal Mask].[Journal Mask]" caption="Journal Mask" attribute="1" keyAttribute="1" defaultMemberUniqueName="[JD - Journal Mask].[Journal Mask].[All]" allUniqueName="[JD - Journal Mask].[Journal Mask].[All]" dimensionUniqueName="[JD - Journal Mask]" displayFolder="" count="0" unbalanced="0"/>
    <cacheHierarchy uniqueName="[JD - Journal Mask Desc].[Journal Mask Desc]" caption="Journal Mask Desc" attribute="1" keyAttribute="1" defaultMemberUniqueName="[JD - Journal Mask Desc].[Journal Mask Desc].[All]" allUniqueName="[JD - Journal Mask Desc].[Journal Mask Desc].[All]" dimensionUniqueName="[JD - Journal Mask Desc]" displayFolder="" count="0" unbalanced="0"/>
    <cacheHierarchy uniqueName="[JD - Journal Name].[Journal Name]" caption="Journal Name" attribute="1" keyAttribute="1" defaultMemberUniqueName="[JD - Journal Name].[Journal Name].[All]" allUniqueName="[JD - Journal Name].[Journal Name].[All]" dimensionUniqueName="[JD - Journal Name]" displayFolder="" count="0" unbalanced="0"/>
    <cacheHierarchy uniqueName="[JD - Journal Source].[Journal Source]" caption="Journal Source" attribute="1" keyAttribute="1" defaultMemberUniqueName="[JD - Journal Source].[Journal Source].[All]" allUniqueName="[JD - Journal Source].[Journal Source].[All]" dimensionUniqueName="[JD - Journal Source]" displayFolder="" count="0" unbalanced="0"/>
    <cacheHierarchy uniqueName="[JD - Journal Source Desc].[Journal Source Desc]" caption="Journal Source Desc" attribute="1" keyAttribute="1" defaultMemberUniqueName="[JD - Journal Source Desc].[Journal Source Desc].[All]" allUniqueName="[JD - Journal Source Desc].[Journal Source Desc].[All]" dimensionUniqueName="[JD - Journal Source Desc]" displayFolder="" count="0" unbalanced="0"/>
    <cacheHierarchy uniqueName="[JD - Material Description].[Material Description]" caption="Material Description" attribute="1" keyAttribute="1" defaultMemberUniqueName="[JD - Material Description].[Material Description].[All]" allUniqueName="[JD - Material Description].[Material Description].[All]" dimensionUniqueName="[JD - Material Description]" displayFolder="" count="0" unbalanced="0"/>
    <cacheHierarchy uniqueName="[JD - Material ID Reference].[Material Id Reference]" caption="Material Id Reference" attribute="1" keyAttribute="1" defaultMemberUniqueName="[JD - Material ID Reference].[Material Id Reference].[All]" allUniqueName="[JD - Material ID Reference].[Material Id Reference].[All]" dimensionUniqueName="[JD - Material ID Reference]" displayFolder="" count="0" unbalanced="0"/>
    <cacheHierarchy uniqueName="[JD - Material Stock Code].[Material Stock Code]" caption="Material Stock Code" attribute="1" keyAttribute="1" defaultMemberUniqueName="[JD - Material Stock Code].[Material Stock Code].[All]" allUniqueName="[JD - Material Stock Code].[Material Stock Code].[All]" dimensionUniqueName="[JD - Material Stock Code]" displayFolder="" count="0" unbalanced="0"/>
    <cacheHierarchy uniqueName="[JD - Measure Unit].[Measure Unit]" caption="Measure Unit" attribute="1" keyAttribute="1" defaultMemberUniqueName="[JD - Measure Unit].[Measure Unit].[All]" allUniqueName="[JD - Measure Unit].[Measure Unit].[All]" dimensionUniqueName="[JD - Measure Unit]" displayFolder="" count="0" unbalanced="0"/>
    <cacheHierarchy uniqueName="[JD - Operator ID].[Operator ID]" caption="Operator ID" attribute="1" keyAttribute="1" defaultMemberUniqueName="[JD - Operator ID].[Operator ID].[All]" allUniqueName="[JD - Operator ID].[Operator ID].[All]" dimensionUniqueName="[JD - Operator ID]" displayFolder="" count="0" unbalanced="0"/>
    <cacheHierarchy uniqueName="[JD - Operator ID Descr].[Operator ID Descr]" caption="Operator ID Descr" attribute="1" keyAttribute="1" defaultMemberUniqueName="[JD - Operator ID Descr].[Operator ID Descr].[All]" allUniqueName="[JD - Operator ID Descr].[Operator ID Descr].[All]" dimensionUniqueName="[JD - Operator ID Descr]" displayFolder="" count="0" unbalanced="0"/>
    <cacheHierarchy uniqueName="[JD - Post Date].[Post Date]" caption="Post Date" attribute="1" keyAttribute="1" defaultMemberUniqueName="[JD - Post Date].[Post Date].[All]" allUniqueName="[JD - Post Date].[Post Date].[All]" dimensionUniqueName="[JD - Post Date]" displayFolder="" count="0" unbalanced="0"/>
    <cacheHierarchy uniqueName="[JD - Purchase Order ID].[Purchase Order ID]" caption="Purchase Order ID" attribute="1" keyAttribute="1" defaultMemberUniqueName="[JD - Purchase Order ID].[Purchase Order ID].[All]" allUniqueName="[JD - Purchase Order ID].[Purchase Order ID].[All]" dimensionUniqueName="[JD - Purchase Order ID]" displayFolder="" count="0" unbalanced="0"/>
    <cacheHierarchy uniqueName="[JD - Reversal Date].[Reversal Date]" caption="Reversal Date" attribute="1" keyAttribute="1" defaultMemberUniqueName="[JD - Reversal Date].[Reversal Date].[All]" allUniqueName="[JD - Reversal Date].[Reversal Date].[All]" dimensionUniqueName="[JD - Reversal Date]" displayFolder="" count="0" unbalanced="0"/>
    <cacheHierarchy uniqueName="[JD - Reversal Type].[Reversal Type]" caption="Reversal Type" attribute="1" keyAttribute="1" defaultMemberUniqueName="[JD - Reversal Type].[Reversal Type].[All]" allUniqueName="[JD - Reversal Type].[Reversal Type].[All]" dimensionUniqueName="[JD - Reversal Type]" displayFolder="" count="0" unbalanced="0"/>
    <cacheHierarchy uniqueName="[JD - Transaction Reference].[Transaction Reference]" caption="Transaction Reference" attribute="1" keyAttribute="1" defaultMemberUniqueName="[JD - Transaction Reference].[Transaction Reference].[All]" allUniqueName="[JD - Transaction Reference].[Transaction Reference].[All]" dimensionUniqueName="[JD - Transaction Reference]" displayFolder="" count="0" unbalanced="0"/>
    <cacheHierarchy uniqueName="[JD - Vendor Id Reference].[Vendor ID]" caption="Vendor ID" attribute="1" keyAttribute="1" defaultMemberUniqueName="[JD - Vendor Id Reference].[Vendor ID].[All]" allUniqueName="[JD - Vendor Id Reference].[Vendor ID].[All]" dimensionUniqueName="[JD - Vendor Id Reference]" displayFolder="" count="0" unbalanced="0"/>
    <cacheHierarchy uniqueName="[JD - Vendor Name].[Vendor Name]" caption="Vendor Name" attribute="1" keyAttribute="1" defaultMemberUniqueName="[JD - Vendor Name].[Vendor Name].[All]" allUniqueName="[JD - Vendor Name].[Vendor Name].[All]" dimensionUniqueName="[JD - Vendor Name]" displayFolder="" count="0" unbalanced="0"/>
    <cacheHierarchy uniqueName="[JD - Voucher ID].[Voucher ID]" caption="Voucher ID" attribute="1" keyAttribute="1" defaultMemberUniqueName="[JD - Voucher ID].[Voucher ID].[All]" allUniqueName="[JD - Voucher ID].[Voucher ID].[All]" dimensionUniqueName="[JD - Voucher ID]" displayFolder="" count="0" unbalanced="0"/>
    <cacheHierarchy uniqueName="[JD - Work Order Num].[Work Order Num]" caption="Work Order Num" attribute="1" keyAttribute="1" defaultMemberUniqueName="[JD - Work Order Num].[Work Order Num].[All]" allUniqueName="[JD - Work Order Num].[Work Order Num].[All]" dimensionUniqueName="[JD - Work Order Num]" displayFolder="" count="0" unbalanced="0"/>
    <cacheHierarchy uniqueName="[Refresh Date Time].[Refresh Date Time]" caption="Refresh Date Time" attribute="1" keyAttribute="1" defaultMemberUniqueName="[Refresh Date Time].[Refresh Date Time].[All]" allUniqueName="[Refresh Date Time].[Refresh Date Time].[All]" dimensionUniqueName="[Refresh Date Time]" displayFolder="" count="0" unbalanced="0"/>
    <cacheHierarchy uniqueName="[Source Activity].[Source Activity]" caption="Source Activity" attribute="1" keyAttribute="1" defaultMemberUniqueName="[Source Activity].[Source Activity].[All]" allUniqueName="[Source Activity].[Source Activity].[All]" dimensionUniqueName="[Source Activity]" displayFolder="" count="0" unbalanced="0"/>
    <cacheHierarchy uniqueName="[Time].[Time Hierarchy Y-Q-M]" caption="Time Hierarchy Y-Q-M" time="1" defaultMemberUniqueName="[Time].[Time Hierarchy Y-Q-M].[All]" allUniqueName="[Time].[Time Hierarchy Y-Q-M].[All]" dimensionUniqueName="[Time]" displayFolder="" count="5" unbalanced="0">
      <fieldsUsage count="5">
        <fieldUsage x="-1"/>
        <fieldUsage x="1"/>
        <fieldUsage x="2"/>
        <fieldUsage x="3"/>
        <fieldUsage x="8"/>
      </fieldsUsage>
    </cacheHierarchy>
    <cacheHierarchy uniqueName="[Business Rule].[MD5 DIM KEY]" caption="MD5 DIM KEY" attribute="1" keyAttribute="1" defaultMemberUniqueName="[Business Rule].[MD5 DIM KEY].[All]" allUniqueName="[Business Rule].[MD5 DIM KEY].[All]" dimensionUniqueName="[Business Rule]" displayFolder="" count="0" unbalanced="0" hidden="1"/>
    <cacheHierarchy uniqueName="[BUSINESS RULE DIM].[MD5 BRIDGE KEY]" caption="MD5 BRIDGE KEY" attribute="1" keyAttribute="1" defaultMemberUniqueName="[BUSINESS RULE DIM].[MD5 BRIDGE KEY].[All]" allUniqueName="[BUSINESS RULE DIM].[MD5 BRIDGE KEY].[All]" dimensionUniqueName="[BUSINESS RULE DIM]" displayFolder="" count="0" unbalanced="0" hidden="1"/>
    <cacheHierarchy uniqueName="[Business Unit Security Group].[Authorized User Security Class]" caption="Authorized User Security Class" attribute="1" defaultMemberUniqueName="[Business Unit Security Group].[Authorized User Security Class].[All]" allUniqueName="[Business Unit Security Group].[Authorized User Security Class].[All]" dimensionUniqueName="[Business Unit Security Group]" displayFolder="" count="0" unbalanced="0" hidden="1"/>
    <cacheHierarchy uniqueName="[Business Unit Security Group].[Business Unit]" caption="Business Unit" attribute="1" defaultMemberUniqueName="[Business Unit Security Group].[Business Unit].[All]" allUniqueName="[Business Unit Security Group].[Business Unit].[All]" dimensionUniqueName="[Business Unit Security Group]" displayFolder="" count="0" unbalanced="0" hidden="1"/>
    <cacheHierarchy uniqueName="[Business Unit Security Group].[Business Unit Group Key]" caption="Business Unit Group Key" attribute="1" keyAttribute="1" defaultMemberUniqueName="[Business Unit Security Group].[Business Unit Group Key].[All]" allUniqueName="[Business Unit Security Group].[Business Unit Group Key].[All]" dimensionUniqueName="[Business Unit Security Group]" displayFolder="" count="0" unbalanced="0" hidden="1"/>
    <cacheHierarchy uniqueName="[CB - Process].[Process CB Origl ID]" caption="Process CB Origl ID" attribute="1" keyAttribute="1" defaultMemberUniqueName="[CB - Process].[Process CB Origl ID].[All]" allUniqueName="[CB - Process].[Process CB Origl ID].[All]" dimensionUniqueName="[CB - Process]" displayFolder="" count="0" unbalanced="0" hidden="1"/>
    <cacheHierarchy uniqueName="[CB - Project].[Project CB Detail]" caption="Project CB Detail" attribute="1" keyAttribute="1" defaultMemberUniqueName="[CB - Project].[Project CB Detail].[All]" allUniqueName="[CB - Project].[Project CB Detail].[All]" dimensionUniqueName="[CB - Project]" displayFolder="" count="0" unbalanced="0" hidden="1"/>
    <cacheHierarchy uniqueName="[CB - Project Activity - JD].[FI PROJECT ACTIVITY ORIGL ID]" caption="FI PROJECT ACTIVITY ORIGL ID" attribute="1" keyAttribute="1" defaultMemberUniqueName="[CB - Project Activity - JD].[FI PROJECT ACTIVITY ORIGL ID].[All]" allUniqueName="[CB - Project Activity - JD].[FI PROJECT ACTIVITY ORIGL ID].[All]" dimensionUniqueName="[CB - Project Activity - JD]" displayFolder="" count="0" unbalanced="0" hidden="1"/>
    <cacheHierarchy uniqueName="[JD - Employee Name].[JOURNAL LINE DESCRIPTION]" caption="JOURNAL LINE DESCRIPTION" attribute="1" keyAttribute="1" defaultMemberUniqueName="[JD - Employee Name].[JOURNAL LINE DESCRIPTION].[All]" allUniqueName="[JD - Employee Name].[JOURNAL LINE DESCRIPTION].[All]" dimensionUniqueName="[JD - Employee Name]" displayFolder="" count="0" unbalanced="0" hidden="1"/>
    <cacheHierarchy uniqueName="[Time].[Accounting Period]" caption="Accounting Period" attribute="1" time="1" defaultMemberUniqueName="[Time].[Accounting Period].[All]" allUniqueName="[Time].[Accounting Period].[All]" dimensionUniqueName="[Time]" displayFolder="SYSTEM" count="0" unbalanced="0" hidden="1"/>
    <cacheHierarchy uniqueName="[Time].[Accounting Period Number]" caption="Accounting Period Number" attribute="1" time="1" defaultMemberUniqueName="[Time].[Accounting Period Number].[All]" allUniqueName="[Time].[Accounting Period Number].[All]" dimensionUniqueName="[Time]" displayFolder="" count="0" unbalanced="0" hidden="1"/>
    <cacheHierarchy uniqueName="[Time].[Calendar Quarter]" caption="Calendar Quarter" attribute="1" time="1" defaultMemberUniqueName="[Time].[Calendar Quarter].[All]" allUniqueName="[Time].[Calendar Quarter].[All]" dimensionUniqueName="[Time]" displayFolder="" count="0" unbalanced="0" hidden="1"/>
    <cacheHierarchy uniqueName="[Time].[Current Reporting Month]" caption="Current Reporting Month" attribute="1" time="1" keyAttribute="1" defaultMemberUniqueName="[Time].[Current Reporting Month].[All]" allUniqueName="[Time].[Current Reporting Month].[All]" dimensionUniqueName="[Time]" displayFolder="" count="0" memberValueDatatype="130" unbalanced="0" hidden="1"/>
    <cacheHierarchy uniqueName="[Time].[Fiscal Year]" caption="Fiscal Year" attribute="1" time="1" defaultMemberUniqueName="[Time].[Fiscal Year].[All]" allUniqueName="[Time].[Fiscal Year].[All]" dimensionUniqueName="[Time]" displayFolder="" count="0" unbalanced="0" hidden="1"/>
    <cacheHierarchy uniqueName="[Measures].[Material Quantity]" caption="Material Quantity" measure="1" displayFolder="" measureGroup="Journal Detail" count="0"/>
    <cacheHierarchy uniqueName="[Measures].[Monetary Amount]" caption="Monetary Amount" measure="1" displayFolder="" measureGroup="Journal Detail" count="0" oneField="1">
      <fieldsUsage count="1">
        <fieldUsage x="6"/>
      </fieldsUsage>
    </cacheHierarchy>
    <cacheHierarchy uniqueName="[Measures].[Statistics Amount]" caption="Statistics Amount" measure="1" displayFolder="" measureGroup="Journal Detail" count="0"/>
    <cacheHierarchy uniqueName="[Measures].[BUSINESS RULE BRIDGE Count]" caption="BUSINESS RULE BRIDGE Count" measure="1" displayFolder="" measureGroup="Business Rule Bridge" count="0" hidden="1"/>
    <cacheHierarchy uniqueName="[Measures].[PROCESS TREE BRIDGE Count]" caption="PROCESS TREE BRIDGE Count" measure="1" displayFolder="" measureGroup="PROCESS TREE BRIDGE" count="0" hidden="1"/>
    <cacheHierarchy uniqueName="[Measures].[OPERUNIT TREE BRIDGE Count]" caption="OPERUNIT TREE BRIDGE Count" measure="1" displayFolder="" measureGroup="OPERUNIT TREE BRIDGE" count="0" hidden="1"/>
    <cacheHierarchy uniqueName="[Measures].[ALLOC POOL TREE BRIDGE Count]" caption="ALLOC POOL TREE BRIDGE Count" measure="1" displayFolder="" measureGroup="ALLOC POOL TREE BRIDGE" count="0" hidden="1"/>
    <cacheHierarchy uniqueName="[Measures].[RSRCTYPE TREE BRIDGE Count]" caption="RSRCTYPE TREE BRIDGE Count" measure="1" displayFolder="" measureGroup="RSRCTYPE TREE BRIDGE" count="0" hidden="1"/>
    <cacheHierarchy uniqueName="[Measures].[BU TREE BRIDGE Count]" caption="BU TREE BRIDGE Count" measure="1" displayFolder="" measureGroup="BU TREE BRIDGE" count="0" hidden="1"/>
    <cacheHierarchy uniqueName="[Measures].[ACCT TREE BRIDGE Count]" caption="ACCT TREE BRIDGE Count" measure="1" displayFolder="" measureGroup="ACCT TREE BRIDGE" count="0" hidden="1"/>
    <cacheHierarchy uniqueName="[Measures].[LOCATION TREE BRIDGE Count]" caption="LOCATION TREE BRIDGE Count" measure="1" displayFolder="" measureGroup="LOCATION TREE BRIDGE" count="0" hidden="1"/>
    <cacheHierarchy uniqueName="[Measures].[PRODUCT TREE BRIDGE Count]" caption="PRODUCT TREE BRIDGE Count" measure="1" displayFolder="" measureGroup="PRODUCT TREE BRIDGE" count="0" hidden="1"/>
    <cacheHierarchy uniqueName="[Measures].[RESP CENTER TREE BRIDGE Count]" caption="RESP CENTER TREE BRIDGE Count" measure="1" displayFolder="" measureGroup="RESP CENTER TREE BRIDGE" count="0" hidden="1"/>
  </cacheHierarchies>
  <kpis count="0"/>
  <dimensions count="59">
    <dimension name="Business Rule" uniqueName="[Business Rule]" caption="Business Rule"/>
    <dimension name="CB - Account" uniqueName="[CB - Account]" caption="CB - Account"/>
    <dimension name="CB - Account HIER" uniqueName="[CB - Account HIER]" caption="CB - Account HIER"/>
    <dimension name="CB - Affiliate" uniqueName="[CB - Affiliate]" caption="CB - Affiliate"/>
    <dimension name="CB - Allocation Pool" uniqueName="[CB - Allocation Pool]" caption="CB - Allocation Pool"/>
    <dimension name="CB - Allocation Pool HIER" uniqueName="[CB - Allocation Pool HIER]" caption="CB - Allocation Pool HIER"/>
    <dimension name="CB - Business Unit" uniqueName="[CB - Business Unit]" caption="CB - Business Unit"/>
    <dimension name="CB - Business Unit HIER" uniqueName="[CB - Business Unit HIER]" caption="CB - Business Unit HIER"/>
    <dimension name="CB - Location" uniqueName="[CB - Location]" caption="CB - Location"/>
    <dimension name="CB - Location HIER" uniqueName="[CB - Location HIER]" caption="CB - Location HIER"/>
    <dimension name="CB - Operating Unit" uniqueName="[CB - Operating Unit]" caption="CB - Operating Unit"/>
    <dimension name="CB - Operating Unit HIER" uniqueName="[CB - Operating Unit HIER]" caption="CB - Operating Unit HIER"/>
    <dimension name="CB - Process" uniqueName="[CB - Process]" caption="CB - Process"/>
    <dimension name="CB - Process HIER" uniqueName="[CB - Process HIER]" caption="CB - Process HIER"/>
    <dimension name="CB - Product" uniqueName="[CB - Product]" caption="CB - Product"/>
    <dimension name="CB - Product HIER" uniqueName="[CB - Product HIER]" caption="CB - Product HIER"/>
    <dimension name="CB - Project" uniqueName="[CB - Project]" caption="CB - Project"/>
    <dimension name="CB - Project Activity - JD" uniqueName="[CB - Project Activity - JD]" caption="CB - Project Activity - JD"/>
    <dimension name="CB - Resource Type" uniqueName="[CB - Resource Type]" caption="CB - Resource Type"/>
    <dimension name="CB - Resource Type HIER" uniqueName="[CB - Resource Type HIER]" caption="CB - Resource Type HIER"/>
    <dimension name="CB - Responsibility Center" uniqueName="[CB - Responsibility Center]" caption="CB - Responsibility Center"/>
    <dimension name="CB - Responsibility Center HIER" uniqueName="[CB - Responsibility Center HIER]" caption="CB - Responsibility Center HIER"/>
    <dimension name="GL Statistics Code" uniqueName="[GL Statistics Code]" caption="GL Statistics Code"/>
    <dimension name="JD - Affiliate FERC Account" uniqueName="[JD - Affiliate FERC Account]" caption="JD - Affiliate FERC Account"/>
    <dimension name="JD - CAPS Work ID" uniqueName="[JD - CAPS Work ID]" caption="JD - CAPS Work ID"/>
    <dimension name="JD - Credit Card Holder Name" uniqueName="[JD - Credit Card Holder Name]" caption="JD - Credit Card Holder Name"/>
    <dimension name="JD - Detail Cost Element Code" uniqueName="[JD - Detail Cost Element Code]" caption="JD - Detail Cost Element Code"/>
    <dimension name="JD - Employee Name" uniqueName="[JD - Employee Name]" caption="JD - Employee Name"/>
    <dimension name="JD - GL Customer Segment" uniqueName="[JD - GL Customer Segment]" caption="JD - GL Customer Segment"/>
    <dimension name="JD - GL Customer Segment Desc" uniqueName="[JD - GL Customer Segment Desc]" caption="JD - GL Customer Segment Desc"/>
    <dimension name="JD - Invoice ID" uniqueName="[JD - Invoice ID]" caption="JD - Invoice ID"/>
    <dimension name="JD - Journal Description" uniqueName="[JD - Journal Description]" caption="JD - Journal Description"/>
    <dimension name="JD - Journal Line Description" uniqueName="[JD - Journal Line Description]" caption="JD - Journal Line Description"/>
    <dimension name="JD - Journal Line Number" uniqueName="[JD - Journal Line Number]" caption="JD - Journal Line Number"/>
    <dimension name="JD - Journal Line Reference ID" uniqueName="[JD - Journal Line Reference ID]" caption="JD - Journal Line Reference ID"/>
    <dimension name="JD - Journal Mask" uniqueName="[JD - Journal Mask]" caption="JD - Journal Mask"/>
    <dimension name="JD - Journal Mask Desc" uniqueName="[JD - Journal Mask Desc]" caption="JD - Journal Mask Desc"/>
    <dimension name="JD - Journal Name" uniqueName="[JD - Journal Name]" caption="JD - Journal Name"/>
    <dimension name="JD - Journal Source" uniqueName="[JD - Journal Source]" caption="JD - Journal Source"/>
    <dimension name="JD - Journal Source Desc" uniqueName="[JD - Journal Source Desc]" caption="JD - Journal Source Desc"/>
    <dimension name="JD - Material Description" uniqueName="[JD - Material Description]" caption="JD - Material Description"/>
    <dimension name="JD - Material ID Reference" uniqueName="[JD - Material ID Reference]" caption="JD - Material ID Reference"/>
    <dimension name="JD - Material Stock Code" uniqueName="[JD - Material Stock Code]" caption="JD - Material Stock Code"/>
    <dimension name="JD - Measure Unit" uniqueName="[JD - Measure Unit]" caption="JD - Measure Unit"/>
    <dimension name="JD - Operator ID" uniqueName="[JD - Operator ID]" caption="JD - Operator ID"/>
    <dimension name="JD - Operator ID Descr" uniqueName="[JD - Operator ID Descr]" caption="JD - Operator ID Descr"/>
    <dimension name="JD - Post Date" uniqueName="[JD - Post Date]" caption="JD - Post Date"/>
    <dimension name="JD - Purchase Order ID" uniqueName="[JD - Purchase Order ID]" caption="JD - Purchase Order ID"/>
    <dimension name="JD - Reversal Date" uniqueName="[JD - Reversal Date]" caption="JD - Reversal Date"/>
    <dimension name="JD - Reversal Type" uniqueName="[JD - Reversal Type]" caption="JD - Reversal Type"/>
    <dimension name="JD - Transaction Reference" uniqueName="[JD - Transaction Reference]" caption="JD - Transaction Reference"/>
    <dimension name="JD - Vendor Id Reference" uniqueName="[JD - Vendor Id Reference]" caption="JD - Vendor Id Reference"/>
    <dimension name="JD - Vendor Name" uniqueName="[JD - Vendor Name]" caption="JD - Vendor Name"/>
    <dimension name="JD - Voucher ID" uniqueName="[JD - Voucher ID]" caption="JD - Voucher ID"/>
    <dimension name="JD - Work Order Num" uniqueName="[JD - Work Order Num]" caption="JD - Work Order Num"/>
    <dimension measure="1" name="Measures" uniqueName="[Measures]" caption="Measures"/>
    <dimension name="Refresh Date Time" uniqueName="[Refresh Date Time]" caption="Refresh Date Time"/>
    <dimension name="Source Activity" uniqueName="[Source Activity]" caption="Source Activity"/>
    <dimension name="Time" uniqueName="[Time]" caption="Time"/>
  </dimensions>
  <measureGroups count="11">
    <measureGroup name="ACCT TREE BRIDGE" caption="ACCT TREE BRIDGE"/>
    <measureGroup name="ALLOC POOL TREE BRIDGE" caption="ALLOC POOL TREE BRIDGE"/>
    <measureGroup name="BU TREE BRIDGE" caption="BU TREE BRIDGE"/>
    <measureGroup name="Business Rule Bridge" caption="Business Rule Bridge"/>
    <measureGroup name="Journal Detail" caption="Journal Detail"/>
    <measureGroup name="LOCATION TREE BRIDGE" caption="LOCATION TREE BRIDGE"/>
    <measureGroup name="OPERUNIT TREE BRIDGE" caption="OPERUNIT TREE BRIDGE"/>
    <measureGroup name="PROCESS TREE BRIDGE" caption="PROCESS TREE BRIDGE"/>
    <measureGroup name="PRODUCT TREE BRIDGE" caption="PRODUCT TREE BRIDGE"/>
    <measureGroup name="RESP CENTER TREE BRIDGE" caption="RESP CENTER TREE BRIDGE"/>
    <measureGroup name="RSRCTYPE TREE BRIDGE" caption="RSRCTYPE TREE BRIDGE"/>
  </measureGroups>
  <maps count="76">
    <map measureGroup="0" dimension="1"/>
    <map measureGroup="0" dimension="2"/>
    <map measureGroup="1" dimension="4"/>
    <map measureGroup="1" dimension="5"/>
    <map measureGroup="2" dimension="6"/>
    <map measureGroup="2" dimension="7"/>
    <map measureGroup="3" dimension="0"/>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8"/>
    <map measureGroup="4" dimension="19"/>
    <map measureGroup="4" dimension="20"/>
    <map measureGroup="4" dimension="21"/>
    <map measureGroup="4" dimension="22"/>
    <map measureGroup="4" dimension="23"/>
    <map measureGroup="4" dimension="24"/>
    <map measureGroup="4" dimension="25"/>
    <map measureGroup="4" dimension="26"/>
    <map measureGroup="4" dimension="27"/>
    <map measureGroup="4" dimension="28"/>
    <map measureGroup="4" dimension="29"/>
    <map measureGroup="4" dimension="30"/>
    <map measureGroup="4" dimension="31"/>
    <map measureGroup="4" dimension="32"/>
    <map measureGroup="4" dimension="33"/>
    <map measureGroup="4" dimension="34"/>
    <map measureGroup="4" dimension="35"/>
    <map measureGroup="4" dimension="36"/>
    <map measureGroup="4" dimension="37"/>
    <map measureGroup="4" dimension="38"/>
    <map measureGroup="4" dimension="39"/>
    <map measureGroup="4" dimension="40"/>
    <map measureGroup="4" dimension="41"/>
    <map measureGroup="4" dimension="42"/>
    <map measureGroup="4" dimension="43"/>
    <map measureGroup="4" dimension="44"/>
    <map measureGroup="4" dimension="45"/>
    <map measureGroup="4" dimension="46"/>
    <map measureGroup="4" dimension="47"/>
    <map measureGroup="4" dimension="48"/>
    <map measureGroup="4" dimension="49"/>
    <map measureGroup="4" dimension="50"/>
    <map measureGroup="4" dimension="51"/>
    <map measureGroup="4" dimension="52"/>
    <map measureGroup="4" dimension="53"/>
    <map measureGroup="4" dimension="54"/>
    <map measureGroup="4" dimension="57"/>
    <map measureGroup="4" dimension="58"/>
    <map measureGroup="5" dimension="8"/>
    <map measureGroup="5" dimension="9"/>
    <map measureGroup="6" dimension="10"/>
    <map measureGroup="6" dimension="11"/>
    <map measureGroup="7" dimension="12"/>
    <map measureGroup="7" dimension="13"/>
    <map measureGroup="8" dimension="14"/>
    <map measureGroup="8" dimension="15"/>
    <map measureGroup="9" dimension="20"/>
    <map measureGroup="9" dimension="21"/>
    <map measureGroup="10" dimension="18"/>
    <map measureGroup="10" dimension="1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488F28-2FEC-4CF5-9E51-FC6CEB36F2F2}" name="PivotTable3" cacheId="0" applyNumberFormats="0" applyBorderFormats="0" applyFontFormats="0" applyPatternFormats="0" applyAlignmentFormats="0" applyWidthHeightFormats="1" dataCaption="Values" updatedVersion="8" minRefreshableVersion="3" useAutoFormatting="1" subtotalHiddenItems="1" colGrandTotals="0" itemPrintTitles="1" createdVersion="6" indent="0" compact="0" compactData="0" gridDropZones="1" multipleFieldFilters="0" fieldListSortAscending="1">
  <location ref="B8:U92" firstHeaderRow="1" firstDataRow="4" firstDataCol="5" rowPageCount="3" colPageCount="1"/>
  <pivotFields count="85">
    <pivotField axis="axisPage" compact="0" allDrilled="1" outline="0" subtotalTop="0" showAll="0" insertBlankRow="1" dataSourceSort="1" defaultSubtotal="0" defaultAttributeDrillState="1">
      <items count="1">
        <item x="0"/>
      </items>
    </pivotField>
    <pivotField axis="axisCol" compact="0" allDrilled="1" outline="0" subtotalTop="0" showAll="0" dataSourceSort="1" defaultSubtotal="0">
      <items count="2">
        <item c="1" x="0" d="1"/>
        <item c="1" x="1" d="1"/>
      </items>
    </pivotField>
    <pivotField axis="axisCol" compact="0" outline="0" subtotalTop="0" showAll="0" dataSourceSort="1" defaultSubtotal="0">
      <items count="6">
        <item c="1" x="0"/>
        <item s="1" c="1" x="1"/>
        <item s="1" c="1" x="2"/>
        <item s="1" c="1" x="3"/>
        <item s="1" c="1" x="4"/>
        <item c="1" x="5"/>
      </items>
    </pivotField>
    <pivotField axis="axisCol" compact="0" allDrilled="1" outline="0" subtotalTop="0" showAll="0" dataSourceSort="1" defaultSubtotal="0">
      <items count="15">
        <item s="1" c="1" x="0"/>
        <item c="1" x="1"/>
        <item c="1" x="2"/>
        <item c="1" x="3"/>
        <item c="1" x="4"/>
        <item c="1" x="5"/>
        <item c="1" x="6"/>
        <item c="1" x="7"/>
        <item c="1" x="8"/>
        <item c="1" x="9"/>
        <item c="1" x="10"/>
        <item c="1" x="11"/>
        <item c="1" x="12"/>
        <item s="1" c="1" x="13"/>
        <item s="1" c="1" x="14"/>
      </items>
      <extLst>
        <ext xmlns:x14="http://schemas.microsoft.com/office/spreadsheetml/2009/9/main" uri="{2946ED86-A175-432a-8AC1-64E0C546D7DE}">
          <x14:pivotField fillDownLabels="1"/>
        </ext>
      </extLst>
    </pivotField>
    <pivotField compact="0" outline="0" showAll="0" dataSourceSort="1" showPropTip="1"/>
    <pivotField compact="0" outline="0" showAll="0" dataSourceSort="1" showPropTip="1"/>
    <pivotField dataField="1" compact="0" outline="0" showAll="0"/>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extLst>
        <ext xmlns:x14="http://schemas.microsoft.com/office/spreadsheetml/2009/9/main" uri="{2946ED86-A175-432a-8AC1-64E0C546D7DE}">
          <x14:pivotField fillDownLabels="1"/>
        </ext>
      </extLst>
    </pivotField>
    <pivotField axis="axisCol" compact="0" outline="0" subtotalTop="0" showAll="0" dataSourceSort="1" defaultSubtotal="0"/>
    <pivotField compact="0" outline="0" showAll="0" dataSourceSort="1" showPropTip="1"/>
    <pivotField compact="0" outline="0" showAll="0" dataSourceSort="1" showPropTip="1"/>
    <pivotField axis="axisPage" compact="0" allDrilled="1" outline="0" subtotalTop="0" showAll="0" dataSourceSort="1" defaultSubtotal="0" defaultAttributeDrillState="1"/>
    <pivotField axis="axisPage" compact="0" allDrilled="1"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axis="axisPage" compact="0" outline="0" subtotalTop="0" showAll="0" dataSourceSort="1" defaultSubtotal="0"/>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compact="0" outline="0" showAll="0" dataSourceSort="1" showPropTip="1"/>
    <pivotField axis="axisRow" compact="0" allDrilled="1" outline="0" subtotalTop="0" showAll="0" dataSourceSort="1" defaultSubtotal="0" defaultAttributeDrillState="1">
      <items count="3">
        <item x="0"/>
        <item x="1"/>
        <item x="2"/>
      </items>
    </pivotField>
    <pivotField axis="axisRow" compact="0" allDrilled="1" outline="0" subtotalTop="0" showAll="0" dataSourceSort="1" defaultSubtotal="0" defaultAttributeDrillState="1">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 axis="axisRow" compact="0" allDrilled="1" outline="0" subtotalTop="0" showAll="0" dataSourceSort="1" defaultSubtotal="0" defaultAttributeDrillState="1">
      <items count="9">
        <item x="0"/>
        <item x="1"/>
        <item x="2"/>
        <item x="3"/>
        <item x="4"/>
        <item x="5"/>
        <item x="6"/>
        <item x="7"/>
        <item x="8"/>
      </items>
    </pivotField>
    <pivotField axis="axisRow" compact="0" allDrilled="1" outline="0" subtotalTop="0" showAll="0" dataSourceSort="1" defaultSubtotal="0" defaultAttributeDrillState="1">
      <items count="3">
        <item x="0"/>
        <item x="1"/>
        <item x="2"/>
      </items>
    </pivotField>
    <pivotField compact="0" outline="0" subtotalTop="0" showAll="0" dataSourceSort="1" defaultSubtotal="0" showPropTip="1"/>
    <pivotField compact="0" outline="0" subtotalTop="0" showAll="0" dataSourceSort="1" defaultSubtotal="0" showPropTip="1"/>
    <pivotField compact="0" outline="0" subtotalTop="0" showAll="0" dataSourceSort="1" defaultSubtotal="0" showPropTip="1"/>
    <pivotField compact="0" outline="0" subtotalTop="0" showAll="0" dataSourceSort="1" defaultSubtotal="0" showPropTip="1"/>
    <pivotField compact="0" outline="0" subtotalTop="0" showAll="0" dataSourceSort="1" defaultSubtotal="0" showPropTip="1"/>
    <pivotField compact="0" outline="0" subtotalTop="0" showAll="0" dataSourceSort="1" defaultSubtotal="0" showPropTip="1"/>
  </pivotFields>
  <rowFields count="5">
    <field x="75"/>
    <field x="77"/>
    <field x="7"/>
    <field x="76"/>
    <field x="78"/>
  </rowFields>
  <rowItems count="81">
    <i>
      <x/>
      <x/>
      <x v="6"/>
      <x v="64"/>
      <x/>
    </i>
    <i r="1">
      <x v="5"/>
      <x v="9"/>
      <x v="64"/>
      <x v="2"/>
    </i>
    <i r="2">
      <x v="13"/>
      <x v="21"/>
      <x v="2"/>
    </i>
    <i>
      <x v="1"/>
      <x v="3"/>
      <x/>
      <x v="64"/>
      <x v="2"/>
    </i>
    <i r="2">
      <x v="14"/>
      <x v="64"/>
      <x v="2"/>
    </i>
    <i>
      <x v="2"/>
      <x v="1"/>
      <x v="2"/>
      <x v="64"/>
      <x v="2"/>
    </i>
    <i r="2">
      <x v="3"/>
      <x v="64"/>
      <x v="2"/>
    </i>
    <i r="2">
      <x v="4"/>
      <x v="64"/>
      <x v="2"/>
    </i>
    <i r="2">
      <x v="5"/>
      <x v="64"/>
      <x v="2"/>
    </i>
    <i r="2">
      <x v="10"/>
      <x v="18"/>
      <x v="2"/>
    </i>
    <i r="3">
      <x v="19"/>
      <x v="2"/>
    </i>
    <i r="3">
      <x v="20"/>
      <x v="2"/>
    </i>
    <i r="1">
      <x v="2"/>
      <x v="2"/>
      <x v="64"/>
      <x v="2"/>
    </i>
    <i r="1">
      <x v="3"/>
      <x/>
      <x v="64"/>
      <x v="2"/>
    </i>
    <i r="2">
      <x v="14"/>
      <x v="64"/>
      <x v="2"/>
    </i>
    <i r="1">
      <x v="4"/>
      <x/>
      <x v="64"/>
      <x v="1"/>
    </i>
    <i r="2">
      <x v="14"/>
      <x v="64"/>
      <x v="1"/>
    </i>
    <i r="1">
      <x v="5"/>
      <x v="9"/>
      <x v="64"/>
      <x v="2"/>
    </i>
    <i r="1">
      <x v="6"/>
      <x v="7"/>
      <x v="37"/>
      <x v="2"/>
    </i>
    <i r="3">
      <x v="38"/>
      <x v="2"/>
    </i>
    <i r="3">
      <x v="39"/>
      <x v="2"/>
    </i>
    <i r="3">
      <x v="41"/>
      <x v="2"/>
    </i>
    <i r="3">
      <x v="43"/>
      <x v="2"/>
    </i>
    <i r="2">
      <x v="8"/>
      <x v="28"/>
      <x v="2"/>
    </i>
    <i r="3">
      <x v="29"/>
      <x v="2"/>
    </i>
    <i r="3">
      <x v="30"/>
      <x v="2"/>
    </i>
    <i r="3">
      <x v="31"/>
      <x v="2"/>
    </i>
    <i r="3">
      <x v="33"/>
      <x v="2"/>
    </i>
    <i r="3">
      <x v="35"/>
      <x v="2"/>
    </i>
    <i r="3">
      <x v="36"/>
      <x v="2"/>
    </i>
    <i r="3">
      <x v="40"/>
      <x v="2"/>
    </i>
    <i r="3">
      <x v="48"/>
      <x v="2"/>
    </i>
    <i r="2">
      <x v="11"/>
      <x v="42"/>
      <x v="2"/>
    </i>
    <i r="3">
      <x v="44"/>
      <x v="2"/>
    </i>
    <i r="3">
      <x v="45"/>
      <x v="2"/>
    </i>
    <i r="3">
      <x v="46"/>
      <x v="2"/>
    </i>
    <i r="3">
      <x v="47"/>
      <x v="2"/>
    </i>
    <i r="3">
      <x v="49"/>
      <x v="2"/>
    </i>
    <i r="3">
      <x v="50"/>
      <x v="2"/>
    </i>
    <i r="3">
      <x v="51"/>
      <x v="2"/>
    </i>
    <i r="3">
      <x v="52"/>
      <x v="2"/>
    </i>
    <i r="3">
      <x v="53"/>
      <x v="2"/>
    </i>
    <i r="3">
      <x v="54"/>
      <x v="2"/>
    </i>
    <i r="3">
      <x v="55"/>
      <x v="2"/>
    </i>
    <i r="3">
      <x v="56"/>
      <x v="2"/>
    </i>
    <i r="3">
      <x v="57"/>
      <x v="2"/>
    </i>
    <i r="3">
      <x v="58"/>
      <x v="2"/>
    </i>
    <i r="3">
      <x v="59"/>
      <x v="2"/>
    </i>
    <i r="3">
      <x v="60"/>
      <x v="2"/>
    </i>
    <i r="3">
      <x v="61"/>
      <x v="2"/>
    </i>
    <i r="3">
      <x v="62"/>
      <x v="2"/>
    </i>
    <i r="3">
      <x v="63"/>
      <x v="2"/>
    </i>
    <i r="2">
      <x v="12"/>
      <x v="32"/>
      <x v="2"/>
    </i>
    <i r="3">
      <x v="34"/>
      <x v="2"/>
    </i>
    <i r="1">
      <x v="7"/>
      <x/>
      <x v="64"/>
      <x v="2"/>
    </i>
    <i r="2">
      <x v="14"/>
      <x v="64"/>
      <x v="2"/>
    </i>
    <i r="1">
      <x v="8"/>
      <x v="1"/>
      <x/>
      <x v="2"/>
    </i>
    <i r="3">
      <x v="1"/>
      <x v="2"/>
    </i>
    <i r="3">
      <x v="2"/>
      <x v="2"/>
    </i>
    <i r="3">
      <x v="3"/>
      <x v="2"/>
    </i>
    <i r="3">
      <x v="4"/>
      <x v="2"/>
    </i>
    <i r="3">
      <x v="5"/>
      <x v="2"/>
    </i>
    <i r="3">
      <x v="6"/>
      <x v="2"/>
    </i>
    <i r="3">
      <x v="7"/>
      <x v="2"/>
    </i>
    <i r="3">
      <x v="8"/>
      <x v="2"/>
    </i>
    <i r="3">
      <x v="9"/>
      <x v="2"/>
    </i>
    <i r="3">
      <x v="10"/>
      <x v="2"/>
    </i>
    <i r="3">
      <x v="11"/>
      <x v="2"/>
    </i>
    <i r="3">
      <x v="12"/>
      <x v="2"/>
    </i>
    <i r="3">
      <x v="13"/>
      <x v="2"/>
    </i>
    <i r="3">
      <x v="14"/>
      <x v="2"/>
    </i>
    <i r="3">
      <x v="15"/>
      <x v="2"/>
    </i>
    <i r="3">
      <x v="16"/>
      <x v="2"/>
    </i>
    <i r="3">
      <x v="17"/>
      <x v="2"/>
    </i>
    <i r="3">
      <x v="22"/>
      <x v="2"/>
    </i>
    <i r="3">
      <x v="23"/>
      <x v="2"/>
    </i>
    <i r="3">
      <x v="24"/>
      <x v="2"/>
    </i>
    <i r="3">
      <x v="25"/>
      <x v="2"/>
    </i>
    <i r="3">
      <x v="26"/>
      <x v="2"/>
    </i>
    <i r="3">
      <x v="27"/>
      <x v="2"/>
    </i>
    <i t="grand">
      <x/>
    </i>
  </rowItems>
  <colFields count="3">
    <field x="1"/>
    <field x="2"/>
    <field x="3"/>
  </colFields>
  <colItems count="15">
    <i>
      <x/>
      <x/>
      <x/>
    </i>
    <i r="1">
      <x v="1"/>
      <x v="1"/>
    </i>
    <i r="2">
      <x v="2"/>
    </i>
    <i r="2">
      <x v="3"/>
    </i>
    <i>
      <x v="1"/>
      <x v="2"/>
      <x v="4"/>
    </i>
    <i r="2">
      <x v="5"/>
    </i>
    <i r="2">
      <x v="6"/>
    </i>
    <i r="1">
      <x v="3"/>
      <x v="7"/>
    </i>
    <i r="2">
      <x v="8"/>
    </i>
    <i r="2">
      <x v="9"/>
    </i>
    <i r="1">
      <x v="4"/>
      <x v="10"/>
    </i>
    <i r="2">
      <x v="11"/>
    </i>
    <i r="2">
      <x v="12"/>
    </i>
    <i r="1">
      <x v="5"/>
      <x v="13"/>
    </i>
    <i r="2">
      <x v="14"/>
    </i>
  </colItems>
  <pageFields count="3">
    <pageField fld="11" hier="1" name="[Business Rule].[_Rule Year].[All]" cap="All"/>
    <pageField fld="12" hier="229" name="[CB - Business Unit HIER].[Business Unit Hierarchy].[Business Unit Level 04 Name - Description].&amp;[REGULATORY]&amp;[ALL - ALL ENTITIES - FOR CONSOLIDATION PURPOSES]&amp;[GROUP_CONSOL - GROUP CONSOLIDATION]&amp;[REGULATORY - REGULATORY REPORTING]&amp;[FLORIDA - DE Florida Regulatory Reporting]" cap="FLORIDA - DE Florida Regulatory Reporting"/>
    <pageField fld="0" hier="140" name="[CB - Account].[Account CB - Description].&amp;[0186195 - DEFERRED RATE CASE EXPENSE]" cap="0186195 - DEFERRED RATE CASE EXPENSE"/>
  </pageFields>
  <dataFields count="1">
    <dataField fld="6" baseField="0" baseItem="0" numFmtId="167"/>
  </dataFields>
  <formats count="105">
    <format dxfId="104">
      <pivotArea outline="0" collapsedLevelsAreSubtotals="1" fieldPosition="0"/>
    </format>
    <format dxfId="103">
      <pivotArea outline="0" collapsedLevelsAreSubtotals="1" fieldPosition="0"/>
    </format>
    <format dxfId="102">
      <pivotArea collapsedLevelsAreSubtotals="1" fieldPosition="0">
        <references count="5">
          <reference field="3" count="1" selected="0">
            <x v="0"/>
          </reference>
          <reference field="7" count="1" selected="0">
            <x v="2"/>
          </reference>
          <reference field="75" count="1" selected="0">
            <x v="2"/>
          </reference>
          <reference field="76" count="1">
            <x v="64"/>
          </reference>
          <reference field="77" count="1" selected="0">
            <x v="1"/>
          </reference>
        </references>
      </pivotArea>
    </format>
    <format dxfId="101">
      <pivotArea collapsedLevelsAreSubtotals="1" fieldPosition="0">
        <references count="5">
          <reference field="3" count="3" selected="0">
            <x v="1"/>
            <x v="2"/>
            <x v="3"/>
          </reference>
          <reference field="7" count="1" selected="0">
            <x v="2"/>
          </reference>
          <reference field="75" count="1" selected="0">
            <x v="2"/>
          </reference>
          <reference field="76" count="1">
            <x v="64"/>
          </reference>
          <reference field="77" count="1" selected="0">
            <x v="1"/>
          </reference>
        </references>
      </pivotArea>
    </format>
    <format dxfId="100">
      <pivotArea collapsedLevelsAreSubtotals="1" fieldPosition="0">
        <references count="5">
          <reference field="3" count="2" selected="0">
            <x v="4"/>
            <x v="5"/>
          </reference>
          <reference field="7" count="1" selected="0">
            <x v="2"/>
          </reference>
          <reference field="75" count="1" selected="0">
            <x v="2"/>
          </reference>
          <reference field="76" count="1">
            <x v="64"/>
          </reference>
          <reference field="77" count="1" selected="0">
            <x v="1"/>
          </reference>
        </references>
      </pivotArea>
    </format>
    <format dxfId="99">
      <pivotArea collapsedLevelsAreSubtotals="1" fieldPosition="0">
        <references count="5">
          <reference field="3" count="1" selected="0">
            <x v="0"/>
          </reference>
          <reference field="7" count="1" selected="0">
            <x v="10"/>
          </reference>
          <reference field="75" count="1" selected="0">
            <x v="2"/>
          </reference>
          <reference field="76" count="3">
            <x v="18"/>
            <x v="19"/>
            <x v="20"/>
          </reference>
          <reference field="77" count="1" selected="0">
            <x v="1"/>
          </reference>
        </references>
      </pivotArea>
    </format>
    <format dxfId="98">
      <pivotArea collapsedLevelsAreSubtotals="1" fieldPosition="0">
        <references count="5">
          <reference field="3" count="3" selected="0">
            <x v="1"/>
            <x v="2"/>
            <x v="3"/>
          </reference>
          <reference field="7" count="1" selected="0">
            <x v="10"/>
          </reference>
          <reference field="75" count="1" selected="0">
            <x v="2"/>
          </reference>
          <reference field="76" count="3">
            <x v="18"/>
            <x v="19"/>
            <x v="20"/>
          </reference>
          <reference field="77" count="1" selected="0">
            <x v="1"/>
          </reference>
        </references>
      </pivotArea>
    </format>
    <format dxfId="97">
      <pivotArea collapsedLevelsAreSubtotals="1" fieldPosition="0">
        <references count="5">
          <reference field="3" count="2" selected="0">
            <x v="4"/>
            <x v="5"/>
          </reference>
          <reference field="7" count="1" selected="0">
            <x v="10"/>
          </reference>
          <reference field="75" count="1" selected="0">
            <x v="2"/>
          </reference>
          <reference field="76" count="3">
            <x v="18"/>
            <x v="19"/>
            <x v="20"/>
          </reference>
          <reference field="77" count="1" selected="0">
            <x v="1"/>
          </reference>
        </references>
      </pivotArea>
    </format>
    <format dxfId="96">
      <pivotArea collapsedLevelsAreSubtotals="1" fieldPosition="0">
        <references count="3">
          <reference field="3" count="1" selected="0">
            <x v="0"/>
          </reference>
          <reference field="75" count="1" selected="0">
            <x v="2"/>
          </reference>
          <reference field="77" count="1">
            <x v="2"/>
          </reference>
        </references>
      </pivotArea>
    </format>
    <format dxfId="95">
      <pivotArea collapsedLevelsAreSubtotals="1" fieldPosition="0">
        <references count="3">
          <reference field="3" count="3" selected="0">
            <x v="1"/>
            <x v="2"/>
            <x v="3"/>
          </reference>
          <reference field="75" count="1" selected="0">
            <x v="2"/>
          </reference>
          <reference field="77" count="1">
            <x v="2"/>
          </reference>
        </references>
      </pivotArea>
    </format>
    <format dxfId="94">
      <pivotArea collapsedLevelsAreSubtotals="1" fieldPosition="0">
        <references count="3">
          <reference field="3" count="2" selected="0">
            <x v="4"/>
            <x v="5"/>
          </reference>
          <reference field="75" count="1" selected="0">
            <x v="2"/>
          </reference>
          <reference field="77" count="1">
            <x v="2"/>
          </reference>
        </references>
      </pivotArea>
    </format>
    <format dxfId="93">
      <pivotArea collapsedLevelsAreSubtotals="1" fieldPosition="0">
        <references count="5">
          <reference field="3" count="1" selected="0">
            <x v="0"/>
          </reference>
          <reference field="7" count="1" selected="0">
            <x v="2"/>
          </reference>
          <reference field="75" count="1" selected="0">
            <x v="2"/>
          </reference>
          <reference field="76" count="1">
            <x v="64"/>
          </reference>
          <reference field="77" count="1" selected="0">
            <x v="2"/>
          </reference>
        </references>
      </pivotArea>
    </format>
    <format dxfId="92">
      <pivotArea collapsedLevelsAreSubtotals="1" fieldPosition="0">
        <references count="5">
          <reference field="3" count="3" selected="0">
            <x v="1"/>
            <x v="2"/>
            <x v="3"/>
          </reference>
          <reference field="7" count="1" selected="0">
            <x v="2"/>
          </reference>
          <reference field="75" count="1" selected="0">
            <x v="2"/>
          </reference>
          <reference field="76" count="1">
            <x v="64"/>
          </reference>
          <reference field="77" count="1" selected="0">
            <x v="2"/>
          </reference>
        </references>
      </pivotArea>
    </format>
    <format dxfId="91">
      <pivotArea collapsedLevelsAreSubtotals="1" fieldPosition="0">
        <references count="5">
          <reference field="3" count="2" selected="0">
            <x v="4"/>
            <x v="5"/>
          </reference>
          <reference field="7" count="1" selected="0">
            <x v="2"/>
          </reference>
          <reference field="75" count="1" selected="0">
            <x v="2"/>
          </reference>
          <reference field="76" count="1">
            <x v="64"/>
          </reference>
          <reference field="77" count="1" selected="0">
            <x v="2"/>
          </reference>
        </references>
      </pivotArea>
    </format>
    <format dxfId="90">
      <pivotArea collapsedLevelsAreSubtotals="1" fieldPosition="0">
        <references count="3">
          <reference field="3" count="1" selected="0">
            <x v="0"/>
          </reference>
          <reference field="75" count="1" selected="0">
            <x v="2"/>
          </reference>
          <reference field="77" count="1">
            <x v="6"/>
          </reference>
        </references>
      </pivotArea>
    </format>
    <format dxfId="89">
      <pivotArea collapsedLevelsAreSubtotals="1" fieldPosition="0">
        <references count="3">
          <reference field="3" count="3" selected="0">
            <x v="1"/>
            <x v="2"/>
            <x v="3"/>
          </reference>
          <reference field="75" count="1" selected="0">
            <x v="2"/>
          </reference>
          <reference field="77" count="1">
            <x v="6"/>
          </reference>
        </references>
      </pivotArea>
    </format>
    <format dxfId="88">
      <pivotArea collapsedLevelsAreSubtotals="1" fieldPosition="0">
        <references count="3">
          <reference field="3" count="2" selected="0">
            <x v="4"/>
            <x v="5"/>
          </reference>
          <reference field="75" count="1" selected="0">
            <x v="2"/>
          </reference>
          <reference field="77" count="1">
            <x v="6"/>
          </reference>
        </references>
      </pivotArea>
    </format>
    <format dxfId="87">
      <pivotArea collapsedLevelsAreSubtotals="1" fieldPosition="0">
        <references count="5">
          <reference field="3" count="1" selected="0">
            <x v="0"/>
          </reference>
          <reference field="7" count="1" selected="0">
            <x v="8"/>
          </reference>
          <reference field="75" count="1" selected="0">
            <x v="2"/>
          </reference>
          <reference field="76" count="6">
            <x v="28"/>
            <x v="29"/>
            <x v="30"/>
            <x v="31"/>
            <x v="33"/>
            <x v="35"/>
          </reference>
          <reference field="77" count="1" selected="0">
            <x v="6"/>
          </reference>
        </references>
      </pivotArea>
    </format>
    <format dxfId="86">
      <pivotArea collapsedLevelsAreSubtotals="1" fieldPosition="0">
        <references count="5">
          <reference field="3" count="3" selected="0">
            <x v="1"/>
            <x v="2"/>
            <x v="3"/>
          </reference>
          <reference field="7" count="1" selected="0">
            <x v="8"/>
          </reference>
          <reference field="75" count="1" selected="0">
            <x v="2"/>
          </reference>
          <reference field="76" count="6">
            <x v="28"/>
            <x v="29"/>
            <x v="30"/>
            <x v="31"/>
            <x v="33"/>
            <x v="35"/>
          </reference>
          <reference field="77" count="1" selected="0">
            <x v="6"/>
          </reference>
        </references>
      </pivotArea>
    </format>
    <format dxfId="85">
      <pivotArea collapsedLevelsAreSubtotals="1" fieldPosition="0">
        <references count="5">
          <reference field="3" count="2" selected="0">
            <x v="4"/>
            <x v="5"/>
          </reference>
          <reference field="7" count="1" selected="0">
            <x v="8"/>
          </reference>
          <reference field="75" count="1" selected="0">
            <x v="2"/>
          </reference>
          <reference field="76" count="6">
            <x v="28"/>
            <x v="29"/>
            <x v="30"/>
            <x v="31"/>
            <x v="33"/>
            <x v="35"/>
          </reference>
          <reference field="77" count="1" selected="0">
            <x v="6"/>
          </reference>
        </references>
      </pivotArea>
    </format>
    <format dxfId="84">
      <pivotArea collapsedLevelsAreSubtotals="1" fieldPosition="0">
        <references count="5">
          <reference field="3" count="1" selected="0">
            <x v="0"/>
          </reference>
          <reference field="7" count="1" selected="0">
            <x v="12"/>
          </reference>
          <reference field="75" count="1" selected="0">
            <x v="2"/>
          </reference>
          <reference field="76" count="2">
            <x v="32"/>
            <x v="34"/>
          </reference>
          <reference field="77" count="1" selected="0">
            <x v="6"/>
          </reference>
        </references>
      </pivotArea>
    </format>
    <format dxfId="83">
      <pivotArea collapsedLevelsAreSubtotals="1" fieldPosition="0">
        <references count="5">
          <reference field="3" count="3" selected="0">
            <x v="1"/>
            <x v="2"/>
            <x v="3"/>
          </reference>
          <reference field="7" count="1" selected="0">
            <x v="12"/>
          </reference>
          <reference field="75" count="1" selected="0">
            <x v="2"/>
          </reference>
          <reference field="76" count="2">
            <x v="32"/>
            <x v="34"/>
          </reference>
          <reference field="77" count="1" selected="0">
            <x v="6"/>
          </reference>
        </references>
      </pivotArea>
    </format>
    <format dxfId="82">
      <pivotArea collapsedLevelsAreSubtotals="1" fieldPosition="0">
        <references count="5">
          <reference field="3" count="2" selected="0">
            <x v="4"/>
            <x v="5"/>
          </reference>
          <reference field="7" count="1" selected="0">
            <x v="12"/>
          </reference>
          <reference field="75" count="1" selected="0">
            <x v="2"/>
          </reference>
          <reference field="76" count="2">
            <x v="32"/>
            <x v="34"/>
          </reference>
          <reference field="77" count="1" selected="0">
            <x v="6"/>
          </reference>
        </references>
      </pivotArea>
    </format>
    <format dxfId="81">
      <pivotArea collapsedLevelsAreSubtotals="1" fieldPosition="0">
        <references count="3">
          <reference field="3" count="1" selected="0">
            <x v="0"/>
          </reference>
          <reference field="75" count="1" selected="0">
            <x v="2"/>
          </reference>
          <reference field="77" count="1">
            <x v="8"/>
          </reference>
        </references>
      </pivotArea>
    </format>
    <format dxfId="80">
      <pivotArea collapsedLevelsAreSubtotals="1" fieldPosition="0">
        <references count="3">
          <reference field="3" count="3" selected="0">
            <x v="1"/>
            <x v="2"/>
            <x v="3"/>
          </reference>
          <reference field="75" count="1" selected="0">
            <x v="2"/>
          </reference>
          <reference field="77" count="1">
            <x v="8"/>
          </reference>
        </references>
      </pivotArea>
    </format>
    <format dxfId="79">
      <pivotArea collapsedLevelsAreSubtotals="1" fieldPosition="0">
        <references count="3">
          <reference field="3" count="2" selected="0">
            <x v="4"/>
            <x v="5"/>
          </reference>
          <reference field="75" count="1" selected="0">
            <x v="2"/>
          </reference>
          <reference field="77" count="1">
            <x v="8"/>
          </reference>
        </references>
      </pivotArea>
    </format>
    <format dxfId="78">
      <pivotArea collapsedLevelsAreSubtotals="1" fieldPosition="0">
        <references count="5">
          <reference field="3" count="1" selected="0">
            <x v="0"/>
          </reference>
          <reference field="7" count="1" selected="0">
            <x v="1"/>
          </reference>
          <reference field="75" count="1" selected="0">
            <x v="2"/>
          </reference>
          <reference field="76" count="3">
            <x v="0"/>
            <x v="1"/>
            <x v="2"/>
          </reference>
          <reference field="77" count="1" selected="0">
            <x v="8"/>
          </reference>
        </references>
      </pivotArea>
    </format>
    <format dxfId="77">
      <pivotArea collapsedLevelsAreSubtotals="1" fieldPosition="0">
        <references count="5">
          <reference field="3" count="3" selected="0">
            <x v="1"/>
            <x v="2"/>
            <x v="3"/>
          </reference>
          <reference field="7" count="1" selected="0">
            <x v="1"/>
          </reference>
          <reference field="75" count="1" selected="0">
            <x v="2"/>
          </reference>
          <reference field="76" count="3">
            <x v="0"/>
            <x v="1"/>
            <x v="2"/>
          </reference>
          <reference field="77" count="1" selected="0">
            <x v="8"/>
          </reference>
        </references>
      </pivotArea>
    </format>
    <format dxfId="76">
      <pivotArea collapsedLevelsAreSubtotals="1" fieldPosition="0">
        <references count="5">
          <reference field="3" count="2" selected="0">
            <x v="4"/>
            <x v="5"/>
          </reference>
          <reference field="7" count="1" selected="0">
            <x v="1"/>
          </reference>
          <reference field="75" count="1" selected="0">
            <x v="2"/>
          </reference>
          <reference field="76" count="3">
            <x v="0"/>
            <x v="1"/>
            <x v="2"/>
          </reference>
          <reference field="77" count="1" selected="0">
            <x v="8"/>
          </reference>
        </references>
      </pivotArea>
    </format>
    <format dxfId="75">
      <pivotArea collapsedLevelsAreSubtotals="1" fieldPosition="0">
        <references count="5">
          <reference field="3" count="1" selected="0">
            <x v="6"/>
          </reference>
          <reference field="7" count="1" selected="0">
            <x v="8"/>
          </reference>
          <reference field="75" count="1" selected="0">
            <x v="2"/>
          </reference>
          <reference field="76" count="2">
            <x v="33"/>
            <x v="35"/>
          </reference>
          <reference field="77" count="1" selected="0">
            <x v="6"/>
          </reference>
        </references>
      </pivotArea>
    </format>
    <format dxfId="74">
      <pivotArea collapsedLevelsAreSubtotals="1" fieldPosition="0">
        <references count="5">
          <reference field="3" count="1" selected="0">
            <x v="6"/>
          </reference>
          <reference field="7" count="1" selected="0">
            <x v="12"/>
          </reference>
          <reference field="75" count="1" selected="0">
            <x v="2"/>
          </reference>
          <reference field="76" count="2">
            <x v="32"/>
            <x v="34"/>
          </reference>
          <reference field="77" count="1" selected="0">
            <x v="6"/>
          </reference>
        </references>
      </pivotArea>
    </format>
    <format dxfId="73">
      <pivotArea collapsedLevelsAreSubtotals="1" fieldPosition="0">
        <references count="3">
          <reference field="3" count="1" selected="0">
            <x v="6"/>
          </reference>
          <reference field="75" count="1" selected="0">
            <x v="2"/>
          </reference>
          <reference field="77" count="1">
            <x v="8"/>
          </reference>
        </references>
      </pivotArea>
    </format>
    <format dxfId="72">
      <pivotArea collapsedLevelsAreSubtotals="1" fieldPosition="0">
        <references count="5">
          <reference field="3" count="1" selected="0">
            <x v="6"/>
          </reference>
          <reference field="7" count="1" selected="0">
            <x v="1"/>
          </reference>
          <reference field="75" count="1" selected="0">
            <x v="2"/>
          </reference>
          <reference field="76" count="5">
            <x v="0"/>
            <x v="1"/>
            <x v="2"/>
            <x v="3"/>
            <x v="4"/>
          </reference>
          <reference field="77" count="1" selected="0">
            <x v="8"/>
          </reference>
        </references>
      </pivotArea>
    </format>
    <format dxfId="71">
      <pivotArea collapsedLevelsAreSubtotals="1" fieldPosition="0">
        <references count="2">
          <reference field="75" count="1" selected="0">
            <x v="2"/>
          </reference>
          <reference field="77" count="1">
            <x v="7"/>
          </reference>
        </references>
      </pivotArea>
    </format>
    <format dxfId="70">
      <pivotArea collapsedLevelsAreSubtotals="1" fieldPosition="0">
        <references count="4">
          <reference field="7" count="1" selected="0">
            <x v="0"/>
          </reference>
          <reference field="75" count="1" selected="0">
            <x v="2"/>
          </reference>
          <reference field="76" count="1">
            <x v="64"/>
          </reference>
          <reference field="77" count="1" selected="0">
            <x v="7"/>
          </reference>
        </references>
      </pivotArea>
    </format>
    <format dxfId="69">
      <pivotArea collapsedLevelsAreSubtotals="1" fieldPosition="0">
        <references count="4">
          <reference field="7" count="1" selected="0">
            <x v="14"/>
          </reference>
          <reference field="75" count="1" selected="0">
            <x v="2"/>
          </reference>
          <reference field="76" count="1">
            <x v="64"/>
          </reference>
          <reference field="77" count="1" selected="0">
            <x v="7"/>
          </reference>
        </references>
      </pivotArea>
    </format>
    <format dxfId="68">
      <pivotArea dataOnly="0" labelOnly="1" fieldPosition="0">
        <references count="2">
          <reference field="75" count="1" selected="0">
            <x v="2"/>
          </reference>
          <reference field="77" count="1">
            <x v="7"/>
          </reference>
        </references>
      </pivotArea>
    </format>
    <format dxfId="67">
      <pivotArea dataOnly="0" labelOnly="1" fieldPosition="0">
        <references count="3">
          <reference field="7" count="2">
            <x v="0"/>
            <x v="14"/>
          </reference>
          <reference field="75" count="1" selected="0">
            <x v="2"/>
          </reference>
          <reference field="77" count="1" selected="0">
            <x v="7"/>
          </reference>
        </references>
      </pivotArea>
    </format>
    <format dxfId="66">
      <pivotArea dataOnly="0" labelOnly="1" fieldPosition="0">
        <references count="4">
          <reference field="7" count="1" selected="0">
            <x v="0"/>
          </reference>
          <reference field="75" count="1" selected="0">
            <x v="2"/>
          </reference>
          <reference field="76" count="1">
            <x v="64"/>
          </reference>
          <reference field="77" count="1" selected="0">
            <x v="7"/>
          </reference>
        </references>
      </pivotArea>
    </format>
    <format dxfId="65">
      <pivotArea dataOnly="0" labelOnly="1" fieldPosition="0">
        <references count="4">
          <reference field="7" count="1" selected="0">
            <x v="14"/>
          </reference>
          <reference field="75" count="1" selected="0">
            <x v="2"/>
          </reference>
          <reference field="76" count="1">
            <x v="64"/>
          </reference>
          <reference field="77" count="1" selected="0">
            <x v="7"/>
          </reference>
        </references>
      </pivotArea>
    </format>
    <format dxfId="64">
      <pivotArea collapsedLevelsAreSubtotals="1" fieldPosition="0">
        <references count="4">
          <reference field="7" count="1" selected="0">
            <x v="3"/>
          </reference>
          <reference field="75" count="1" selected="0">
            <x v="2"/>
          </reference>
          <reference field="76" count="1">
            <x v="64"/>
          </reference>
          <reference field="77" count="1" selected="0">
            <x v="1"/>
          </reference>
        </references>
      </pivotArea>
    </format>
    <format dxfId="63">
      <pivotArea collapsedLevelsAreSubtotals="1" fieldPosition="0">
        <references count="4">
          <reference field="7" count="1" selected="0">
            <x v="4"/>
          </reference>
          <reference field="75" count="1" selected="0">
            <x v="2"/>
          </reference>
          <reference field="76" count="1">
            <x v="64"/>
          </reference>
          <reference field="77" count="1" selected="0">
            <x v="1"/>
          </reference>
        </references>
      </pivotArea>
    </format>
    <format dxfId="62">
      <pivotArea collapsedLevelsAreSubtotals="1" fieldPosition="0">
        <references count="4">
          <reference field="7" count="1" selected="0">
            <x v="5"/>
          </reference>
          <reference field="75" count="1" selected="0">
            <x v="2"/>
          </reference>
          <reference field="76" count="1">
            <x v="64"/>
          </reference>
          <reference field="77" count="1" selected="0">
            <x v="1"/>
          </reference>
        </references>
      </pivotArea>
    </format>
    <format dxfId="61">
      <pivotArea dataOnly="0" labelOnly="1" fieldPosition="0">
        <references count="3">
          <reference field="7" count="3">
            <x v="3"/>
            <x v="4"/>
            <x v="5"/>
          </reference>
          <reference field="75" count="1" selected="0">
            <x v="2"/>
          </reference>
          <reference field="77" count="1" selected="0">
            <x v="1"/>
          </reference>
        </references>
      </pivotArea>
    </format>
    <format dxfId="60">
      <pivotArea dataOnly="0" labelOnly="1" fieldPosition="0">
        <references count="4">
          <reference field="7" count="1" selected="0">
            <x v="3"/>
          </reference>
          <reference field="75" count="1" selected="0">
            <x v="2"/>
          </reference>
          <reference field="76" count="1">
            <x v="64"/>
          </reference>
          <reference field="77" count="1" selected="0">
            <x v="1"/>
          </reference>
        </references>
      </pivotArea>
    </format>
    <format dxfId="59">
      <pivotArea dataOnly="0" labelOnly="1" fieldPosition="0">
        <references count="4">
          <reference field="7" count="1" selected="0">
            <x v="4"/>
          </reference>
          <reference field="75" count="1" selected="0">
            <x v="2"/>
          </reference>
          <reference field="76" count="1">
            <x v="64"/>
          </reference>
          <reference field="77" count="1" selected="0">
            <x v="1"/>
          </reference>
        </references>
      </pivotArea>
    </format>
    <format dxfId="58">
      <pivotArea dataOnly="0" labelOnly="1" fieldPosition="0">
        <references count="4">
          <reference field="7" count="1" selected="0">
            <x v="5"/>
          </reference>
          <reference field="75" count="1" selected="0">
            <x v="2"/>
          </reference>
          <reference field="76" count="1">
            <x v="64"/>
          </reference>
          <reference field="77" count="1" selected="0">
            <x v="1"/>
          </reference>
        </references>
      </pivotArea>
    </format>
    <format dxfId="57">
      <pivotArea collapsedLevelsAreSubtotals="1" fieldPosition="0">
        <references count="5">
          <reference field="3" count="1" selected="0">
            <x v="7"/>
          </reference>
          <reference field="7" count="1" selected="0">
            <x v="8"/>
          </reference>
          <reference field="75" count="1" selected="0">
            <x v="2"/>
          </reference>
          <reference field="76" count="1">
            <x v="36"/>
          </reference>
          <reference field="77" count="1" selected="0">
            <x v="6"/>
          </reference>
        </references>
      </pivotArea>
    </format>
    <format dxfId="56">
      <pivotArea collapsedLevelsAreSubtotals="1" fieldPosition="0">
        <references count="5">
          <reference field="3" count="1" selected="0">
            <x v="7"/>
          </reference>
          <reference field="7" count="1" selected="0">
            <x v="12"/>
          </reference>
          <reference field="75" count="1" selected="0">
            <x v="2"/>
          </reference>
          <reference field="76" count="2">
            <x v="32"/>
            <x v="34"/>
          </reference>
          <reference field="77" count="1" selected="0">
            <x v="6"/>
          </reference>
        </references>
      </pivotArea>
    </format>
    <format dxfId="55">
      <pivotArea collapsedLevelsAreSubtotals="1" fieldPosition="0">
        <references count="3">
          <reference field="3" count="1" selected="0">
            <x v="7"/>
          </reference>
          <reference field="75" count="1" selected="0">
            <x v="2"/>
          </reference>
          <reference field="77" count="1">
            <x v="7"/>
          </reference>
        </references>
      </pivotArea>
    </format>
    <format dxfId="54">
      <pivotArea dataOnly="0" labelOnly="1" fieldPosition="0">
        <references count="3">
          <reference field="7" count="1">
            <x v="7"/>
          </reference>
          <reference field="75" count="1" selected="0">
            <x v="2"/>
          </reference>
          <reference field="77" count="1" selected="0">
            <x v="6"/>
          </reference>
        </references>
      </pivotArea>
    </format>
    <format dxfId="53">
      <pivotArea collapsedLevelsAreSubtotals="1" fieldPosition="0">
        <references count="5">
          <reference field="3" count="1" selected="0">
            <x v="7"/>
          </reference>
          <reference field="7" count="1" selected="0">
            <x v="7"/>
          </reference>
          <reference field="75" count="1" selected="0">
            <x v="2"/>
          </reference>
          <reference field="76" count="1">
            <x v="37"/>
          </reference>
          <reference field="77" count="1" selected="0">
            <x v="6"/>
          </reference>
        </references>
      </pivotArea>
    </format>
    <format dxfId="52">
      <pivotArea dataOnly="0" labelOnly="1" fieldPosition="0">
        <references count="3">
          <reference field="7" count="1">
            <x v="0"/>
          </reference>
          <reference field="75" count="1" selected="0">
            <x v="2"/>
          </reference>
          <reference field="77" count="1" selected="0">
            <x v="7"/>
          </reference>
        </references>
      </pivotArea>
    </format>
    <format dxfId="51">
      <pivotArea collapsedLevelsAreSubtotals="1" fieldPosition="0">
        <references count="5">
          <reference field="3" count="1" selected="0">
            <x v="7"/>
          </reference>
          <reference field="7" count="1" selected="0">
            <x v="0"/>
          </reference>
          <reference field="75" count="1" selected="0">
            <x v="2"/>
          </reference>
          <reference field="76" count="1">
            <x v="64"/>
          </reference>
          <reference field="77" count="1" selected="0">
            <x v="7"/>
          </reference>
        </references>
      </pivotArea>
    </format>
    <format dxfId="50">
      <pivotArea outline="0" fieldPosition="0">
        <references count="5">
          <reference field="3" count="1" selected="0">
            <x v="8"/>
          </reference>
          <reference field="7" count="2" selected="0">
            <x v="0"/>
            <x v="14"/>
          </reference>
          <reference field="75" count="1" selected="0">
            <x v="2"/>
          </reference>
          <reference field="76" count="1" selected="0">
            <x v="64"/>
          </reference>
          <reference field="77" count="1" selected="0">
            <x v="4"/>
          </reference>
        </references>
      </pivotArea>
    </format>
    <format dxfId="49">
      <pivotArea outline="0" fieldPosition="0">
        <references count="5">
          <reference field="3" count="1" selected="0">
            <x v="8"/>
          </reference>
          <reference field="7" count="1" selected="0">
            <x v="13"/>
          </reference>
          <reference field="75" count="1" selected="0">
            <x v="0"/>
          </reference>
          <reference field="76" count="1" selected="0">
            <x v="21"/>
          </reference>
          <reference field="77" count="1" selected="0">
            <x v="5"/>
          </reference>
        </references>
      </pivotArea>
    </format>
    <format dxfId="48">
      <pivotArea outline="0" fieldPosition="0">
        <references count="6">
          <reference field="3" count="0" selected="0"/>
          <reference field="7" count="1" selected="0">
            <x v="13"/>
          </reference>
          <reference field="75" count="1" selected="0">
            <x v="0"/>
          </reference>
          <reference field="76" count="1" selected="0">
            <x v="21"/>
          </reference>
          <reference field="77" count="1" selected="0">
            <x v="5"/>
          </reference>
          <reference field="78" count="1" selected="0">
            <x v="2"/>
          </reference>
        </references>
      </pivotArea>
    </format>
    <format dxfId="47">
      <pivotArea dataOnly="0" labelOnly="1" outline="0" fieldPosition="0">
        <references count="2">
          <reference field="75" count="1" selected="0">
            <x v="0"/>
          </reference>
          <reference field="77" count="1">
            <x v="5"/>
          </reference>
        </references>
      </pivotArea>
    </format>
    <format dxfId="46">
      <pivotArea dataOnly="0" labelOnly="1" outline="0" fieldPosition="0">
        <references count="3">
          <reference field="7" count="1">
            <x v="13"/>
          </reference>
          <reference field="75" count="1" selected="0">
            <x v="0"/>
          </reference>
          <reference field="77" count="1" selected="0">
            <x v="5"/>
          </reference>
        </references>
      </pivotArea>
    </format>
    <format dxfId="45">
      <pivotArea dataOnly="0" labelOnly="1" outline="0" fieldPosition="0">
        <references count="4">
          <reference field="7" count="1" selected="0">
            <x v="13"/>
          </reference>
          <reference field="75" count="1" selected="0">
            <x v="0"/>
          </reference>
          <reference field="76" count="1">
            <x v="21"/>
          </reference>
          <reference field="77" count="1" selected="0">
            <x v="5"/>
          </reference>
        </references>
      </pivotArea>
    </format>
    <format dxfId="44">
      <pivotArea dataOnly="0" labelOnly="1" outline="0" fieldPosition="0">
        <references count="5">
          <reference field="7" count="1" selected="0">
            <x v="13"/>
          </reference>
          <reference field="75" count="1" selected="0">
            <x v="0"/>
          </reference>
          <reference field="76" count="1" selected="0">
            <x v="21"/>
          </reference>
          <reference field="77" count="1" selected="0">
            <x v="5"/>
          </reference>
          <reference field="78" count="1">
            <x v="2"/>
          </reference>
        </references>
      </pivotArea>
    </format>
    <format dxfId="43">
      <pivotArea outline="0" fieldPosition="0">
        <references count="6">
          <reference field="3" count="0" selected="0"/>
          <reference field="7" count="2" selected="0">
            <x v="0"/>
            <x v="14"/>
          </reference>
          <reference field="75" count="1" selected="0">
            <x v="2"/>
          </reference>
          <reference field="76" count="1" selected="0">
            <x v="64"/>
          </reference>
          <reference field="77" count="1" selected="0">
            <x v="4"/>
          </reference>
          <reference field="78" count="1" selected="0">
            <x v="1"/>
          </reference>
        </references>
      </pivotArea>
    </format>
    <format dxfId="42">
      <pivotArea dataOnly="0" labelOnly="1" outline="0" fieldPosition="0">
        <references count="2">
          <reference field="75" count="1" selected="0">
            <x v="2"/>
          </reference>
          <reference field="77" count="1">
            <x v="4"/>
          </reference>
        </references>
      </pivotArea>
    </format>
    <format dxfId="41">
      <pivotArea dataOnly="0" labelOnly="1" outline="0" fieldPosition="0">
        <references count="3">
          <reference field="7" count="2">
            <x v="0"/>
            <x v="14"/>
          </reference>
          <reference field="75" count="1" selected="0">
            <x v="2"/>
          </reference>
          <reference field="77" count="1" selected="0">
            <x v="4"/>
          </reference>
        </references>
      </pivotArea>
    </format>
    <format dxfId="40">
      <pivotArea dataOnly="0" labelOnly="1" outline="0" offset="IV2:IV256" fieldPosition="0">
        <references count="4">
          <reference field="7" count="1" selected="0">
            <x v="2"/>
          </reference>
          <reference field="75" count="1" selected="0">
            <x v="2"/>
          </reference>
          <reference field="76" count="1">
            <x v="64"/>
          </reference>
          <reference field="77" count="1" selected="0">
            <x v="2"/>
          </reference>
        </references>
      </pivotArea>
    </format>
    <format dxfId="39">
      <pivotArea dataOnly="0" labelOnly="1" outline="0" fieldPosition="0">
        <references count="5">
          <reference field="7" count="1" selected="0">
            <x v="0"/>
          </reference>
          <reference field="75" count="1" selected="0">
            <x v="2"/>
          </reference>
          <reference field="76" count="1" selected="0">
            <x v="64"/>
          </reference>
          <reference field="77" count="1" selected="0">
            <x v="4"/>
          </reference>
          <reference field="78" count="1">
            <x v="1"/>
          </reference>
        </references>
      </pivotArea>
    </format>
    <format dxfId="38">
      <pivotArea dataOnly="0" labelOnly="1" outline="0" fieldPosition="0">
        <references count="5">
          <reference field="7" count="1" selected="0">
            <x v="14"/>
          </reference>
          <reference field="75" count="1" selected="0">
            <x v="2"/>
          </reference>
          <reference field="76" count="1" selected="0">
            <x v="64"/>
          </reference>
          <reference field="77" count="1" selected="0">
            <x v="4"/>
          </reference>
          <reference field="78" count="1">
            <x v="1"/>
          </reference>
        </references>
      </pivotArea>
    </format>
    <format dxfId="37">
      <pivotArea outline="0" fieldPosition="0">
        <references count="5">
          <reference field="7" count="2" selected="0">
            <x v="0"/>
            <x v="14"/>
          </reference>
          <reference field="75" count="1" selected="0">
            <x v="2"/>
          </reference>
          <reference field="76" count="1" selected="0">
            <x v="64"/>
          </reference>
          <reference field="77" count="1" selected="0">
            <x v="3"/>
          </reference>
          <reference field="78" count="1" selected="0">
            <x v="2"/>
          </reference>
        </references>
      </pivotArea>
    </format>
    <format dxfId="36">
      <pivotArea dataOnly="0" labelOnly="1" outline="0" fieldPosition="0">
        <references count="2">
          <reference field="75" count="1" selected="0">
            <x v="2"/>
          </reference>
          <reference field="77" count="1">
            <x v="3"/>
          </reference>
        </references>
      </pivotArea>
    </format>
    <format dxfId="35">
      <pivotArea dataOnly="0" labelOnly="1" outline="0" fieldPosition="0">
        <references count="3">
          <reference field="7" count="2">
            <x v="0"/>
            <x v="14"/>
          </reference>
          <reference field="75" count="1" selected="0">
            <x v="2"/>
          </reference>
          <reference field="77" count="1" selected="0">
            <x v="3"/>
          </reference>
        </references>
      </pivotArea>
    </format>
    <format dxfId="34">
      <pivotArea dataOnly="0" labelOnly="1" outline="0" offset="IV2:IV3" fieldPosition="0">
        <references count="4">
          <reference field="7" count="1" selected="0">
            <x v="2"/>
          </reference>
          <reference field="75" count="1" selected="0">
            <x v="2"/>
          </reference>
          <reference field="76" count="1">
            <x v="64"/>
          </reference>
          <reference field="77" count="1" selected="0">
            <x v="2"/>
          </reference>
        </references>
      </pivotArea>
    </format>
    <format dxfId="33">
      <pivotArea dataOnly="0" labelOnly="1" outline="0" fieldPosition="0">
        <references count="5">
          <reference field="7" count="1" selected="0">
            <x v="0"/>
          </reference>
          <reference field="75" count="1" selected="0">
            <x v="2"/>
          </reference>
          <reference field="76" count="1" selected="0">
            <x v="64"/>
          </reference>
          <reference field="77" count="1" selected="0">
            <x v="3"/>
          </reference>
          <reference field="78" count="1">
            <x v="2"/>
          </reference>
        </references>
      </pivotArea>
    </format>
    <format dxfId="32">
      <pivotArea dataOnly="0" labelOnly="1" outline="0" fieldPosition="0">
        <references count="5">
          <reference field="7" count="1" selected="0">
            <x v="14"/>
          </reference>
          <reference field="75" count="1" selected="0">
            <x v="2"/>
          </reference>
          <reference field="76" count="1" selected="0">
            <x v="64"/>
          </reference>
          <reference field="77" count="1" selected="0">
            <x v="3"/>
          </reference>
          <reference field="78" count="1">
            <x v="2"/>
          </reference>
        </references>
      </pivotArea>
    </format>
    <format dxfId="31">
      <pivotArea outline="0" fieldPosition="0">
        <references count="6">
          <reference field="3" count="1" selected="0">
            <x v="12"/>
          </reference>
          <reference field="7" count="2" selected="0">
            <x v="6"/>
            <x v="13"/>
          </reference>
          <reference field="75" count="1" selected="0">
            <x v="0"/>
          </reference>
          <reference field="76" count="2" selected="0">
            <x v="21"/>
            <x v="64"/>
          </reference>
          <reference field="77" count="2" selected="0">
            <x v="0"/>
            <x v="5"/>
          </reference>
          <reference field="78" count="2" selected="0">
            <x v="0"/>
            <x v="2"/>
          </reference>
        </references>
      </pivotArea>
    </format>
    <format dxfId="30">
      <pivotArea outline="0" fieldPosition="0">
        <references count="6">
          <reference field="3" count="1" selected="0">
            <x v="12"/>
          </reference>
          <reference field="7" count="11" selected="0">
            <x v="0"/>
            <x v="2"/>
            <x v="3"/>
            <x v="4"/>
            <x v="5"/>
            <x v="7"/>
            <x v="8"/>
            <x v="10"/>
            <x v="11"/>
            <x v="12"/>
            <x v="14"/>
          </reference>
          <reference field="75" count="1" selected="0">
            <x v="2"/>
          </reference>
          <reference field="76" count="31" selected="0">
            <x v="18"/>
            <x v="19"/>
            <x v="20"/>
            <x v="28"/>
            <x v="29"/>
            <x v="30"/>
            <x v="31"/>
            <x v="32"/>
            <x v="33"/>
            <x v="34"/>
            <x v="35"/>
            <x v="36"/>
            <x v="37"/>
            <x v="38"/>
            <x v="39"/>
            <x v="40"/>
            <x v="41"/>
            <x v="42"/>
            <x v="43"/>
            <x v="44"/>
            <x v="45"/>
            <x v="46"/>
            <x v="47"/>
            <x v="48"/>
            <x v="49"/>
            <x v="50"/>
            <x v="51"/>
            <x v="52"/>
            <x v="53"/>
            <x v="54"/>
            <x v="64"/>
          </reference>
          <reference field="77" count="6" selected="0">
            <x v="1"/>
            <x v="2"/>
            <x v="3"/>
            <x v="4"/>
            <x v="6"/>
            <x v="7"/>
          </reference>
          <reference field="78" count="2" selected="0">
            <x v="1"/>
            <x v="2"/>
          </reference>
        </references>
      </pivotArea>
    </format>
    <format dxfId="29">
      <pivotArea outline="0" fieldPosition="0">
        <references count="5">
          <reference field="7" count="1" selected="0">
            <x v="1"/>
          </reference>
          <reference field="75" count="1" selected="0">
            <x v="2"/>
          </reference>
          <reference field="76" count="18" selected="0">
            <x v="0"/>
            <x v="1"/>
            <x v="2"/>
            <x v="3"/>
            <x v="4"/>
            <x v="5"/>
            <x v="6"/>
            <x v="7"/>
            <x v="8"/>
            <x v="9"/>
            <x v="10"/>
            <x v="13"/>
            <x v="14"/>
            <x v="15"/>
            <x v="22"/>
            <x v="23"/>
            <x v="24"/>
            <x v="25"/>
          </reference>
          <reference field="77" count="1" selected="0">
            <x v="8"/>
          </reference>
          <reference field="78" count="1" selected="0">
            <x v="2"/>
          </reference>
        </references>
      </pivotArea>
    </format>
    <format dxfId="28">
      <pivotArea dataOnly="0" labelOnly="1" outline="0" fieldPosition="0">
        <references count="2">
          <reference field="75" count="1" selected="0">
            <x v="2"/>
          </reference>
          <reference field="77" count="1">
            <x v="8"/>
          </reference>
        </references>
      </pivotArea>
    </format>
    <format dxfId="27">
      <pivotArea dataOnly="0" labelOnly="1" outline="0" fieldPosition="0">
        <references count="3">
          <reference field="7" count="1">
            <x v="1"/>
          </reference>
          <reference field="75" count="1" selected="0">
            <x v="2"/>
          </reference>
          <reference field="77" count="1" selected="0">
            <x v="8"/>
          </reference>
        </references>
      </pivotArea>
    </format>
    <format dxfId="26">
      <pivotArea dataOnly="0" labelOnly="1" outline="0" fieldPosition="0">
        <references count="4">
          <reference field="7" count="1" selected="0">
            <x v="1"/>
          </reference>
          <reference field="75" count="1" selected="0">
            <x v="2"/>
          </reference>
          <reference field="76" count="18">
            <x v="0"/>
            <x v="1"/>
            <x v="2"/>
            <x v="3"/>
            <x v="4"/>
            <x v="5"/>
            <x v="6"/>
            <x v="7"/>
            <x v="8"/>
            <x v="9"/>
            <x v="10"/>
            <x v="13"/>
            <x v="14"/>
            <x v="15"/>
            <x v="22"/>
            <x v="23"/>
            <x v="24"/>
            <x v="25"/>
          </reference>
          <reference field="77" count="1" selected="0">
            <x v="8"/>
          </reference>
        </references>
      </pivotArea>
    </format>
    <format dxfId="25">
      <pivotArea dataOnly="0" labelOnly="1" outline="0" fieldPosition="0">
        <references count="5">
          <reference field="7" count="1" selected="0">
            <x v="1"/>
          </reference>
          <reference field="75" count="1" selected="0">
            <x v="2"/>
          </reference>
          <reference field="76" count="1" selected="0">
            <x v="0"/>
          </reference>
          <reference field="77" count="1" selected="0">
            <x v="8"/>
          </reference>
          <reference field="78" count="1">
            <x v="2"/>
          </reference>
        </references>
      </pivotArea>
    </format>
    <format dxfId="24">
      <pivotArea dataOnly="0" labelOnly="1" outline="0" fieldPosition="0">
        <references count="5">
          <reference field="7" count="1" selected="0">
            <x v="1"/>
          </reference>
          <reference field="75" count="1" selected="0">
            <x v="2"/>
          </reference>
          <reference field="76" count="1" selected="0">
            <x v="1"/>
          </reference>
          <reference field="77" count="1" selected="0">
            <x v="8"/>
          </reference>
          <reference field="78" count="1">
            <x v="2"/>
          </reference>
        </references>
      </pivotArea>
    </format>
    <format dxfId="23">
      <pivotArea dataOnly="0" labelOnly="1" outline="0" fieldPosition="0">
        <references count="5">
          <reference field="7" count="1" selected="0">
            <x v="1"/>
          </reference>
          <reference field="75" count="1" selected="0">
            <x v="2"/>
          </reference>
          <reference field="76" count="1" selected="0">
            <x v="2"/>
          </reference>
          <reference field="77" count="1" selected="0">
            <x v="8"/>
          </reference>
          <reference field="78" count="1">
            <x v="2"/>
          </reference>
        </references>
      </pivotArea>
    </format>
    <format dxfId="22">
      <pivotArea dataOnly="0" labelOnly="1" outline="0" fieldPosition="0">
        <references count="5">
          <reference field="7" count="1" selected="0">
            <x v="1"/>
          </reference>
          <reference field="75" count="1" selected="0">
            <x v="2"/>
          </reference>
          <reference field="76" count="1" selected="0">
            <x v="3"/>
          </reference>
          <reference field="77" count="1" selected="0">
            <x v="8"/>
          </reference>
          <reference field="78" count="1">
            <x v="2"/>
          </reference>
        </references>
      </pivotArea>
    </format>
    <format dxfId="21">
      <pivotArea dataOnly="0" labelOnly="1" outline="0" fieldPosition="0">
        <references count="5">
          <reference field="7" count="1" selected="0">
            <x v="1"/>
          </reference>
          <reference field="75" count="1" selected="0">
            <x v="2"/>
          </reference>
          <reference field="76" count="1" selected="0">
            <x v="4"/>
          </reference>
          <reference field="77" count="1" selected="0">
            <x v="8"/>
          </reference>
          <reference field="78" count="1">
            <x v="2"/>
          </reference>
        </references>
      </pivotArea>
    </format>
    <format dxfId="20">
      <pivotArea dataOnly="0" labelOnly="1" outline="0" fieldPosition="0">
        <references count="5">
          <reference field="7" count="1" selected="0">
            <x v="1"/>
          </reference>
          <reference field="75" count="1" selected="0">
            <x v="2"/>
          </reference>
          <reference field="76" count="1" selected="0">
            <x v="5"/>
          </reference>
          <reference field="77" count="1" selected="0">
            <x v="8"/>
          </reference>
          <reference field="78" count="1">
            <x v="2"/>
          </reference>
        </references>
      </pivotArea>
    </format>
    <format dxfId="19">
      <pivotArea dataOnly="0" labelOnly="1" outline="0" fieldPosition="0">
        <references count="5">
          <reference field="7" count="1" selected="0">
            <x v="1"/>
          </reference>
          <reference field="75" count="1" selected="0">
            <x v="2"/>
          </reference>
          <reference field="76" count="1" selected="0">
            <x v="6"/>
          </reference>
          <reference field="77" count="1" selected="0">
            <x v="8"/>
          </reference>
          <reference field="78" count="1">
            <x v="2"/>
          </reference>
        </references>
      </pivotArea>
    </format>
    <format dxfId="18">
      <pivotArea dataOnly="0" labelOnly="1" outline="0" fieldPosition="0">
        <references count="5">
          <reference field="7" count="1" selected="0">
            <x v="1"/>
          </reference>
          <reference field="75" count="1" selected="0">
            <x v="2"/>
          </reference>
          <reference field="76" count="1" selected="0">
            <x v="7"/>
          </reference>
          <reference field="77" count="1" selected="0">
            <x v="8"/>
          </reference>
          <reference field="78" count="1">
            <x v="2"/>
          </reference>
        </references>
      </pivotArea>
    </format>
    <format dxfId="17">
      <pivotArea dataOnly="0" labelOnly="1" outline="0" fieldPosition="0">
        <references count="5">
          <reference field="7" count="1" selected="0">
            <x v="1"/>
          </reference>
          <reference field="75" count="1" selected="0">
            <x v="2"/>
          </reference>
          <reference field="76" count="1" selected="0">
            <x v="8"/>
          </reference>
          <reference field="77" count="1" selected="0">
            <x v="8"/>
          </reference>
          <reference field="78" count="1">
            <x v="2"/>
          </reference>
        </references>
      </pivotArea>
    </format>
    <format dxfId="16">
      <pivotArea dataOnly="0" labelOnly="1" outline="0" fieldPosition="0">
        <references count="5">
          <reference field="7" count="1" selected="0">
            <x v="1"/>
          </reference>
          <reference field="75" count="1" selected="0">
            <x v="2"/>
          </reference>
          <reference field="76" count="1" selected="0">
            <x v="9"/>
          </reference>
          <reference field="77" count="1" selected="0">
            <x v="8"/>
          </reference>
          <reference field="78" count="1">
            <x v="2"/>
          </reference>
        </references>
      </pivotArea>
    </format>
    <format dxfId="15">
      <pivotArea dataOnly="0" labelOnly="1" outline="0" fieldPosition="0">
        <references count="5">
          <reference field="7" count="1" selected="0">
            <x v="1"/>
          </reference>
          <reference field="75" count="1" selected="0">
            <x v="2"/>
          </reference>
          <reference field="76" count="1" selected="0">
            <x v="10"/>
          </reference>
          <reference field="77" count="1" selected="0">
            <x v="8"/>
          </reference>
          <reference field="78" count="1">
            <x v="2"/>
          </reference>
        </references>
      </pivotArea>
    </format>
    <format dxfId="14">
      <pivotArea dataOnly="0" labelOnly="1" outline="0" fieldPosition="0">
        <references count="5">
          <reference field="7" count="1" selected="0">
            <x v="1"/>
          </reference>
          <reference field="75" count="1" selected="0">
            <x v="2"/>
          </reference>
          <reference field="76" count="1" selected="0">
            <x v="13"/>
          </reference>
          <reference field="77" count="1" selected="0">
            <x v="8"/>
          </reference>
          <reference field="78" count="1">
            <x v="2"/>
          </reference>
        </references>
      </pivotArea>
    </format>
    <format dxfId="13">
      <pivotArea dataOnly="0" labelOnly="1" outline="0" fieldPosition="0">
        <references count="5">
          <reference field="7" count="1" selected="0">
            <x v="1"/>
          </reference>
          <reference field="75" count="1" selected="0">
            <x v="2"/>
          </reference>
          <reference field="76" count="1" selected="0">
            <x v="14"/>
          </reference>
          <reference field="77" count="1" selected="0">
            <x v="8"/>
          </reference>
          <reference field="78" count="1">
            <x v="2"/>
          </reference>
        </references>
      </pivotArea>
    </format>
    <format dxfId="12">
      <pivotArea dataOnly="0" labelOnly="1" outline="0" fieldPosition="0">
        <references count="5">
          <reference field="7" count="1" selected="0">
            <x v="1"/>
          </reference>
          <reference field="75" count="1" selected="0">
            <x v="2"/>
          </reference>
          <reference field="76" count="1" selected="0">
            <x v="15"/>
          </reference>
          <reference field="77" count="1" selected="0">
            <x v="8"/>
          </reference>
          <reference field="78" count="1">
            <x v="2"/>
          </reference>
        </references>
      </pivotArea>
    </format>
    <format dxfId="11">
      <pivotArea dataOnly="0" labelOnly="1" outline="0" fieldPosition="0">
        <references count="5">
          <reference field="7" count="1" selected="0">
            <x v="1"/>
          </reference>
          <reference field="75" count="1" selected="0">
            <x v="2"/>
          </reference>
          <reference field="76" count="1" selected="0">
            <x v="22"/>
          </reference>
          <reference field="77" count="1" selected="0">
            <x v="8"/>
          </reference>
          <reference field="78" count="1">
            <x v="2"/>
          </reference>
        </references>
      </pivotArea>
    </format>
    <format dxfId="10">
      <pivotArea dataOnly="0" labelOnly="1" outline="0" fieldPosition="0">
        <references count="5">
          <reference field="7" count="1" selected="0">
            <x v="1"/>
          </reference>
          <reference field="75" count="1" selected="0">
            <x v="2"/>
          </reference>
          <reference field="76" count="1" selected="0">
            <x v="23"/>
          </reference>
          <reference field="77" count="1" selected="0">
            <x v="8"/>
          </reference>
          <reference field="78" count="1">
            <x v="2"/>
          </reference>
        </references>
      </pivotArea>
    </format>
    <format dxfId="9">
      <pivotArea dataOnly="0" labelOnly="1" outline="0" fieldPosition="0">
        <references count="5">
          <reference field="7" count="1" selected="0">
            <x v="1"/>
          </reference>
          <reference field="75" count="1" selected="0">
            <x v="2"/>
          </reference>
          <reference field="76" count="1" selected="0">
            <x v="24"/>
          </reference>
          <reference field="77" count="1" selected="0">
            <x v="8"/>
          </reference>
          <reference field="78" count="1">
            <x v="2"/>
          </reference>
        </references>
      </pivotArea>
    </format>
    <format dxfId="8">
      <pivotArea dataOnly="0" labelOnly="1" outline="0" fieldPosition="0">
        <references count="5">
          <reference field="7" count="1" selected="0">
            <x v="1"/>
          </reference>
          <reference field="75" count="1" selected="0">
            <x v="2"/>
          </reference>
          <reference field="76" count="1" selected="0">
            <x v="25"/>
          </reference>
          <reference field="77" count="1" selected="0">
            <x v="8"/>
          </reference>
          <reference field="78" count="1">
            <x v="2"/>
          </reference>
        </references>
      </pivotArea>
    </format>
    <format dxfId="7">
      <pivotArea outline="0" fieldPosition="0">
        <references count="6">
          <reference field="3" count="2" selected="0">
            <x v="11"/>
            <x v="12"/>
          </reference>
          <reference field="7" count="2" selected="0">
            <x v="0"/>
            <x v="14"/>
          </reference>
          <reference field="75" count="1" selected="0">
            <x v="2"/>
          </reference>
          <reference field="76" count="1" selected="0">
            <x v="64"/>
          </reference>
          <reference field="77" count="1" selected="0">
            <x v="3"/>
          </reference>
          <reference field="78" count="1" selected="0">
            <x v="2"/>
          </reference>
        </references>
      </pivotArea>
    </format>
    <format dxfId="6">
      <pivotArea outline="0" fieldPosition="0">
        <references count="6">
          <reference field="2" count="1" selected="0">
            <x v="5"/>
          </reference>
          <reference field="7" count="0" selected="0"/>
          <reference field="75" count="0" selected="0"/>
          <reference field="76" count="0" selected="0"/>
          <reference field="77" count="0" selected="0"/>
          <reference field="78" count="0" selected="0"/>
        </references>
      </pivotArea>
    </format>
    <format dxfId="5">
      <pivotArea outline="0" fieldPosition="0">
        <references count="6">
          <reference field="3" count="1" selected="0">
            <x v="14"/>
          </reference>
          <reference field="7" count="1" selected="0">
            <x v="1"/>
          </reference>
          <reference field="75" count="1" selected="0">
            <x v="2"/>
          </reference>
          <reference field="76" count="1" selected="0">
            <x v="12"/>
          </reference>
          <reference field="77" count="1" selected="0">
            <x v="8"/>
          </reference>
          <reference field="78" count="1" selected="0">
            <x v="2"/>
          </reference>
        </references>
      </pivotArea>
    </format>
    <format dxfId="4">
      <pivotArea outline="0" fieldPosition="0">
        <references count="6">
          <reference field="3" count="1" selected="0">
            <x v="14"/>
          </reference>
          <reference field="7" count="1" selected="0">
            <x v="1"/>
          </reference>
          <reference field="75" count="1" selected="0">
            <x v="2"/>
          </reference>
          <reference field="76" count="1" selected="0">
            <x v="17"/>
          </reference>
          <reference field="77" count="1" selected="0">
            <x v="8"/>
          </reference>
          <reference field="78" count="1" selected="0">
            <x v="2"/>
          </reference>
        </references>
      </pivotArea>
    </format>
    <format dxfId="3">
      <pivotArea outline="0" fieldPosition="0">
        <references count="6">
          <reference field="3" count="1" selected="0">
            <x v="14"/>
          </reference>
          <reference field="7" count="1" selected="0">
            <x v="1"/>
          </reference>
          <reference field="75" count="1" selected="0">
            <x v="2"/>
          </reference>
          <reference field="76" count="1" selected="0">
            <x v="27"/>
          </reference>
          <reference field="77" count="1" selected="0">
            <x v="8"/>
          </reference>
          <reference field="78" count="1" selected="0">
            <x v="2"/>
          </reference>
        </references>
      </pivotArea>
    </format>
    <format dxfId="2">
      <pivotArea dataOnly="0" labelOnly="1" outline="0" fieldPosition="0">
        <references count="4">
          <reference field="7" count="1" selected="0">
            <x v="1"/>
          </reference>
          <reference field="75" count="1" selected="0">
            <x v="2"/>
          </reference>
          <reference field="76" count="1">
            <x v="12"/>
          </reference>
          <reference field="77" count="1" selected="0">
            <x v="8"/>
          </reference>
        </references>
      </pivotArea>
    </format>
    <format dxfId="1">
      <pivotArea dataOnly="0" labelOnly="1" outline="0" fieldPosition="0">
        <references count="4">
          <reference field="7" count="1" selected="0">
            <x v="1"/>
          </reference>
          <reference field="75" count="1" selected="0">
            <x v="2"/>
          </reference>
          <reference field="76" count="1">
            <x v="17"/>
          </reference>
          <reference field="77" count="1" selected="0">
            <x v="8"/>
          </reference>
        </references>
      </pivotArea>
    </format>
    <format dxfId="0">
      <pivotArea dataOnly="0" labelOnly="1" outline="0" fieldPosition="0">
        <references count="4">
          <reference field="7" count="1" selected="0">
            <x v="1"/>
          </reference>
          <reference field="75" count="1" selected="0">
            <x v="2"/>
          </reference>
          <reference field="76" count="1">
            <x v="27"/>
          </reference>
          <reference field="77" count="1" selected="0">
            <x v="8"/>
          </reference>
        </references>
      </pivotArea>
    </format>
  </formats>
  <pivotHierarchies count="63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CB - Account].[Account CB - Description].&amp;[0186195 - DEFERRED RATE CASE EXPENSE]"/>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mps count="47">
        <mp field="28"/>
        <mp field="29"/>
        <mp field="30"/>
        <mp field="31"/>
        <mp field="32"/>
        <mp field="33"/>
        <mp field="34"/>
        <mp field="35"/>
        <mp field="36"/>
        <mp field="37"/>
        <mp field="38"/>
        <mp field="39"/>
        <mp field="40"/>
        <mp field="41"/>
        <mp field="42"/>
        <mp field="43"/>
        <mp field="44"/>
        <mp field="45"/>
        <mp field="46"/>
        <mp field="47"/>
        <mp field="48"/>
        <mp field="49"/>
        <mp field="50"/>
        <mp field="51"/>
        <mp field="52"/>
        <mp field="53"/>
        <mp field="54"/>
        <mp field="55"/>
        <mp field="56"/>
        <mp field="57"/>
        <mp field="58"/>
        <mp field="59"/>
        <mp field="60"/>
        <mp field="61"/>
        <mp field="62"/>
        <mp field="63"/>
        <mp field="64"/>
        <mp field="65"/>
        <mp field="66"/>
        <mp field="67"/>
        <mp field="68"/>
        <mp field="69"/>
        <mp field="70"/>
        <mp field="71"/>
        <mp field="72"/>
        <mp field="73"/>
        <mp field="7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6">
        <mp field="79"/>
        <mp field="80"/>
        <mp field="81"/>
        <mp field="82"/>
        <mp field="83"/>
        <mp field="8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4">
        <mp field="4"/>
        <mp field="5"/>
        <mp field="9"/>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354"/>
    <rowHierarchyUsage hierarchyUsage="520"/>
    <rowHierarchyUsage hierarchyUsage="584"/>
    <rowHierarchyUsage hierarchyUsage="582"/>
    <rowHierarchyUsage hierarchyUsage="308"/>
  </rowHierarchiesUsage>
  <colHierarchiesUsage count="1">
    <colHierarchyUsage hierarchyUsage="609"/>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E8B5-145D-48A1-AE99-009EAF78EDA3}">
  <dimension ref="A1:N52"/>
  <sheetViews>
    <sheetView showGridLines="0" tabSelected="1" view="pageBreakPreview" zoomScale="60" zoomScaleNormal="80" workbookViewId="0">
      <selection activeCell="J48" sqref="J48"/>
    </sheetView>
  </sheetViews>
  <sheetFormatPr defaultColWidth="9.109375" defaultRowHeight="13.8" x14ac:dyDescent="0.3"/>
  <cols>
    <col min="1" max="1" width="3.6640625" style="2" customWidth="1"/>
    <col min="2" max="2" width="35.44140625" style="2" customWidth="1"/>
    <col min="3" max="3" width="20.77734375" style="2" customWidth="1"/>
    <col min="4" max="4" width="34.33203125" style="2" customWidth="1"/>
    <col min="5" max="6" width="13.77734375" style="2" customWidth="1"/>
    <col min="7" max="7" width="13.109375" style="2" customWidth="1"/>
    <col min="8" max="8" width="12.44140625" style="2" customWidth="1"/>
    <col min="9" max="9" width="14" style="2" customWidth="1"/>
    <col min="10" max="10" width="14.109375" style="2" customWidth="1"/>
    <col min="11" max="11" width="13.109375" style="2" bestFit="1" customWidth="1"/>
    <col min="12" max="12" width="12" style="2" customWidth="1"/>
    <col min="13" max="13" width="10.109375" style="2" customWidth="1"/>
    <col min="14" max="14" width="12" style="2" customWidth="1"/>
    <col min="15" max="16384" width="9.109375" style="2"/>
  </cols>
  <sheetData>
    <row r="1" spans="1:14" ht="12.75" customHeight="1" x14ac:dyDescent="0.3">
      <c r="A1" s="1" t="s">
        <v>0</v>
      </c>
      <c r="B1" s="69"/>
      <c r="C1" s="69"/>
      <c r="D1" s="164" t="s">
        <v>1</v>
      </c>
      <c r="E1" s="164"/>
      <c r="F1" s="164"/>
      <c r="G1" s="164"/>
      <c r="H1" s="1"/>
      <c r="I1" s="1"/>
      <c r="J1" s="164" t="s">
        <v>2</v>
      </c>
      <c r="K1" s="164"/>
      <c r="L1" s="1"/>
      <c r="M1" s="1"/>
    </row>
    <row r="2" spans="1:14" ht="12.75" customHeight="1" x14ac:dyDescent="0.3">
      <c r="A2" s="3"/>
      <c r="B2" s="3"/>
      <c r="C2" s="3"/>
      <c r="D2" s="3"/>
      <c r="E2" s="3"/>
      <c r="F2" s="67"/>
      <c r="G2" s="67"/>
      <c r="H2" s="67"/>
      <c r="I2" s="67"/>
      <c r="J2" s="67"/>
      <c r="K2" s="67"/>
      <c r="L2" s="68"/>
      <c r="M2" s="68"/>
      <c r="N2" s="7"/>
    </row>
    <row r="3" spans="1:14" ht="12.75" customHeight="1" x14ac:dyDescent="0.3">
      <c r="A3" s="2" t="s">
        <v>3</v>
      </c>
      <c r="B3" s="5"/>
      <c r="C3" s="4" t="s">
        <v>4</v>
      </c>
      <c r="D3" s="165" t="s">
        <v>5</v>
      </c>
      <c r="E3" s="165"/>
      <c r="F3" s="165"/>
      <c r="G3" s="165"/>
      <c r="I3" s="12" t="s">
        <v>6</v>
      </c>
      <c r="J3" s="5"/>
      <c r="K3" s="5"/>
      <c r="M3" s="5"/>
      <c r="N3" s="5"/>
    </row>
    <row r="4" spans="1:14" ht="12.75" customHeight="1" x14ac:dyDescent="0.3">
      <c r="B4" s="5"/>
      <c r="C4" s="4"/>
      <c r="D4" s="166"/>
      <c r="E4" s="166"/>
      <c r="F4" s="166"/>
      <c r="G4" s="166"/>
      <c r="H4" s="64" t="s">
        <v>7</v>
      </c>
      <c r="I4" s="7" t="s">
        <v>8</v>
      </c>
      <c r="J4" s="5"/>
      <c r="K4" s="8">
        <v>46752</v>
      </c>
      <c r="L4" s="7"/>
      <c r="M4" s="5"/>
      <c r="N4" s="5"/>
    </row>
    <row r="5" spans="1:14" x14ac:dyDescent="0.3">
      <c r="B5" s="5"/>
      <c r="C5" s="5"/>
      <c r="D5" s="166"/>
      <c r="E5" s="166"/>
      <c r="F5" s="166"/>
      <c r="G5" s="166"/>
      <c r="H5" s="64" t="s">
        <v>7</v>
      </c>
      <c r="I5" s="7" t="s">
        <v>9</v>
      </c>
      <c r="J5" s="56"/>
      <c r="K5" s="8">
        <v>46387</v>
      </c>
      <c r="M5" s="8"/>
      <c r="N5" s="5"/>
    </row>
    <row r="6" spans="1:14" ht="12.75" customHeight="1" x14ac:dyDescent="0.3">
      <c r="A6" s="2" t="s">
        <v>10</v>
      </c>
      <c r="B6" s="70"/>
      <c r="C6" s="70"/>
      <c r="D6" s="166"/>
      <c r="E6" s="166"/>
      <c r="F6" s="166"/>
      <c r="G6" s="166"/>
      <c r="H6" s="64" t="s">
        <v>7</v>
      </c>
      <c r="I6" s="7" t="s">
        <v>11</v>
      </c>
      <c r="J6" s="56"/>
      <c r="K6" s="8">
        <v>46022</v>
      </c>
      <c r="M6" s="8"/>
      <c r="N6" s="8"/>
    </row>
    <row r="7" spans="1:14" x14ac:dyDescent="0.3">
      <c r="A7" s="9"/>
      <c r="E7" s="6"/>
      <c r="F7" s="6"/>
      <c r="G7" s="6"/>
      <c r="H7" s="64" t="s">
        <v>12</v>
      </c>
      <c r="I7" s="7" t="s">
        <v>13</v>
      </c>
      <c r="K7" s="8">
        <v>45657</v>
      </c>
      <c r="M7" s="8"/>
      <c r="N7" s="8"/>
    </row>
    <row r="8" spans="1:14" x14ac:dyDescent="0.3">
      <c r="A8" s="9"/>
      <c r="E8" s="6"/>
      <c r="F8" s="6"/>
      <c r="G8" s="6"/>
      <c r="H8" s="64" t="s">
        <v>12</v>
      </c>
      <c r="I8" s="7" t="s">
        <v>386</v>
      </c>
      <c r="K8" s="8">
        <v>45291</v>
      </c>
      <c r="M8" s="8"/>
      <c r="N8" s="8"/>
    </row>
    <row r="9" spans="1:14" ht="12.75" customHeight="1" x14ac:dyDescent="0.3">
      <c r="A9" s="2" t="s">
        <v>388</v>
      </c>
      <c r="F9" s="10"/>
      <c r="H9" s="11"/>
      <c r="I9" s="7" t="s">
        <v>14</v>
      </c>
      <c r="L9" s="7"/>
      <c r="M9" s="8"/>
      <c r="N9" s="8"/>
    </row>
    <row r="10" spans="1:14" ht="12.75" customHeight="1" x14ac:dyDescent="0.3">
      <c r="E10" s="10" t="s">
        <v>15</v>
      </c>
      <c r="F10" s="10"/>
      <c r="G10" s="10"/>
      <c r="H10" s="11"/>
      <c r="I10" s="7"/>
      <c r="N10" s="8"/>
    </row>
    <row r="11" spans="1:14" s="12" customFormat="1" ht="14.4" thickBot="1" x14ac:dyDescent="0.3">
      <c r="A11" s="143"/>
      <c r="B11" s="143"/>
      <c r="C11" s="143"/>
      <c r="D11" s="143"/>
      <c r="E11" s="143"/>
      <c r="F11" s="143"/>
      <c r="G11" s="143"/>
      <c r="H11" s="143"/>
      <c r="I11" s="143"/>
      <c r="J11" s="143"/>
      <c r="K11" s="143"/>
      <c r="L11" s="35"/>
      <c r="M11" s="35"/>
      <c r="N11" s="35"/>
    </row>
    <row r="12" spans="1:14" s="12" customFormat="1" x14ac:dyDescent="0.25">
      <c r="A12" s="35"/>
      <c r="B12" s="65">
        <v>-1</v>
      </c>
      <c r="C12" s="65">
        <f>+B12-1</f>
        <v>-2</v>
      </c>
      <c r="D12" s="65">
        <f t="shared" ref="D12:I12" si="0">+C12-1</f>
        <v>-3</v>
      </c>
      <c r="E12" s="65">
        <f t="shared" si="0"/>
        <v>-4</v>
      </c>
      <c r="F12" s="65">
        <f t="shared" si="0"/>
        <v>-5</v>
      </c>
      <c r="G12" s="65">
        <f t="shared" si="0"/>
        <v>-6</v>
      </c>
      <c r="H12" s="65">
        <f t="shared" si="0"/>
        <v>-7</v>
      </c>
      <c r="I12" s="65">
        <f t="shared" si="0"/>
        <v>-8</v>
      </c>
      <c r="J12" s="14"/>
      <c r="K12" s="65">
        <f>+I12-1</f>
        <v>-9</v>
      </c>
      <c r="L12" s="14"/>
      <c r="M12" s="14"/>
      <c r="N12" s="35"/>
    </row>
    <row r="13" spans="1:14" s="12" customFormat="1" x14ac:dyDescent="0.25">
      <c r="A13" s="35"/>
      <c r="B13" s="13"/>
      <c r="C13" s="13"/>
      <c r="D13" s="14"/>
      <c r="E13" s="13"/>
      <c r="F13" s="14"/>
      <c r="G13" s="13"/>
      <c r="H13" s="13"/>
      <c r="I13" s="13"/>
      <c r="J13" s="13"/>
      <c r="K13" s="14"/>
      <c r="L13" s="14"/>
      <c r="M13" s="13"/>
      <c r="N13" s="35"/>
    </row>
    <row r="14" spans="1:14" s="12" customFormat="1" x14ac:dyDescent="0.25">
      <c r="A14" s="35"/>
      <c r="B14" s="15"/>
      <c r="C14" s="15" t="s">
        <v>16</v>
      </c>
      <c r="D14" s="14"/>
      <c r="E14" s="13"/>
      <c r="F14" s="14"/>
      <c r="G14" s="13" t="s">
        <v>17</v>
      </c>
      <c r="H14" s="14"/>
      <c r="I14" s="13" t="s">
        <v>18</v>
      </c>
      <c r="J14" s="14"/>
      <c r="K14" s="13" t="s">
        <v>19</v>
      </c>
      <c r="L14" s="14"/>
      <c r="M14" s="13"/>
      <c r="N14" s="35"/>
    </row>
    <row r="15" spans="1:14" s="12" customFormat="1" x14ac:dyDescent="0.25">
      <c r="A15" s="16" t="s">
        <v>20</v>
      </c>
      <c r="B15" s="15"/>
      <c r="C15" s="15" t="s">
        <v>21</v>
      </c>
      <c r="D15" s="14" t="s">
        <v>22</v>
      </c>
      <c r="E15" s="13" t="s">
        <v>23</v>
      </c>
      <c r="F15" s="14" t="s">
        <v>24</v>
      </c>
      <c r="G15" s="13" t="s">
        <v>25</v>
      </c>
      <c r="H15" s="13" t="s">
        <v>26</v>
      </c>
      <c r="I15" s="13" t="s">
        <v>27</v>
      </c>
      <c r="J15" s="14"/>
      <c r="K15" s="16" t="s">
        <v>28</v>
      </c>
      <c r="L15" s="14"/>
      <c r="M15" s="17"/>
      <c r="N15" s="17"/>
    </row>
    <row r="16" spans="1:14" s="12" customFormat="1" ht="14.4" thickBot="1" x14ac:dyDescent="0.35">
      <c r="A16" s="140" t="s">
        <v>29</v>
      </c>
      <c r="B16" s="144" t="s">
        <v>30</v>
      </c>
      <c r="C16" s="144" t="s">
        <v>31</v>
      </c>
      <c r="D16" s="145" t="s">
        <v>32</v>
      </c>
      <c r="E16" s="140" t="s">
        <v>33</v>
      </c>
      <c r="F16" s="146" t="s">
        <v>34</v>
      </c>
      <c r="G16" s="140" t="s">
        <v>33</v>
      </c>
      <c r="H16" s="140" t="s">
        <v>33</v>
      </c>
      <c r="I16" s="140" t="s">
        <v>33</v>
      </c>
      <c r="J16" s="146"/>
      <c r="K16" s="144" t="s">
        <v>35</v>
      </c>
      <c r="L16" s="10"/>
      <c r="M16" s="15"/>
      <c r="N16" s="16" t="s">
        <v>36</v>
      </c>
    </row>
    <row r="17" spans="1:14" s="12" customFormat="1" x14ac:dyDescent="0.3">
      <c r="A17" s="16">
        <v>1</v>
      </c>
      <c r="B17" s="15"/>
      <c r="C17" s="15"/>
      <c r="D17" s="14"/>
      <c r="E17" s="16"/>
      <c r="F17" s="10"/>
      <c r="G17" s="16"/>
      <c r="H17" s="16"/>
      <c r="I17" s="16"/>
      <c r="J17" s="10"/>
      <c r="K17" s="15"/>
      <c r="L17" s="10"/>
      <c r="M17" s="15"/>
      <c r="N17" s="16"/>
    </row>
    <row r="18" spans="1:14" s="12" customFormat="1" x14ac:dyDescent="0.25">
      <c r="A18" s="18">
        <f>+A17+1</f>
        <v>2</v>
      </c>
      <c r="B18" s="19" t="s">
        <v>37</v>
      </c>
      <c r="C18" s="162" t="s">
        <v>38</v>
      </c>
      <c r="D18" s="21" t="s">
        <v>39</v>
      </c>
      <c r="E18" s="130">
        <f>+Time!G32/1000</f>
        <v>558.85154</v>
      </c>
      <c r="F18" s="22" t="s">
        <v>40</v>
      </c>
      <c r="G18" s="22"/>
      <c r="H18" s="22"/>
      <c r="I18" s="131">
        <f t="shared" ref="I18:I25" si="1">(E18+G18+H18)</f>
        <v>558.85154</v>
      </c>
      <c r="J18" s="22"/>
      <c r="K18" s="30" t="s">
        <v>41</v>
      </c>
      <c r="L18" s="22"/>
      <c r="M18" s="22"/>
      <c r="N18" s="19"/>
    </row>
    <row r="19" spans="1:14" s="12" customFormat="1" ht="14.4" thickBot="1" x14ac:dyDescent="0.3">
      <c r="A19" s="18">
        <f t="shared" ref="A19:A36" si="2">+A18+1</f>
        <v>3</v>
      </c>
      <c r="B19" s="19" t="s">
        <v>42</v>
      </c>
      <c r="C19" s="20"/>
      <c r="D19" s="21"/>
      <c r="E19" s="130"/>
      <c r="F19" s="22"/>
      <c r="G19" s="74"/>
      <c r="H19" s="74"/>
      <c r="I19" s="132">
        <f>+I18</f>
        <v>558.85154</v>
      </c>
      <c r="J19" s="22"/>
      <c r="K19" s="30"/>
      <c r="L19" s="22"/>
      <c r="M19" s="22"/>
      <c r="N19" s="19"/>
    </row>
    <row r="20" spans="1:14" s="12" customFormat="1" ht="14.4" thickTop="1" x14ac:dyDescent="0.25">
      <c r="A20" s="18">
        <f t="shared" si="2"/>
        <v>4</v>
      </c>
      <c r="B20" s="19"/>
      <c r="C20" s="20"/>
      <c r="D20" s="21"/>
      <c r="E20" s="130"/>
      <c r="F20" s="22"/>
      <c r="G20" s="74"/>
      <c r="H20" s="74"/>
      <c r="I20" s="133"/>
      <c r="J20" s="22"/>
      <c r="K20" s="30"/>
      <c r="L20" s="22"/>
      <c r="M20" s="22"/>
      <c r="N20" s="19"/>
    </row>
    <row r="21" spans="1:14" s="12" customFormat="1" x14ac:dyDescent="0.25">
      <c r="A21" s="18">
        <f t="shared" si="2"/>
        <v>5</v>
      </c>
      <c r="B21" s="19" t="s">
        <v>37</v>
      </c>
      <c r="C21" s="19" t="s">
        <v>43</v>
      </c>
      <c r="D21" s="21" t="s">
        <v>44</v>
      </c>
      <c r="E21" s="130">
        <f>+Time!G33/1000</f>
        <v>1600.24668</v>
      </c>
      <c r="F21" s="22" t="s">
        <v>40</v>
      </c>
      <c r="G21" s="74"/>
      <c r="H21" s="74"/>
      <c r="I21" s="134">
        <f t="shared" si="1"/>
        <v>1600.24668</v>
      </c>
      <c r="J21" s="22"/>
      <c r="K21" s="30" t="s">
        <v>45</v>
      </c>
      <c r="L21" s="22"/>
      <c r="M21" s="22"/>
      <c r="N21" s="19"/>
    </row>
    <row r="22" spans="1:14" s="12" customFormat="1" ht="14.4" thickBot="1" x14ac:dyDescent="0.3">
      <c r="A22" s="18">
        <f t="shared" si="2"/>
        <v>6</v>
      </c>
      <c r="B22" s="19" t="s">
        <v>46</v>
      </c>
      <c r="C22" s="20"/>
      <c r="D22" s="21"/>
      <c r="E22" s="130"/>
      <c r="F22" s="22"/>
      <c r="G22" s="74"/>
      <c r="H22" s="74"/>
      <c r="I22" s="132">
        <f>+I21</f>
        <v>1600.24668</v>
      </c>
      <c r="J22" s="22"/>
      <c r="K22" s="30"/>
      <c r="L22" s="22"/>
      <c r="M22" s="22"/>
      <c r="N22" s="19"/>
    </row>
    <row r="23" spans="1:14" s="12" customFormat="1" ht="14.4" thickTop="1" x14ac:dyDescent="0.25">
      <c r="A23" s="18">
        <f t="shared" si="2"/>
        <v>7</v>
      </c>
      <c r="B23" s="19"/>
      <c r="C23" s="20"/>
      <c r="D23" s="21"/>
      <c r="E23" s="130"/>
      <c r="F23" s="22"/>
      <c r="G23" s="74"/>
      <c r="H23" s="74"/>
      <c r="I23" s="133"/>
      <c r="J23" s="22"/>
      <c r="K23" s="30"/>
      <c r="L23" s="22"/>
      <c r="M23" s="22"/>
      <c r="N23" s="19"/>
    </row>
    <row r="24" spans="1:14" s="12" customFormat="1" x14ac:dyDescent="0.25">
      <c r="A24" s="18">
        <f t="shared" si="2"/>
        <v>8</v>
      </c>
      <c r="B24" s="19" t="s">
        <v>37</v>
      </c>
      <c r="C24" s="19"/>
      <c r="D24" s="21" t="s">
        <v>47</v>
      </c>
      <c r="E24" s="130">
        <f>+Time!G34/1000</f>
        <v>353.87223999999998</v>
      </c>
      <c r="F24" s="22" t="s">
        <v>48</v>
      </c>
      <c r="G24" s="74"/>
      <c r="H24" s="74"/>
      <c r="I24" s="131">
        <f t="shared" si="1"/>
        <v>353.87223999999998</v>
      </c>
      <c r="J24" s="22"/>
      <c r="K24" s="161" t="s">
        <v>49</v>
      </c>
      <c r="L24" s="22"/>
      <c r="M24" s="22"/>
      <c r="N24" s="19"/>
    </row>
    <row r="25" spans="1:14" s="12" customFormat="1" x14ac:dyDescent="0.25">
      <c r="A25" s="18">
        <f t="shared" si="2"/>
        <v>9</v>
      </c>
      <c r="B25" s="19" t="s">
        <v>37</v>
      </c>
      <c r="C25" s="19"/>
      <c r="D25" s="21" t="s">
        <v>50</v>
      </c>
      <c r="E25" s="130"/>
      <c r="F25" s="22" t="s">
        <v>51</v>
      </c>
      <c r="G25" s="130">
        <f>Travel!P38/1000</f>
        <v>110</v>
      </c>
      <c r="H25" s="74"/>
      <c r="I25" s="131">
        <f t="shared" si="1"/>
        <v>110</v>
      </c>
      <c r="J25" s="22"/>
      <c r="K25" s="163" t="s">
        <v>52</v>
      </c>
      <c r="L25" s="22"/>
      <c r="M25" s="22"/>
      <c r="N25" s="19"/>
    </row>
    <row r="26" spans="1:14" s="12" customFormat="1" ht="14.4" thickBot="1" x14ac:dyDescent="0.3">
      <c r="A26" s="18">
        <f t="shared" si="2"/>
        <v>10</v>
      </c>
      <c r="B26" s="19" t="s">
        <v>53</v>
      </c>
      <c r="C26" s="20"/>
      <c r="D26" s="21"/>
      <c r="E26" s="63"/>
      <c r="F26" s="22"/>
      <c r="G26" s="74"/>
      <c r="H26" s="74"/>
      <c r="I26" s="132">
        <f>SUM(I24:I25)</f>
        <v>463.87223999999998</v>
      </c>
      <c r="J26" s="22"/>
      <c r="K26" s="30"/>
      <c r="L26" s="22"/>
      <c r="M26" s="22"/>
      <c r="N26" s="19"/>
    </row>
    <row r="27" spans="1:14" s="12" customFormat="1" ht="14.4" thickTop="1" x14ac:dyDescent="0.25">
      <c r="A27" s="18">
        <f t="shared" si="2"/>
        <v>11</v>
      </c>
      <c r="B27" s="19"/>
      <c r="C27" s="20"/>
      <c r="D27" s="21"/>
      <c r="E27" s="63"/>
      <c r="F27" s="22"/>
      <c r="G27" s="63"/>
      <c r="H27" s="63"/>
      <c r="I27" s="133"/>
      <c r="J27" s="22"/>
      <c r="K27" s="30"/>
      <c r="L27" s="22"/>
      <c r="M27" s="22"/>
      <c r="N27" s="19"/>
    </row>
    <row r="28" spans="1:14" x14ac:dyDescent="0.3">
      <c r="A28" s="18">
        <f t="shared" si="2"/>
        <v>12</v>
      </c>
      <c r="B28" s="34" t="s">
        <v>54</v>
      </c>
      <c r="C28" s="19"/>
      <c r="D28" s="28"/>
      <c r="E28" s="28"/>
      <c r="F28" s="29"/>
      <c r="G28" s="29"/>
      <c r="H28" s="29"/>
      <c r="I28" s="29"/>
      <c r="J28" s="29"/>
      <c r="K28" s="30"/>
      <c r="L28" s="29"/>
      <c r="M28" s="22"/>
      <c r="N28" s="19"/>
    </row>
    <row r="29" spans="1:14" x14ac:dyDescent="0.3">
      <c r="A29" s="18">
        <f t="shared" si="2"/>
        <v>13</v>
      </c>
      <c r="B29" s="137" t="s">
        <v>55</v>
      </c>
      <c r="C29" s="19"/>
      <c r="D29" s="21"/>
      <c r="E29" s="21"/>
      <c r="F29" s="22"/>
      <c r="G29" s="22"/>
      <c r="H29" s="22"/>
      <c r="I29" s="22"/>
      <c r="J29" s="22"/>
      <c r="K29" s="30"/>
      <c r="L29" s="22"/>
      <c r="M29" s="22"/>
    </row>
    <row r="30" spans="1:14" x14ac:dyDescent="0.3">
      <c r="A30" s="18">
        <f t="shared" si="2"/>
        <v>14</v>
      </c>
      <c r="B30" s="138" t="s">
        <v>56</v>
      </c>
      <c r="C30" s="23"/>
      <c r="D30" s="21"/>
      <c r="E30" s="24"/>
      <c r="F30" s="25"/>
      <c r="G30" s="25"/>
      <c r="H30" s="22"/>
      <c r="I30" s="22"/>
      <c r="J30" s="22"/>
      <c r="K30" s="30"/>
      <c r="L30" s="22"/>
      <c r="M30" s="22"/>
    </row>
    <row r="31" spans="1:14" x14ac:dyDescent="0.3">
      <c r="A31" s="18">
        <f t="shared" si="2"/>
        <v>15</v>
      </c>
      <c r="B31" s="138" t="s">
        <v>57</v>
      </c>
      <c r="C31" s="23"/>
      <c r="D31" s="21"/>
      <c r="E31" s="24"/>
      <c r="F31" s="25"/>
      <c r="G31" s="25"/>
      <c r="H31" s="22"/>
      <c r="I31" s="22"/>
      <c r="J31" s="22"/>
      <c r="K31" s="30"/>
      <c r="L31" s="22"/>
      <c r="M31" s="22"/>
    </row>
    <row r="32" spans="1:14" x14ac:dyDescent="0.3">
      <c r="A32" s="18">
        <f t="shared" si="2"/>
        <v>16</v>
      </c>
      <c r="B32" s="138" t="s">
        <v>58</v>
      </c>
      <c r="C32" s="23"/>
      <c r="D32" s="21"/>
      <c r="E32" s="24"/>
      <c r="F32" s="25"/>
      <c r="G32" s="25"/>
      <c r="H32" s="22"/>
      <c r="I32" s="22"/>
      <c r="J32" s="22"/>
      <c r="K32" s="30"/>
      <c r="L32" s="22"/>
      <c r="M32" s="22"/>
    </row>
    <row r="33" spans="1:13" x14ac:dyDescent="0.3">
      <c r="A33" s="18">
        <f t="shared" si="2"/>
        <v>17</v>
      </c>
      <c r="B33" s="138" t="s">
        <v>59</v>
      </c>
      <c r="C33" s="26"/>
      <c r="D33" s="21"/>
      <c r="E33" s="27"/>
      <c r="F33" s="22"/>
      <c r="G33" s="22"/>
      <c r="H33" s="22"/>
      <c r="I33" s="22"/>
      <c r="J33" s="22"/>
      <c r="K33" s="22"/>
      <c r="L33" s="22"/>
      <c r="M33" s="22"/>
    </row>
    <row r="34" spans="1:13" x14ac:dyDescent="0.3">
      <c r="A34" s="18">
        <f t="shared" si="2"/>
        <v>18</v>
      </c>
      <c r="B34" s="138" t="s">
        <v>60</v>
      </c>
      <c r="C34" s="28"/>
      <c r="D34" s="21"/>
      <c r="E34" s="28"/>
      <c r="F34" s="29"/>
      <c r="G34" s="29"/>
      <c r="H34" s="29"/>
      <c r="I34" s="29"/>
      <c r="J34" s="22"/>
      <c r="K34" s="22"/>
      <c r="L34" s="22"/>
      <c r="M34" s="22"/>
    </row>
    <row r="35" spans="1:13" x14ac:dyDescent="0.3">
      <c r="A35" s="18">
        <f t="shared" si="2"/>
        <v>19</v>
      </c>
      <c r="B35" s="137" t="s">
        <v>61</v>
      </c>
      <c r="C35" s="26"/>
      <c r="D35" s="21"/>
      <c r="E35" s="27"/>
      <c r="F35" s="22"/>
      <c r="G35" s="22"/>
      <c r="H35" s="22"/>
      <c r="I35" s="22"/>
      <c r="J35" s="22"/>
      <c r="K35" s="22"/>
      <c r="L35" s="22"/>
      <c r="M35" s="22"/>
    </row>
    <row r="36" spans="1:13" ht="14.4" thickBot="1" x14ac:dyDescent="0.35">
      <c r="A36" s="139">
        <f t="shared" si="2"/>
        <v>20</v>
      </c>
      <c r="B36" s="31"/>
      <c r="C36" s="31"/>
      <c r="D36" s="32"/>
      <c r="E36" s="32"/>
      <c r="F36" s="33"/>
      <c r="G36" s="33"/>
      <c r="H36" s="33"/>
      <c r="I36" s="33"/>
      <c r="J36" s="33"/>
      <c r="K36" s="33"/>
      <c r="L36" s="22"/>
      <c r="M36" s="22"/>
    </row>
    <row r="37" spans="1:13" x14ac:dyDescent="0.3">
      <c r="A37" s="18"/>
      <c r="B37" s="18"/>
      <c r="C37" s="19"/>
      <c r="D37" s="19"/>
      <c r="E37" s="19"/>
      <c r="F37" s="19"/>
      <c r="G37" s="19"/>
      <c r="H37" s="19"/>
      <c r="I37" s="18"/>
      <c r="J37" s="22"/>
      <c r="K37" s="22"/>
      <c r="L37" s="22"/>
      <c r="M37" s="22"/>
    </row>
    <row r="38" spans="1:13" x14ac:dyDescent="0.3">
      <c r="A38" s="18"/>
      <c r="B38" s="18"/>
      <c r="C38" s="26"/>
      <c r="D38" s="167" t="s">
        <v>62</v>
      </c>
      <c r="E38" s="167"/>
      <c r="F38" s="167"/>
      <c r="G38" s="167"/>
      <c r="H38" s="22"/>
      <c r="I38" s="22"/>
      <c r="J38" s="22"/>
      <c r="K38" s="22"/>
      <c r="L38" s="22"/>
      <c r="M38" s="22"/>
    </row>
    <row r="39" spans="1:13" x14ac:dyDescent="0.3">
      <c r="A39" s="18"/>
      <c r="B39" s="18"/>
      <c r="C39" s="26"/>
      <c r="D39" s="27"/>
      <c r="E39" s="27"/>
      <c r="F39" s="22"/>
      <c r="G39" s="22"/>
      <c r="H39" s="22"/>
      <c r="I39" s="22"/>
      <c r="J39" s="22"/>
      <c r="K39" s="22"/>
      <c r="L39" s="22"/>
      <c r="M39" s="22"/>
    </row>
    <row r="40" spans="1:13" x14ac:dyDescent="0.3">
      <c r="A40" s="18"/>
      <c r="B40" s="18"/>
      <c r="C40" s="13" t="s">
        <v>18</v>
      </c>
      <c r="D40" s="66" t="s">
        <v>63</v>
      </c>
      <c r="E40" s="27"/>
      <c r="F40" s="22"/>
      <c r="G40" s="13" t="s">
        <v>64</v>
      </c>
      <c r="H40" s="13" t="s">
        <v>65</v>
      </c>
      <c r="I40" s="22"/>
      <c r="J40" s="22"/>
      <c r="K40" s="22"/>
      <c r="L40" s="22"/>
      <c r="M40" s="22"/>
    </row>
    <row r="41" spans="1:13" x14ac:dyDescent="0.3">
      <c r="A41" s="18"/>
      <c r="B41" s="18"/>
      <c r="C41" s="13" t="s">
        <v>25</v>
      </c>
      <c r="D41" s="66" t="s">
        <v>66</v>
      </c>
      <c r="E41" s="66" t="s">
        <v>67</v>
      </c>
      <c r="F41" s="30"/>
      <c r="G41" s="13" t="s">
        <v>68</v>
      </c>
      <c r="H41" s="13" t="s">
        <v>67</v>
      </c>
      <c r="I41" s="30"/>
      <c r="J41" s="22"/>
      <c r="K41" s="22"/>
      <c r="L41" s="22"/>
      <c r="M41" s="22"/>
    </row>
    <row r="42" spans="1:13" x14ac:dyDescent="0.3">
      <c r="A42" s="18"/>
      <c r="B42" s="18" t="s">
        <v>69</v>
      </c>
      <c r="C42" s="16" t="s">
        <v>33</v>
      </c>
      <c r="D42" s="66" t="s">
        <v>70</v>
      </c>
      <c r="E42" s="66" t="s">
        <v>71</v>
      </c>
      <c r="F42" s="30"/>
      <c r="G42" s="16" t="s">
        <v>33</v>
      </c>
      <c r="H42" s="16" t="s">
        <v>33</v>
      </c>
      <c r="I42" s="30"/>
      <c r="J42" s="22"/>
      <c r="K42" s="22"/>
      <c r="L42" s="22"/>
      <c r="M42" s="22"/>
    </row>
    <row r="43" spans="1:13" ht="14.4" thickBot="1" x14ac:dyDescent="0.35">
      <c r="A43" s="139"/>
      <c r="B43" s="139"/>
      <c r="C43" s="140"/>
      <c r="D43" s="141"/>
      <c r="E43" s="141"/>
      <c r="F43" s="142"/>
      <c r="G43" s="140"/>
      <c r="H43" s="140"/>
      <c r="I43" s="142"/>
      <c r="J43" s="33"/>
      <c r="K43" s="33"/>
      <c r="L43" s="22"/>
      <c r="M43" s="22"/>
    </row>
    <row r="44" spans="1:13" x14ac:dyDescent="0.3">
      <c r="A44" s="18">
        <f>+A36+1</f>
        <v>21</v>
      </c>
      <c r="B44" s="18"/>
      <c r="C44" s="16"/>
      <c r="D44" s="66"/>
      <c r="E44" s="66"/>
      <c r="F44" s="30"/>
      <c r="G44" s="16"/>
      <c r="H44" s="16"/>
      <c r="I44" s="30"/>
      <c r="J44" s="22"/>
      <c r="K44" s="22"/>
      <c r="L44" s="22"/>
      <c r="M44" s="22"/>
    </row>
    <row r="45" spans="1:13" x14ac:dyDescent="0.3">
      <c r="A45" s="18">
        <f>+A44+1</f>
        <v>22</v>
      </c>
      <c r="B45" s="18"/>
      <c r="C45" s="136">
        <f>+I19+I22+I26</f>
        <v>2622.97046</v>
      </c>
      <c r="D45" s="66" t="s">
        <v>72</v>
      </c>
      <c r="E45" s="66" t="s">
        <v>387</v>
      </c>
      <c r="F45" s="30"/>
      <c r="G45" s="135">
        <f>C45</f>
        <v>2622.97046</v>
      </c>
      <c r="H45" s="135">
        <f>G45/3</f>
        <v>874.32348666666667</v>
      </c>
      <c r="I45" s="22"/>
      <c r="J45" s="22"/>
      <c r="K45" s="22"/>
      <c r="L45" s="22"/>
      <c r="M45" s="22"/>
    </row>
    <row r="46" spans="1:13" ht="29.25" customHeight="1" x14ac:dyDescent="0.3">
      <c r="A46" s="18">
        <f t="shared" ref="A46:A50" si="3">+A45+1</f>
        <v>23</v>
      </c>
      <c r="B46" s="168" t="s">
        <v>73</v>
      </c>
      <c r="C46" s="168"/>
      <c r="D46" s="168"/>
      <c r="E46" s="168"/>
      <c r="F46" s="168"/>
      <c r="G46" s="168"/>
      <c r="H46" s="168"/>
      <c r="I46" s="168"/>
      <c r="J46" s="168"/>
      <c r="K46" s="168"/>
    </row>
    <row r="47" spans="1:13" x14ac:dyDescent="0.3">
      <c r="A47" s="18">
        <f t="shared" si="3"/>
        <v>24</v>
      </c>
      <c r="B47" s="71"/>
      <c r="C47" s="71"/>
      <c r="D47" s="71"/>
      <c r="E47" s="71"/>
      <c r="F47" s="71"/>
      <c r="G47" s="71"/>
      <c r="H47" s="71"/>
      <c r="I47" s="71"/>
      <c r="J47" s="71"/>
      <c r="K47" s="71"/>
    </row>
    <row r="48" spans="1:13" x14ac:dyDescent="0.3">
      <c r="A48" s="18">
        <f t="shared" si="3"/>
        <v>25</v>
      </c>
      <c r="B48" s="71"/>
      <c r="C48" s="71"/>
      <c r="D48" s="71"/>
      <c r="E48" s="71"/>
      <c r="F48" s="71"/>
      <c r="G48" s="71"/>
      <c r="H48" s="71"/>
      <c r="I48" s="71"/>
      <c r="J48" s="71"/>
      <c r="K48" s="71"/>
    </row>
    <row r="49" spans="1:13" x14ac:dyDescent="0.3">
      <c r="A49" s="18">
        <f t="shared" si="3"/>
        <v>26</v>
      </c>
      <c r="B49" s="71"/>
      <c r="C49" s="71"/>
      <c r="D49" s="71"/>
      <c r="E49" s="71"/>
      <c r="F49" s="71"/>
      <c r="G49" s="71"/>
      <c r="H49" s="71"/>
      <c r="I49" s="71"/>
      <c r="J49" s="71"/>
      <c r="K49" s="71"/>
    </row>
    <row r="50" spans="1:13" x14ac:dyDescent="0.3">
      <c r="A50" s="18">
        <f t="shared" si="3"/>
        <v>27</v>
      </c>
      <c r="B50" s="71"/>
      <c r="C50" s="71"/>
      <c r="D50" s="71"/>
      <c r="E50" s="71"/>
      <c r="F50" s="71"/>
      <c r="G50" s="71"/>
      <c r="H50" s="71"/>
      <c r="I50" s="71"/>
      <c r="J50" s="71"/>
      <c r="K50" s="71"/>
    </row>
    <row r="51" spans="1:13" ht="15.6" customHeight="1" x14ac:dyDescent="0.3">
      <c r="A51" s="72" t="s">
        <v>74</v>
      </c>
      <c r="B51" s="72"/>
      <c r="C51" s="73"/>
      <c r="D51" s="73"/>
      <c r="E51" s="73"/>
      <c r="F51" s="73"/>
      <c r="G51" s="73"/>
      <c r="H51" s="73" t="s">
        <v>75</v>
      </c>
      <c r="I51" s="73"/>
      <c r="J51" s="73"/>
      <c r="K51" s="73"/>
    </row>
    <row r="52" spans="1:13" x14ac:dyDescent="0.3">
      <c r="A52" s="26"/>
      <c r="B52" s="26"/>
      <c r="C52" s="26"/>
      <c r="D52" s="27"/>
      <c r="E52" s="27"/>
      <c r="G52" s="22"/>
      <c r="H52" s="57"/>
      <c r="I52" s="22"/>
      <c r="J52" s="22"/>
      <c r="K52" s="22"/>
      <c r="L52" s="22"/>
      <c r="M52" s="22"/>
    </row>
  </sheetData>
  <mergeCells count="5">
    <mergeCell ref="D1:G1"/>
    <mergeCell ref="J1:K1"/>
    <mergeCell ref="D3:G6"/>
    <mergeCell ref="D38:G38"/>
    <mergeCell ref="B46:K46"/>
  </mergeCells>
  <printOptions horizontalCentered="1"/>
  <pageMargins left="0.5" right="0.5" top="0.75" bottom="0.5" header="0.3" footer="0.3"/>
  <pageSetup scale="75" fitToWidth="4" fitToHeight="4" pageOrder="overThenDown" orientation="landscape" cellComments="asDisplayed" r:id="rId1"/>
  <headerFooter>
    <oddHeader xml:space="preserve">&amp;RDEF’s Response to OPC POD 1 (1-26)
Q7
Page &amp;P of &amp;N
</oddHeader>
    <oddFooter>&amp;R20240025-OPCPOD1-00004240</oddFooter>
  </headerFooter>
  <colBreaks count="1" manualBreakCount="1">
    <brk id="11" max="4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6F58-EBC3-46AB-B8C4-5414C1F77742}">
  <sheetPr>
    <tabColor rgb="FF00B0F0"/>
  </sheetPr>
  <dimension ref="V20:X20"/>
  <sheetViews>
    <sheetView workbookViewId="0"/>
  </sheetViews>
  <sheetFormatPr defaultRowHeight="13.2" x14ac:dyDescent="0.25"/>
  <cols>
    <col min="24" max="24" width="11.33203125" customWidth="1"/>
  </cols>
  <sheetData>
    <row r="20" spans="22:24" x14ac:dyDescent="0.25">
      <c r="V20" t="s">
        <v>358</v>
      </c>
      <c r="X20" s="48">
        <v>1800000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5890-CD1C-4356-9639-716037B64F92}">
  <sheetPr>
    <tabColor rgb="FF00B0F0"/>
  </sheetPr>
  <dimension ref="C3:F38"/>
  <sheetViews>
    <sheetView workbookViewId="0"/>
  </sheetViews>
  <sheetFormatPr defaultRowHeight="13.2" x14ac:dyDescent="0.25"/>
  <cols>
    <col min="3" max="3" width="25.77734375" customWidth="1"/>
    <col min="4" max="4" width="17.33203125" customWidth="1"/>
  </cols>
  <sheetData>
    <row r="3" spans="3:6" ht="14.4" x14ac:dyDescent="0.3">
      <c r="C3" s="50"/>
      <c r="D3" s="50"/>
      <c r="E3" s="50"/>
      <c r="F3" s="50"/>
    </row>
    <row r="4" spans="3:6" ht="14.4" x14ac:dyDescent="0.3">
      <c r="C4" s="50"/>
      <c r="D4" s="50"/>
      <c r="E4" s="50"/>
      <c r="F4" s="50"/>
    </row>
    <row r="5" spans="3:6" ht="14.4" x14ac:dyDescent="0.3">
      <c r="C5" s="50"/>
      <c r="D5" s="50"/>
      <c r="E5" s="50"/>
      <c r="F5" s="50"/>
    </row>
    <row r="6" spans="3:6" ht="14.4" x14ac:dyDescent="0.3">
      <c r="C6" s="49" t="s">
        <v>359</v>
      </c>
      <c r="D6" s="49" t="s">
        <v>358</v>
      </c>
      <c r="E6" s="50"/>
      <c r="F6" s="50"/>
    </row>
    <row r="7" spans="3:6" ht="14.4" x14ac:dyDescent="0.3">
      <c r="C7" s="50" t="s">
        <v>360</v>
      </c>
      <c r="D7" s="51">
        <f>'Zempleo Estimates'!K22</f>
        <v>790800</v>
      </c>
      <c r="E7" s="50"/>
      <c r="F7" s="50"/>
    </row>
    <row r="8" spans="3:6" ht="14.4" x14ac:dyDescent="0.3">
      <c r="C8" s="50" t="s">
        <v>361</v>
      </c>
      <c r="D8" s="51">
        <f>'Storm Study '!Y20</f>
        <v>60000</v>
      </c>
      <c r="E8" s="50"/>
      <c r="F8" s="50"/>
    </row>
    <row r="9" spans="3:6" ht="14.4" x14ac:dyDescent="0.3">
      <c r="C9" s="50" t="s">
        <v>78</v>
      </c>
      <c r="D9" s="51">
        <f>'Dismantlement Study'!AA23</f>
        <v>47000</v>
      </c>
      <c r="E9" s="50"/>
      <c r="F9" s="50"/>
    </row>
    <row r="10" spans="3:6" ht="14.4" x14ac:dyDescent="0.3">
      <c r="C10" s="50" t="s">
        <v>362</v>
      </c>
      <c r="D10" s="51">
        <f>'Depreciation Study'!Y25</f>
        <v>160000</v>
      </c>
      <c r="E10" s="50"/>
      <c r="F10" s="50"/>
    </row>
    <row r="11" spans="3:6" ht="14.4" x14ac:dyDescent="0.3">
      <c r="C11" s="50" t="s">
        <v>363</v>
      </c>
      <c r="D11" s="51">
        <f>'Towers Pension Fees'!AA25</f>
        <v>2000</v>
      </c>
      <c r="E11" s="50"/>
      <c r="F11" s="50"/>
    </row>
    <row r="12" spans="3:6" ht="14.4" x14ac:dyDescent="0.3">
      <c r="C12" s="50" t="s">
        <v>364</v>
      </c>
      <c r="D12" s="51">
        <f>ScottMadden!Y22</f>
        <v>125000</v>
      </c>
      <c r="E12" s="50"/>
      <c r="F12" s="50"/>
    </row>
    <row r="13" spans="3:6" ht="15" thickBot="1" x14ac:dyDescent="0.35">
      <c r="C13" s="50"/>
      <c r="D13" s="52">
        <f>SUM(D7:D12)</f>
        <v>1184800</v>
      </c>
      <c r="E13" s="50"/>
      <c r="F13" s="50"/>
    </row>
    <row r="14" spans="3:6" ht="15" thickTop="1" x14ac:dyDescent="0.3">
      <c r="C14" s="50"/>
      <c r="D14" s="51"/>
      <c r="E14" s="50"/>
      <c r="F14" s="50"/>
    </row>
    <row r="15" spans="3:6" ht="14.4" x14ac:dyDescent="0.3">
      <c r="C15" s="50" t="s">
        <v>157</v>
      </c>
      <c r="D15" s="51">
        <f>'Legal Fees'!X20</f>
        <v>1800000</v>
      </c>
      <c r="E15" s="50"/>
      <c r="F15" s="50"/>
    </row>
    <row r="16" spans="3:6" ht="14.4" x14ac:dyDescent="0.3">
      <c r="C16" s="50"/>
      <c r="D16" s="51"/>
      <c r="E16" s="50"/>
      <c r="F16" s="50"/>
    </row>
    <row r="17" spans="3:6" ht="14.4" x14ac:dyDescent="0.3">
      <c r="C17" s="50" t="s">
        <v>358</v>
      </c>
      <c r="D17" s="51">
        <f>SUM(D13:D16)</f>
        <v>2984800</v>
      </c>
      <c r="E17" s="50"/>
      <c r="F17" s="50"/>
    </row>
    <row r="18" spans="3:6" ht="14.4" x14ac:dyDescent="0.3">
      <c r="C18" s="50"/>
      <c r="D18" s="51"/>
      <c r="E18" s="50"/>
      <c r="F18" s="50"/>
    </row>
    <row r="19" spans="3:6" ht="14.4" x14ac:dyDescent="0.3">
      <c r="C19" s="50"/>
      <c r="D19" s="51"/>
      <c r="E19" s="50"/>
      <c r="F19" s="50"/>
    </row>
    <row r="20" spans="3:6" ht="14.4" x14ac:dyDescent="0.3">
      <c r="C20" s="50"/>
      <c r="D20" s="51"/>
      <c r="E20" s="50"/>
      <c r="F20" s="50"/>
    </row>
    <row r="21" spans="3:6" ht="14.4" x14ac:dyDescent="0.3">
      <c r="C21" s="50"/>
      <c r="D21" s="51"/>
      <c r="E21" s="50"/>
      <c r="F21" s="50"/>
    </row>
    <row r="22" spans="3:6" ht="15.6" x14ac:dyDescent="0.3">
      <c r="C22" s="37"/>
      <c r="D22" s="45"/>
      <c r="E22" s="37"/>
      <c r="F22" s="37"/>
    </row>
    <row r="23" spans="3:6" ht="15.6" x14ac:dyDescent="0.3">
      <c r="C23" s="37" t="s">
        <v>365</v>
      </c>
      <c r="D23" s="45">
        <f>'Dismantlement Study'!AA24</f>
        <v>3000</v>
      </c>
      <c r="E23" s="37"/>
      <c r="F23" s="37"/>
    </row>
    <row r="24" spans="3:6" ht="15.6" x14ac:dyDescent="0.3">
      <c r="C24" s="37"/>
      <c r="D24" s="45"/>
      <c r="E24" s="37"/>
      <c r="F24" s="37"/>
    </row>
    <row r="25" spans="3:6" ht="15.6" x14ac:dyDescent="0.3">
      <c r="C25" s="37"/>
      <c r="D25" s="37"/>
      <c r="E25" s="37"/>
      <c r="F25" s="37"/>
    </row>
    <row r="26" spans="3:6" ht="15.6" x14ac:dyDescent="0.3">
      <c r="C26" s="37"/>
      <c r="D26" s="37"/>
      <c r="E26" s="37"/>
      <c r="F26" s="37"/>
    </row>
    <row r="27" spans="3:6" ht="15.6" x14ac:dyDescent="0.3">
      <c r="C27" s="37"/>
      <c r="D27" s="37"/>
      <c r="E27" s="37"/>
      <c r="F27" s="37"/>
    </row>
    <row r="28" spans="3:6" ht="15.6" x14ac:dyDescent="0.3">
      <c r="C28" s="37"/>
      <c r="D28" s="37"/>
      <c r="E28" s="37"/>
      <c r="F28" s="37"/>
    </row>
    <row r="29" spans="3:6" ht="15.6" x14ac:dyDescent="0.3">
      <c r="C29" s="37"/>
      <c r="D29" s="37"/>
      <c r="E29" s="37"/>
      <c r="F29" s="37"/>
    </row>
    <row r="30" spans="3:6" ht="15.6" x14ac:dyDescent="0.3">
      <c r="C30" s="37"/>
      <c r="D30" s="37"/>
      <c r="E30" s="37"/>
      <c r="F30" s="37"/>
    </row>
    <row r="31" spans="3:6" ht="15.6" x14ac:dyDescent="0.3">
      <c r="C31" s="37"/>
      <c r="D31" s="37"/>
      <c r="E31" s="37"/>
      <c r="F31" s="37"/>
    </row>
    <row r="32" spans="3:6" ht="15.6" x14ac:dyDescent="0.3">
      <c r="C32" s="37"/>
      <c r="D32" s="37"/>
      <c r="E32" s="37"/>
      <c r="F32" s="37"/>
    </row>
    <row r="33" spans="3:6" ht="15.6" x14ac:dyDescent="0.3">
      <c r="C33" s="37"/>
      <c r="D33" s="37"/>
      <c r="E33" s="37"/>
      <c r="F33" s="37"/>
    </row>
    <row r="34" spans="3:6" ht="15.6" x14ac:dyDescent="0.3">
      <c r="C34" s="37"/>
      <c r="D34" s="37"/>
      <c r="E34" s="37"/>
      <c r="F34" s="37"/>
    </row>
    <row r="35" spans="3:6" ht="15.6" x14ac:dyDescent="0.3">
      <c r="C35" s="37"/>
      <c r="D35" s="37"/>
      <c r="E35" s="37"/>
      <c r="F35" s="37"/>
    </row>
    <row r="36" spans="3:6" ht="15.6" x14ac:dyDescent="0.3">
      <c r="C36" s="37"/>
      <c r="D36" s="37"/>
      <c r="E36" s="37"/>
      <c r="F36" s="37"/>
    </row>
    <row r="37" spans="3:6" ht="15.6" x14ac:dyDescent="0.3">
      <c r="C37" s="37"/>
      <c r="D37" s="37"/>
      <c r="E37" s="37"/>
      <c r="F37" s="37"/>
    </row>
    <row r="38" spans="3:6" ht="15.6" x14ac:dyDescent="0.3">
      <c r="C38" s="37"/>
      <c r="D38" s="37"/>
      <c r="E38" s="37"/>
      <c r="F38" s="37"/>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A81C-A4D6-47A7-AC50-4B50C9295476}">
  <sheetPr>
    <tabColor rgb="FF00B0F0"/>
  </sheetPr>
  <dimension ref="Y21:Y22"/>
  <sheetViews>
    <sheetView workbookViewId="0"/>
  </sheetViews>
  <sheetFormatPr defaultRowHeight="13.2" x14ac:dyDescent="0.25"/>
  <sheetData>
    <row r="21" spans="25:25" x14ac:dyDescent="0.25">
      <c r="Y21" t="s">
        <v>358</v>
      </c>
    </row>
    <row r="22" spans="25:25" x14ac:dyDescent="0.25">
      <c r="Y22" s="55">
        <v>125000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8692C-D245-4643-B9A2-B807659B07A8}">
  <sheetPr>
    <tabColor rgb="FF00B0F0"/>
  </sheetPr>
  <dimension ref="Y25:AA25"/>
  <sheetViews>
    <sheetView workbookViewId="0"/>
  </sheetViews>
  <sheetFormatPr defaultRowHeight="13.2" x14ac:dyDescent="0.25"/>
  <sheetData>
    <row r="25" spans="25:27" x14ac:dyDescent="0.25">
      <c r="Y25" t="s">
        <v>358</v>
      </c>
      <c r="AA25">
        <v>2000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AA98-06AF-46FB-8D08-B17FDFD582EE}">
  <sheetPr>
    <tabColor rgb="FF00B0F0"/>
  </sheetPr>
  <dimension ref="Y22:AB24"/>
  <sheetViews>
    <sheetView workbookViewId="0"/>
  </sheetViews>
  <sheetFormatPr defaultRowHeight="13.2" x14ac:dyDescent="0.25"/>
  <cols>
    <col min="27" max="27" width="10.33203125" bestFit="1" customWidth="1"/>
  </cols>
  <sheetData>
    <row r="22" spans="25:28" x14ac:dyDescent="0.25">
      <c r="AB22" t="s">
        <v>18</v>
      </c>
    </row>
    <row r="23" spans="25:28" x14ac:dyDescent="0.25">
      <c r="Y23" t="s">
        <v>366</v>
      </c>
      <c r="AA23" s="48">
        <v>47000</v>
      </c>
      <c r="AB23" s="54">
        <f>AA23+AA24</f>
        <v>50000</v>
      </c>
    </row>
    <row r="24" spans="25:28" x14ac:dyDescent="0.25">
      <c r="Y24" t="s">
        <v>17</v>
      </c>
      <c r="AA24" s="48">
        <v>3000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130EB-A9E9-4EF0-BD9A-9EB88D1B3C3E}">
  <sheetPr>
    <tabColor rgb="FF00B0F0"/>
  </sheetPr>
  <dimension ref="W20:Y20"/>
  <sheetViews>
    <sheetView workbookViewId="0"/>
  </sheetViews>
  <sheetFormatPr defaultRowHeight="13.2" x14ac:dyDescent="0.25"/>
  <cols>
    <col min="25" max="25" width="10.33203125" bestFit="1" customWidth="1"/>
  </cols>
  <sheetData>
    <row r="20" spans="23:25" x14ac:dyDescent="0.25">
      <c r="W20" t="s">
        <v>358</v>
      </c>
      <c r="Y20" s="48">
        <v>60000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12940-56C7-42E7-A8C0-37B4F8A311EB}">
  <sheetPr>
    <tabColor rgb="FF00B0F0"/>
  </sheetPr>
  <dimension ref="Y25"/>
  <sheetViews>
    <sheetView workbookViewId="0"/>
  </sheetViews>
  <sheetFormatPr defaultRowHeight="13.2" x14ac:dyDescent="0.25"/>
  <sheetData>
    <row r="25" spans="25:25" x14ac:dyDescent="0.25">
      <c r="Y25" s="55">
        <v>160000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34FDD-4C5B-4C15-A2B9-49EDAAD3A5D5}">
  <sheetPr>
    <tabColor rgb="FF00B0F0"/>
  </sheetPr>
  <dimension ref="A1:Y41"/>
  <sheetViews>
    <sheetView workbookViewId="0"/>
  </sheetViews>
  <sheetFormatPr defaultColWidth="8.77734375" defaultRowHeight="15.6" x14ac:dyDescent="0.3"/>
  <cols>
    <col min="1" max="1" width="39.6640625" style="36" customWidth="1"/>
    <col min="2" max="2" width="12.77734375" style="36" customWidth="1"/>
    <col min="3" max="3" width="10.77734375" style="36" customWidth="1"/>
    <col min="4" max="4" width="12.77734375" style="36" customWidth="1"/>
    <col min="5" max="5" width="12.44140625" style="36" customWidth="1"/>
    <col min="6" max="6" width="13.33203125" style="36" customWidth="1"/>
    <col min="7" max="7" width="11.109375" style="36" customWidth="1"/>
    <col min="8" max="8" width="12.77734375" style="36" customWidth="1"/>
    <col min="9" max="9" width="11" style="36" customWidth="1"/>
    <col min="10" max="10" width="11.6640625" style="36" customWidth="1"/>
    <col min="11" max="11" width="15.109375" style="36" customWidth="1"/>
    <col min="12" max="16384" width="8.77734375" style="36"/>
  </cols>
  <sheetData>
    <row r="1" spans="1:25" ht="18" x14ac:dyDescent="0.35">
      <c r="A1" s="38" t="s">
        <v>367</v>
      </c>
      <c r="B1" s="37"/>
      <c r="C1" s="37"/>
      <c r="D1" s="37"/>
      <c r="E1" s="37"/>
      <c r="F1" s="37"/>
      <c r="G1" s="37"/>
      <c r="H1" s="37"/>
      <c r="I1" s="37"/>
      <c r="J1" s="37"/>
      <c r="K1" s="37"/>
      <c r="L1" s="37"/>
      <c r="M1" s="37"/>
      <c r="N1" s="37"/>
      <c r="O1" s="37"/>
      <c r="P1" s="37"/>
      <c r="Q1" s="37"/>
      <c r="R1" s="37"/>
      <c r="S1" s="37"/>
      <c r="T1" s="37"/>
      <c r="U1" s="37"/>
      <c r="V1" s="37"/>
      <c r="W1" s="37"/>
      <c r="X1" s="37"/>
      <c r="Y1" s="37"/>
    </row>
    <row r="2" spans="1:25" x14ac:dyDescent="0.3">
      <c r="A2" s="37" t="s">
        <v>368</v>
      </c>
      <c r="B2" s="37"/>
      <c r="C2" s="37"/>
      <c r="D2" s="37"/>
      <c r="E2" s="37"/>
      <c r="F2" s="37"/>
      <c r="G2" s="37"/>
      <c r="H2" s="37"/>
      <c r="I2" s="37"/>
      <c r="J2" s="37"/>
      <c r="K2" s="37"/>
      <c r="L2" s="37"/>
      <c r="M2" s="37"/>
      <c r="N2" s="37"/>
      <c r="O2" s="37"/>
      <c r="P2" s="37"/>
      <c r="Q2" s="37"/>
      <c r="R2" s="37"/>
      <c r="S2" s="37"/>
      <c r="T2" s="37"/>
      <c r="U2" s="37"/>
      <c r="V2" s="37"/>
      <c r="W2" s="37"/>
      <c r="X2" s="37"/>
      <c r="Y2" s="37"/>
    </row>
    <row r="3" spans="1:25" x14ac:dyDescent="0.3">
      <c r="A3" s="37"/>
      <c r="B3" s="37"/>
      <c r="C3" s="37"/>
      <c r="D3" s="37"/>
      <c r="E3" s="37"/>
      <c r="F3" s="37"/>
      <c r="G3" s="37"/>
      <c r="H3" s="37"/>
      <c r="I3" s="37"/>
      <c r="J3" s="37"/>
      <c r="K3" s="37"/>
      <c r="L3" s="37"/>
      <c r="M3" s="37"/>
      <c r="N3" s="37"/>
      <c r="O3" s="37"/>
      <c r="P3" s="37"/>
      <c r="Q3" s="37"/>
      <c r="R3" s="37"/>
      <c r="S3" s="37"/>
      <c r="T3" s="37"/>
      <c r="U3" s="37"/>
      <c r="V3" s="37"/>
      <c r="W3" s="37"/>
      <c r="X3" s="37"/>
      <c r="Y3" s="37"/>
    </row>
    <row r="4" spans="1:25" ht="18" x14ac:dyDescent="0.35">
      <c r="A4" s="37"/>
      <c r="B4" s="37"/>
      <c r="C4" s="172" t="s">
        <v>369</v>
      </c>
      <c r="D4" s="172"/>
      <c r="E4" s="172"/>
      <c r="F4" s="172"/>
      <c r="G4" s="172"/>
      <c r="H4" s="172"/>
      <c r="I4" s="172"/>
      <c r="J4" s="172"/>
      <c r="K4" s="37"/>
      <c r="L4" s="37"/>
      <c r="M4" s="37"/>
      <c r="N4" s="37"/>
      <c r="O4" s="37"/>
      <c r="P4" s="37"/>
      <c r="Q4" s="37"/>
      <c r="R4" s="37"/>
      <c r="S4" s="37"/>
      <c r="T4" s="37"/>
      <c r="U4" s="37"/>
      <c r="V4" s="37"/>
      <c r="W4" s="37"/>
      <c r="X4" s="37"/>
      <c r="Y4" s="37"/>
    </row>
    <row r="5" spans="1:25" ht="30.6" customHeight="1" x14ac:dyDescent="0.3">
      <c r="A5" s="37"/>
      <c r="B5" s="40">
        <v>44013</v>
      </c>
      <c r="C5" s="39">
        <v>44044</v>
      </c>
      <c r="D5" s="39">
        <v>44075</v>
      </c>
      <c r="E5" s="39">
        <v>44105</v>
      </c>
      <c r="F5" s="39">
        <v>44136</v>
      </c>
      <c r="G5" s="39">
        <v>44166</v>
      </c>
      <c r="H5" s="39">
        <v>44197</v>
      </c>
      <c r="I5" s="39">
        <v>44228</v>
      </c>
      <c r="J5" s="40">
        <v>44256</v>
      </c>
      <c r="K5" s="37" t="s">
        <v>18</v>
      </c>
      <c r="L5" s="37"/>
      <c r="M5" s="37"/>
      <c r="N5" s="37"/>
      <c r="O5" s="37"/>
      <c r="P5" s="37"/>
      <c r="Q5" s="37"/>
      <c r="R5" s="37"/>
      <c r="S5" s="37"/>
      <c r="T5" s="37"/>
      <c r="U5" s="37"/>
      <c r="V5" s="37"/>
      <c r="W5" s="37"/>
      <c r="X5" s="37"/>
      <c r="Y5" s="37"/>
    </row>
    <row r="6" spans="1:25" x14ac:dyDescent="0.3">
      <c r="A6" s="37" t="s">
        <v>370</v>
      </c>
      <c r="B6" s="37"/>
      <c r="C6" s="37">
        <f>(168*2)</f>
        <v>336</v>
      </c>
      <c r="D6" s="37"/>
      <c r="E6" s="37"/>
      <c r="F6" s="37"/>
      <c r="G6" s="37"/>
      <c r="H6" s="37">
        <f>(168*2)</f>
        <v>336</v>
      </c>
      <c r="I6" s="37">
        <f t="shared" ref="I6:J6" si="0">(168*2)</f>
        <v>336</v>
      </c>
      <c r="J6" s="37">
        <f t="shared" si="0"/>
        <v>336</v>
      </c>
      <c r="K6" s="37">
        <f>SUM(C6:J6)</f>
        <v>1344</v>
      </c>
      <c r="L6" s="37"/>
      <c r="M6" s="37"/>
      <c r="N6" s="37"/>
      <c r="O6" s="37"/>
      <c r="P6" s="37"/>
      <c r="Q6" s="37"/>
      <c r="R6" s="37"/>
      <c r="S6" s="37"/>
      <c r="T6" s="37"/>
      <c r="U6" s="37"/>
      <c r="V6" s="37"/>
      <c r="W6" s="37"/>
      <c r="X6" s="37"/>
      <c r="Y6" s="37"/>
    </row>
    <row r="7" spans="1:25" x14ac:dyDescent="0.3">
      <c r="A7" s="37" t="s">
        <v>371</v>
      </c>
      <c r="B7" s="37"/>
      <c r="C7" s="37"/>
      <c r="D7" s="37">
        <f>(200*2)</f>
        <v>400</v>
      </c>
      <c r="E7" s="37"/>
      <c r="F7" s="37"/>
      <c r="G7" s="37">
        <f>(200*2)</f>
        <v>400</v>
      </c>
      <c r="H7" s="37"/>
      <c r="I7" s="37"/>
      <c r="J7" s="37"/>
      <c r="K7" s="37">
        <f t="shared" ref="K7:K9" si="1">SUM(C7:J7)</f>
        <v>800</v>
      </c>
      <c r="L7" s="37"/>
      <c r="M7" s="37"/>
      <c r="N7" s="37"/>
      <c r="O7" s="37"/>
      <c r="P7" s="37"/>
      <c r="Q7" s="37"/>
      <c r="R7" s="37"/>
      <c r="S7" s="37"/>
      <c r="T7" s="37"/>
      <c r="U7" s="37"/>
      <c r="V7" s="37"/>
      <c r="W7" s="37"/>
      <c r="X7" s="37"/>
      <c r="Y7" s="37"/>
    </row>
    <row r="8" spans="1:25" x14ac:dyDescent="0.3">
      <c r="A8" s="37" t="s">
        <v>372</v>
      </c>
      <c r="B8" s="37"/>
      <c r="C8" s="42"/>
      <c r="D8" s="42"/>
      <c r="E8" s="42">
        <f>(260*2)</f>
        <v>520</v>
      </c>
      <c r="F8" s="42">
        <f>(260*2)</f>
        <v>520</v>
      </c>
      <c r="G8" s="42"/>
      <c r="H8" s="42"/>
      <c r="I8" s="42"/>
      <c r="J8" s="42"/>
      <c r="K8" s="42">
        <f t="shared" si="1"/>
        <v>1040</v>
      </c>
      <c r="L8" s="37"/>
      <c r="M8" s="37"/>
      <c r="N8" s="37"/>
      <c r="O8" s="37"/>
      <c r="P8" s="37"/>
      <c r="Q8" s="37"/>
      <c r="R8" s="37"/>
      <c r="S8" s="37"/>
      <c r="T8" s="37"/>
      <c r="U8" s="37"/>
      <c r="V8" s="37"/>
      <c r="W8" s="37"/>
      <c r="X8" s="37"/>
      <c r="Y8" s="37"/>
    </row>
    <row r="9" spans="1:25" x14ac:dyDescent="0.3">
      <c r="A9" s="37" t="s">
        <v>373</v>
      </c>
      <c r="B9" s="41"/>
      <c r="C9" s="37">
        <f>SUM(C6:C8)</f>
        <v>336</v>
      </c>
      <c r="D9" s="37">
        <f t="shared" ref="D9:J9" si="2">SUM(D6:D8)</f>
        <v>400</v>
      </c>
      <c r="E9" s="37">
        <f t="shared" si="2"/>
        <v>520</v>
      </c>
      <c r="F9" s="37">
        <f t="shared" si="2"/>
        <v>520</v>
      </c>
      <c r="G9" s="37">
        <f t="shared" si="2"/>
        <v>400</v>
      </c>
      <c r="H9" s="37">
        <f t="shared" si="2"/>
        <v>336</v>
      </c>
      <c r="I9" s="37">
        <f t="shared" si="2"/>
        <v>336</v>
      </c>
      <c r="J9" s="37">
        <f t="shared" si="2"/>
        <v>336</v>
      </c>
      <c r="K9" s="37">
        <f t="shared" si="1"/>
        <v>3184</v>
      </c>
      <c r="L9" s="37"/>
      <c r="M9" s="37"/>
      <c r="N9" s="37"/>
      <c r="O9" s="37"/>
      <c r="P9" s="37"/>
      <c r="Q9" s="37"/>
      <c r="R9" s="37"/>
      <c r="S9" s="37"/>
      <c r="T9" s="37"/>
      <c r="U9" s="37"/>
      <c r="V9" s="37"/>
      <c r="W9" s="37"/>
      <c r="X9" s="37"/>
      <c r="Y9" s="37"/>
    </row>
    <row r="10" spans="1:25" x14ac:dyDescent="0.3">
      <c r="A10" s="37"/>
      <c r="B10" s="37"/>
      <c r="C10" s="37"/>
      <c r="D10" s="37"/>
      <c r="E10" s="37"/>
      <c r="F10" s="37"/>
      <c r="G10" s="37"/>
      <c r="H10" s="37"/>
      <c r="I10" s="37"/>
      <c r="J10" s="37"/>
      <c r="K10" s="37"/>
      <c r="L10" s="37"/>
      <c r="M10" s="37"/>
      <c r="N10" s="37"/>
      <c r="O10" s="37"/>
      <c r="P10" s="37"/>
      <c r="Q10" s="37"/>
      <c r="R10" s="37"/>
      <c r="S10" s="37"/>
      <c r="T10" s="37"/>
      <c r="U10" s="37"/>
      <c r="V10" s="37"/>
      <c r="W10" s="37"/>
      <c r="X10" s="37"/>
      <c r="Y10" s="37"/>
    </row>
    <row r="11" spans="1:25" x14ac:dyDescent="0.3">
      <c r="A11" s="37" t="s">
        <v>374</v>
      </c>
      <c r="B11" s="37"/>
      <c r="C11" s="43">
        <v>200</v>
      </c>
      <c r="D11" s="43">
        <v>200</v>
      </c>
      <c r="E11" s="43">
        <v>200</v>
      </c>
      <c r="F11" s="43">
        <v>200</v>
      </c>
      <c r="G11" s="43">
        <v>200</v>
      </c>
      <c r="H11" s="43">
        <v>200</v>
      </c>
      <c r="I11" s="43">
        <v>200</v>
      </c>
      <c r="J11" s="43">
        <v>200</v>
      </c>
      <c r="K11" s="44"/>
      <c r="L11" s="37"/>
      <c r="M11" s="37"/>
      <c r="N11" s="37"/>
      <c r="O11" s="37"/>
      <c r="P11" s="37"/>
      <c r="Q11" s="37"/>
      <c r="R11" s="37"/>
      <c r="S11" s="37"/>
      <c r="T11" s="37"/>
      <c r="U11" s="37"/>
      <c r="V11" s="37"/>
      <c r="W11" s="37"/>
      <c r="X11" s="37"/>
      <c r="Y11" s="37"/>
    </row>
    <row r="12" spans="1:25" x14ac:dyDescent="0.3">
      <c r="A12" s="37"/>
      <c r="B12" s="37"/>
      <c r="C12" s="44"/>
      <c r="D12" s="44"/>
      <c r="E12" s="44"/>
      <c r="F12" s="44"/>
      <c r="G12" s="44"/>
      <c r="H12" s="44"/>
      <c r="I12" s="44"/>
      <c r="J12" s="44"/>
      <c r="K12" s="44"/>
      <c r="L12" s="37"/>
      <c r="M12" s="37"/>
      <c r="N12" s="37"/>
      <c r="O12" s="37"/>
      <c r="P12" s="37"/>
      <c r="Q12" s="37"/>
      <c r="R12" s="37"/>
      <c r="S12" s="37"/>
      <c r="T12" s="37"/>
      <c r="U12" s="37"/>
      <c r="V12" s="37"/>
      <c r="W12" s="37"/>
      <c r="X12" s="37"/>
      <c r="Y12" s="37"/>
    </row>
    <row r="13" spans="1:25" x14ac:dyDescent="0.3">
      <c r="A13" s="37" t="s">
        <v>375</v>
      </c>
      <c r="B13" s="37"/>
      <c r="C13" s="44">
        <f>(C9*C11)</f>
        <v>67200</v>
      </c>
      <c r="D13" s="44">
        <f t="shared" ref="D13:J13" si="3">(D9*D11)</f>
        <v>80000</v>
      </c>
      <c r="E13" s="44">
        <f t="shared" si="3"/>
        <v>104000</v>
      </c>
      <c r="F13" s="44">
        <f t="shared" si="3"/>
        <v>104000</v>
      </c>
      <c r="G13" s="44">
        <f t="shared" si="3"/>
        <v>80000</v>
      </c>
      <c r="H13" s="44">
        <f t="shared" si="3"/>
        <v>67200</v>
      </c>
      <c r="I13" s="44">
        <f t="shared" si="3"/>
        <v>67200</v>
      </c>
      <c r="J13" s="44">
        <f t="shared" si="3"/>
        <v>67200</v>
      </c>
      <c r="K13" s="45">
        <f t="shared" ref="K13" si="4">SUM(C13:J13)</f>
        <v>636800</v>
      </c>
      <c r="L13" s="37"/>
      <c r="M13" s="37"/>
      <c r="N13" s="37"/>
      <c r="O13" s="37"/>
      <c r="P13" s="37"/>
      <c r="Q13" s="37"/>
      <c r="R13" s="37"/>
      <c r="S13" s="37"/>
      <c r="T13" s="37"/>
      <c r="U13" s="37"/>
      <c r="V13" s="37"/>
      <c r="W13" s="37"/>
      <c r="X13" s="37"/>
      <c r="Y13" s="37"/>
    </row>
    <row r="14" spans="1:25" x14ac:dyDescent="0.3">
      <c r="A14" s="37"/>
      <c r="B14" s="37"/>
      <c r="C14" s="37"/>
      <c r="D14" s="37"/>
      <c r="E14" s="37"/>
      <c r="F14" s="37"/>
      <c r="G14" s="37"/>
      <c r="H14" s="37"/>
      <c r="I14" s="37"/>
      <c r="J14" s="37"/>
      <c r="K14" s="37"/>
      <c r="L14" s="37"/>
      <c r="M14" s="37"/>
      <c r="N14" s="37"/>
      <c r="O14" s="37"/>
      <c r="P14" s="37"/>
      <c r="Q14" s="37"/>
      <c r="R14" s="37"/>
      <c r="S14" s="37"/>
      <c r="T14" s="37"/>
      <c r="U14" s="37"/>
      <c r="V14" s="37"/>
      <c r="W14" s="37"/>
      <c r="X14" s="37"/>
      <c r="Y14" s="37"/>
    </row>
    <row r="15" spans="1:25" x14ac:dyDescent="0.3">
      <c r="A15" s="37" t="s">
        <v>376</v>
      </c>
      <c r="B15" s="37"/>
      <c r="C15" s="37"/>
      <c r="D15" s="37"/>
      <c r="E15" s="37"/>
      <c r="F15" s="37"/>
      <c r="G15" s="37"/>
      <c r="H15" s="37"/>
      <c r="I15" s="37"/>
      <c r="J15" s="37"/>
      <c r="K15" s="47">
        <v>150000</v>
      </c>
      <c r="L15" s="37"/>
      <c r="M15" s="37"/>
      <c r="N15" s="37"/>
      <c r="O15" s="37"/>
      <c r="P15" s="37"/>
      <c r="Q15" s="37"/>
      <c r="R15" s="37"/>
      <c r="S15" s="37"/>
      <c r="T15" s="37"/>
      <c r="U15" s="37"/>
      <c r="V15" s="37"/>
      <c r="W15" s="37"/>
      <c r="X15" s="37"/>
      <c r="Y15" s="37"/>
    </row>
    <row r="16" spans="1:25" x14ac:dyDescent="0.3">
      <c r="A16" s="37"/>
      <c r="B16" s="37"/>
      <c r="C16" s="37"/>
      <c r="D16" s="37"/>
      <c r="E16" s="37"/>
      <c r="F16" s="37"/>
      <c r="G16" s="37"/>
      <c r="H16" s="37"/>
      <c r="I16" s="37"/>
      <c r="J16" s="37"/>
      <c r="K16" s="37"/>
      <c r="L16" s="37"/>
      <c r="M16" s="37"/>
      <c r="N16" s="37"/>
      <c r="O16" s="37"/>
      <c r="P16" s="37"/>
      <c r="Q16" s="37"/>
      <c r="R16" s="37"/>
      <c r="S16" s="37"/>
      <c r="T16" s="37"/>
      <c r="U16" s="37"/>
      <c r="V16" s="37"/>
      <c r="W16" s="37"/>
      <c r="X16" s="37"/>
      <c r="Y16" s="37"/>
    </row>
    <row r="17" spans="1:25" ht="16.2" thickBot="1" x14ac:dyDescent="0.35">
      <c r="A17" s="37" t="s">
        <v>358</v>
      </c>
      <c r="B17" s="37"/>
      <c r="C17" s="37"/>
      <c r="D17" s="37"/>
      <c r="E17" s="37"/>
      <c r="F17" s="37"/>
      <c r="G17" s="37"/>
      <c r="H17" s="37"/>
      <c r="I17" s="37"/>
      <c r="J17" s="37"/>
      <c r="K17" s="46">
        <f>SUM(K13:K15)</f>
        <v>786800</v>
      </c>
      <c r="L17" s="37"/>
      <c r="M17" s="37"/>
      <c r="N17" s="37"/>
      <c r="O17" s="37"/>
      <c r="P17" s="37"/>
      <c r="Q17" s="37"/>
      <c r="R17" s="37"/>
      <c r="S17" s="37"/>
      <c r="T17" s="37"/>
      <c r="U17" s="37"/>
      <c r="V17" s="37"/>
      <c r="W17" s="37"/>
      <c r="X17" s="37"/>
      <c r="Y17" s="37"/>
    </row>
    <row r="18" spans="1:25" ht="16.2" thickTop="1" x14ac:dyDescent="0.3">
      <c r="A18" s="37"/>
      <c r="B18" s="37"/>
      <c r="C18" s="37"/>
      <c r="D18" s="37"/>
      <c r="E18" s="37"/>
      <c r="F18" s="37"/>
      <c r="G18" s="37"/>
      <c r="H18" s="37"/>
      <c r="I18" s="37"/>
      <c r="J18" s="37"/>
      <c r="K18" s="37"/>
      <c r="L18" s="37"/>
      <c r="M18" s="37"/>
      <c r="N18" s="37"/>
      <c r="O18" s="37"/>
      <c r="P18" s="37"/>
      <c r="Q18" s="37"/>
      <c r="R18" s="37"/>
      <c r="S18" s="37"/>
      <c r="T18" s="37"/>
      <c r="U18" s="37"/>
      <c r="V18" s="37"/>
      <c r="W18" s="37"/>
      <c r="X18" s="37"/>
      <c r="Y18" s="37"/>
    </row>
    <row r="19" spans="1:25" x14ac:dyDescent="0.3">
      <c r="A19" s="37"/>
      <c r="B19" s="37"/>
      <c r="C19" s="37"/>
      <c r="D19" s="37"/>
      <c r="E19" s="37"/>
      <c r="F19" s="37"/>
      <c r="G19" s="37"/>
      <c r="H19" s="37" t="s">
        <v>377</v>
      </c>
      <c r="I19" s="37"/>
      <c r="J19" s="37"/>
      <c r="K19" s="45">
        <f>'Midwest Resource Support'!E17</f>
        <v>4000</v>
      </c>
      <c r="L19" s="37"/>
      <c r="M19" s="37"/>
      <c r="N19" s="37"/>
      <c r="O19" s="37"/>
      <c r="P19" s="37"/>
      <c r="Q19" s="37"/>
      <c r="R19" s="37"/>
      <c r="S19" s="37"/>
      <c r="T19" s="37"/>
      <c r="U19" s="37"/>
      <c r="V19" s="37"/>
      <c r="W19" s="37"/>
      <c r="X19" s="37"/>
      <c r="Y19" s="37"/>
    </row>
    <row r="20" spans="1:25" x14ac:dyDescent="0.3">
      <c r="A20" s="37"/>
      <c r="B20" s="37"/>
      <c r="C20" s="37"/>
      <c r="D20" s="37"/>
      <c r="E20" s="37"/>
      <c r="F20" s="37"/>
      <c r="G20" s="37"/>
      <c r="H20" s="37"/>
      <c r="I20" s="37"/>
      <c r="J20" s="37"/>
      <c r="K20" s="37"/>
      <c r="L20" s="37"/>
      <c r="M20" s="37"/>
      <c r="N20" s="37"/>
      <c r="O20" s="37"/>
      <c r="P20" s="37"/>
      <c r="Q20" s="37"/>
      <c r="R20" s="37"/>
      <c r="S20" s="37"/>
      <c r="T20" s="37"/>
      <c r="U20" s="37"/>
      <c r="V20" s="37"/>
      <c r="W20" s="37"/>
      <c r="X20" s="37"/>
      <c r="Y20" s="37"/>
    </row>
    <row r="21" spans="1:25" x14ac:dyDescent="0.3">
      <c r="A21" s="37"/>
      <c r="B21" s="37"/>
      <c r="C21" s="37"/>
      <c r="D21" s="37"/>
      <c r="E21" s="37"/>
      <c r="F21" s="37"/>
      <c r="G21" s="37"/>
      <c r="H21" s="37"/>
      <c r="I21" s="37"/>
      <c r="J21" s="37"/>
      <c r="K21" s="37"/>
      <c r="L21" s="37"/>
      <c r="M21" s="37"/>
      <c r="N21" s="37"/>
      <c r="O21" s="37"/>
      <c r="P21" s="37"/>
      <c r="Q21" s="37"/>
      <c r="R21" s="37"/>
      <c r="S21" s="37"/>
      <c r="T21" s="37"/>
      <c r="U21" s="37"/>
      <c r="V21" s="37"/>
      <c r="W21" s="37"/>
      <c r="X21" s="37"/>
      <c r="Y21" s="37"/>
    </row>
    <row r="22" spans="1:25" ht="16.2" thickBot="1" x14ac:dyDescent="0.35">
      <c r="A22" s="37"/>
      <c r="B22" s="37"/>
      <c r="C22" s="37"/>
      <c r="D22" s="37"/>
      <c r="E22" s="37"/>
      <c r="F22" s="37"/>
      <c r="G22" s="37"/>
      <c r="H22" s="37" t="s">
        <v>378</v>
      </c>
      <c r="I22" s="37"/>
      <c r="J22" s="37"/>
      <c r="K22" s="58">
        <f>SUM(K17:K19)</f>
        <v>790800</v>
      </c>
      <c r="L22" s="37"/>
      <c r="M22" s="37"/>
      <c r="N22" s="37"/>
      <c r="O22" s="37"/>
      <c r="P22" s="37"/>
      <c r="Q22" s="37"/>
      <c r="R22" s="37"/>
      <c r="S22" s="37"/>
      <c r="T22" s="37"/>
      <c r="U22" s="37"/>
      <c r="V22" s="37"/>
      <c r="W22" s="37"/>
      <c r="X22" s="37"/>
      <c r="Y22" s="37"/>
    </row>
    <row r="23" spans="1:25" ht="16.2" thickTop="1" x14ac:dyDescent="0.3">
      <c r="A23" s="37"/>
      <c r="B23" s="37"/>
      <c r="C23" s="37"/>
      <c r="D23" s="37"/>
      <c r="E23" s="37"/>
      <c r="F23" s="37"/>
      <c r="G23" s="37"/>
      <c r="H23" s="37"/>
      <c r="I23" s="37"/>
      <c r="J23" s="37"/>
      <c r="K23" s="37"/>
      <c r="L23" s="37"/>
      <c r="M23" s="37"/>
      <c r="N23" s="37"/>
      <c r="O23" s="37"/>
      <c r="P23" s="37"/>
      <c r="Q23" s="37"/>
      <c r="R23" s="37"/>
      <c r="S23" s="37"/>
      <c r="T23" s="37"/>
      <c r="U23" s="37"/>
      <c r="V23" s="37"/>
      <c r="W23" s="37"/>
      <c r="X23" s="37"/>
      <c r="Y23" s="37"/>
    </row>
    <row r="24" spans="1:25" x14ac:dyDescent="0.3">
      <c r="A24" s="37"/>
      <c r="B24" s="37"/>
      <c r="C24" s="37"/>
      <c r="D24" s="37"/>
      <c r="E24" s="37"/>
      <c r="F24" s="37"/>
      <c r="G24" s="37"/>
      <c r="H24" s="37"/>
      <c r="I24" s="37"/>
      <c r="J24" s="37"/>
      <c r="K24" s="37"/>
      <c r="L24" s="37"/>
      <c r="M24" s="37"/>
      <c r="N24" s="37"/>
      <c r="O24" s="37"/>
      <c r="P24" s="37"/>
      <c r="Q24" s="37"/>
      <c r="R24" s="37"/>
      <c r="S24" s="37"/>
      <c r="T24" s="37"/>
      <c r="U24" s="37"/>
      <c r="V24" s="37"/>
      <c r="W24" s="37"/>
      <c r="X24" s="37"/>
      <c r="Y24" s="37"/>
    </row>
    <row r="25" spans="1:25" x14ac:dyDescent="0.3">
      <c r="A25" s="37"/>
      <c r="B25" s="37"/>
      <c r="C25" s="37"/>
      <c r="D25" s="37"/>
      <c r="E25" s="37"/>
      <c r="F25" s="37"/>
      <c r="G25" s="37"/>
      <c r="H25" s="37"/>
      <c r="I25" s="37"/>
      <c r="J25" s="37"/>
      <c r="K25" s="37"/>
      <c r="L25" s="37"/>
      <c r="M25" s="37"/>
      <c r="N25" s="37"/>
      <c r="O25" s="37"/>
      <c r="P25" s="37"/>
      <c r="Q25" s="37"/>
      <c r="R25" s="37"/>
      <c r="S25" s="37"/>
      <c r="T25" s="37"/>
      <c r="U25" s="37"/>
      <c r="V25" s="37"/>
      <c r="W25" s="37"/>
      <c r="X25" s="37"/>
      <c r="Y25" s="37"/>
    </row>
    <row r="26" spans="1:25" x14ac:dyDescent="0.3">
      <c r="A26" s="37"/>
      <c r="B26" s="37"/>
      <c r="C26" s="37"/>
      <c r="D26" s="37"/>
      <c r="E26" s="37"/>
      <c r="F26" s="37"/>
      <c r="G26" s="37"/>
      <c r="H26" s="37"/>
      <c r="I26" s="37"/>
      <c r="J26" s="37"/>
      <c r="K26" s="37"/>
      <c r="L26" s="37"/>
      <c r="M26" s="37"/>
      <c r="N26" s="37"/>
      <c r="O26" s="37"/>
      <c r="P26" s="37"/>
      <c r="Q26" s="37"/>
      <c r="R26" s="37"/>
      <c r="S26" s="37"/>
      <c r="T26" s="37"/>
      <c r="U26" s="37"/>
      <c r="V26" s="37"/>
      <c r="W26" s="37"/>
      <c r="X26" s="37"/>
      <c r="Y26" s="37"/>
    </row>
    <row r="27" spans="1:25" x14ac:dyDescent="0.3">
      <c r="A27" s="37"/>
      <c r="B27" s="37"/>
      <c r="C27" s="37"/>
      <c r="D27" s="37"/>
      <c r="E27" s="37"/>
      <c r="F27" s="37"/>
      <c r="G27" s="37"/>
      <c r="H27" s="37"/>
      <c r="I27" s="37"/>
      <c r="J27" s="37"/>
      <c r="K27" s="37"/>
      <c r="L27" s="37"/>
      <c r="M27" s="37"/>
      <c r="N27" s="37"/>
      <c r="O27" s="37"/>
      <c r="P27" s="37"/>
      <c r="Q27" s="37"/>
      <c r="R27" s="37"/>
      <c r="S27" s="37"/>
      <c r="T27" s="37"/>
      <c r="U27" s="37"/>
      <c r="V27" s="37"/>
      <c r="W27" s="37"/>
      <c r="X27" s="37"/>
      <c r="Y27" s="37"/>
    </row>
    <row r="28" spans="1:25" x14ac:dyDescent="0.3">
      <c r="A28" s="37"/>
      <c r="B28" s="37"/>
      <c r="C28" s="37"/>
      <c r="D28" s="37"/>
      <c r="E28" s="37"/>
      <c r="F28" s="37"/>
      <c r="G28" s="37"/>
      <c r="H28" s="37"/>
      <c r="I28" s="37"/>
      <c r="J28" s="37"/>
      <c r="K28" s="37"/>
      <c r="L28" s="37"/>
      <c r="M28" s="37"/>
      <c r="N28" s="37"/>
      <c r="O28" s="37"/>
      <c r="P28" s="37"/>
      <c r="Q28" s="37"/>
      <c r="R28" s="37"/>
      <c r="S28" s="37"/>
      <c r="T28" s="37"/>
      <c r="U28" s="37"/>
      <c r="V28" s="37"/>
      <c r="W28" s="37"/>
      <c r="X28" s="37"/>
      <c r="Y28" s="37"/>
    </row>
    <row r="29" spans="1:25" x14ac:dyDescent="0.3">
      <c r="A29" s="37"/>
      <c r="B29" s="37"/>
      <c r="C29" s="37"/>
      <c r="D29" s="37"/>
      <c r="E29" s="37"/>
      <c r="F29" s="37"/>
      <c r="G29" s="37"/>
      <c r="H29" s="37"/>
      <c r="I29" s="37"/>
      <c r="J29" s="37"/>
      <c r="K29" s="37"/>
      <c r="L29" s="37"/>
      <c r="M29" s="37"/>
      <c r="N29" s="37"/>
      <c r="O29" s="37"/>
      <c r="P29" s="37"/>
      <c r="Q29" s="37"/>
      <c r="R29" s="37"/>
      <c r="S29" s="37"/>
      <c r="T29" s="37"/>
      <c r="U29" s="37"/>
      <c r="V29" s="37"/>
      <c r="W29" s="37"/>
      <c r="X29" s="37"/>
      <c r="Y29" s="37"/>
    </row>
    <row r="30" spans="1:25" x14ac:dyDescent="0.3">
      <c r="A30" s="37"/>
      <c r="B30" s="37"/>
      <c r="C30" s="37"/>
      <c r="D30" s="37"/>
      <c r="E30" s="37"/>
      <c r="F30" s="37"/>
      <c r="G30" s="37"/>
      <c r="H30" s="37"/>
      <c r="I30" s="37"/>
      <c r="J30" s="37"/>
      <c r="K30" s="37"/>
      <c r="L30" s="37"/>
      <c r="M30" s="37"/>
      <c r="N30" s="37"/>
      <c r="O30" s="37"/>
      <c r="P30" s="37"/>
      <c r="Q30" s="37"/>
      <c r="R30" s="37"/>
      <c r="S30" s="37"/>
      <c r="T30" s="37"/>
      <c r="U30" s="37"/>
      <c r="V30" s="37"/>
      <c r="W30" s="37"/>
      <c r="X30" s="37"/>
      <c r="Y30" s="37"/>
    </row>
    <row r="31" spans="1:25" x14ac:dyDescent="0.3">
      <c r="A31" s="37"/>
      <c r="B31" s="37"/>
      <c r="C31" s="37"/>
      <c r="D31" s="37"/>
      <c r="E31" s="37"/>
      <c r="F31" s="37"/>
      <c r="G31" s="37"/>
      <c r="H31" s="37"/>
      <c r="I31" s="37"/>
      <c r="J31" s="37"/>
      <c r="K31" s="37"/>
      <c r="L31" s="37"/>
      <c r="M31" s="37"/>
      <c r="N31" s="37"/>
      <c r="O31" s="37"/>
      <c r="P31" s="37"/>
      <c r="Q31" s="37"/>
      <c r="R31" s="37"/>
      <c r="S31" s="37"/>
      <c r="T31" s="37"/>
      <c r="U31" s="37"/>
      <c r="V31" s="37"/>
      <c r="W31" s="37"/>
      <c r="X31" s="37"/>
      <c r="Y31" s="37"/>
    </row>
    <row r="32" spans="1:25" x14ac:dyDescent="0.3">
      <c r="A32" s="37"/>
      <c r="B32" s="37"/>
      <c r="C32" s="37"/>
      <c r="D32" s="37"/>
      <c r="E32" s="37"/>
      <c r="F32" s="37"/>
      <c r="G32" s="37"/>
      <c r="H32" s="37"/>
      <c r="I32" s="37"/>
      <c r="J32" s="37"/>
      <c r="K32" s="37"/>
      <c r="L32" s="37"/>
      <c r="M32" s="37"/>
      <c r="N32" s="37"/>
      <c r="O32" s="37"/>
      <c r="P32" s="37"/>
      <c r="Q32" s="37"/>
      <c r="R32" s="37"/>
      <c r="S32" s="37"/>
      <c r="T32" s="37"/>
      <c r="U32" s="37"/>
      <c r="V32" s="37"/>
      <c r="W32" s="37"/>
      <c r="X32" s="37"/>
      <c r="Y32" s="37"/>
    </row>
    <row r="33" spans="1:25" x14ac:dyDescent="0.3">
      <c r="A33" s="37"/>
      <c r="B33" s="37"/>
      <c r="C33" s="37"/>
      <c r="D33" s="37"/>
      <c r="E33" s="37"/>
      <c r="F33" s="37"/>
      <c r="G33" s="37"/>
      <c r="H33" s="37"/>
      <c r="I33" s="37"/>
      <c r="J33" s="37"/>
      <c r="K33" s="37"/>
      <c r="L33" s="37"/>
      <c r="M33" s="37"/>
      <c r="N33" s="37"/>
      <c r="O33" s="37"/>
      <c r="P33" s="37"/>
      <c r="Q33" s="37"/>
      <c r="R33" s="37"/>
      <c r="S33" s="37"/>
      <c r="T33" s="37"/>
      <c r="U33" s="37"/>
      <c r="V33" s="37"/>
      <c r="W33" s="37"/>
      <c r="X33" s="37"/>
      <c r="Y33" s="37"/>
    </row>
    <row r="34" spans="1:25" x14ac:dyDescent="0.3">
      <c r="A34" s="37"/>
      <c r="B34" s="37"/>
      <c r="C34" s="37"/>
      <c r="D34" s="37"/>
      <c r="E34" s="37"/>
      <c r="F34" s="37"/>
      <c r="G34" s="37"/>
      <c r="H34" s="37"/>
      <c r="I34" s="37"/>
      <c r="J34" s="37"/>
      <c r="K34" s="37"/>
      <c r="L34" s="37"/>
      <c r="M34" s="37"/>
      <c r="N34" s="37"/>
      <c r="O34" s="37"/>
      <c r="P34" s="37"/>
      <c r="Q34" s="37"/>
      <c r="R34" s="37"/>
      <c r="S34" s="37"/>
      <c r="T34" s="37"/>
      <c r="U34" s="37"/>
      <c r="V34" s="37"/>
      <c r="W34" s="37"/>
      <c r="X34" s="37"/>
      <c r="Y34" s="37"/>
    </row>
    <row r="35" spans="1:25" x14ac:dyDescent="0.3">
      <c r="A35" s="37"/>
      <c r="B35" s="37"/>
      <c r="C35" s="37"/>
      <c r="D35" s="37"/>
      <c r="E35" s="37"/>
      <c r="F35" s="37"/>
      <c r="G35" s="37"/>
      <c r="H35" s="37"/>
      <c r="I35" s="37"/>
      <c r="J35" s="37"/>
      <c r="K35" s="37"/>
      <c r="L35" s="37"/>
      <c r="M35" s="37"/>
      <c r="N35" s="37"/>
      <c r="O35" s="37"/>
      <c r="P35" s="37"/>
      <c r="Q35" s="37"/>
      <c r="R35" s="37"/>
      <c r="S35" s="37"/>
      <c r="T35" s="37"/>
      <c r="U35" s="37"/>
      <c r="V35" s="37"/>
      <c r="W35" s="37"/>
      <c r="X35" s="37"/>
      <c r="Y35" s="37"/>
    </row>
    <row r="36" spans="1:25" x14ac:dyDescent="0.3">
      <c r="A36" s="37"/>
      <c r="B36" s="37"/>
      <c r="C36" s="37"/>
      <c r="D36" s="37"/>
      <c r="E36" s="37"/>
      <c r="F36" s="37"/>
      <c r="G36" s="37"/>
      <c r="H36" s="37"/>
      <c r="I36" s="37"/>
      <c r="J36" s="37"/>
      <c r="K36" s="37"/>
      <c r="L36" s="37"/>
      <c r="M36" s="37"/>
      <c r="N36" s="37"/>
      <c r="O36" s="37"/>
      <c r="P36" s="37"/>
      <c r="Q36" s="37"/>
      <c r="R36" s="37"/>
      <c r="S36" s="37"/>
      <c r="T36" s="37"/>
      <c r="U36" s="37"/>
      <c r="V36" s="37"/>
      <c r="W36" s="37"/>
      <c r="X36" s="37"/>
      <c r="Y36" s="37"/>
    </row>
    <row r="37" spans="1:25" x14ac:dyDescent="0.3">
      <c r="A37" s="37"/>
      <c r="B37" s="37"/>
      <c r="C37" s="37"/>
      <c r="D37" s="37"/>
      <c r="E37" s="37"/>
      <c r="F37" s="37"/>
      <c r="G37" s="37"/>
      <c r="H37" s="37"/>
      <c r="I37" s="37"/>
      <c r="J37" s="37"/>
      <c r="K37" s="37"/>
      <c r="L37" s="37"/>
      <c r="M37" s="37"/>
      <c r="N37" s="37"/>
      <c r="O37" s="37"/>
      <c r="P37" s="37"/>
      <c r="Q37" s="37"/>
      <c r="R37" s="37"/>
      <c r="S37" s="37"/>
      <c r="T37" s="37"/>
      <c r="U37" s="37"/>
      <c r="V37" s="37"/>
      <c r="W37" s="37"/>
      <c r="X37" s="37"/>
      <c r="Y37" s="37"/>
    </row>
    <row r="38" spans="1:25" x14ac:dyDescent="0.3">
      <c r="A38" s="37"/>
      <c r="B38" s="37"/>
      <c r="C38" s="37"/>
      <c r="D38" s="37"/>
      <c r="E38" s="37"/>
      <c r="F38" s="37"/>
      <c r="G38" s="37"/>
      <c r="H38" s="37"/>
      <c r="I38" s="37"/>
      <c r="J38" s="37"/>
      <c r="K38" s="37"/>
      <c r="L38" s="37"/>
      <c r="M38" s="37"/>
      <c r="N38" s="37"/>
      <c r="O38" s="37"/>
      <c r="P38" s="37"/>
      <c r="Q38" s="37"/>
      <c r="R38" s="37"/>
      <c r="S38" s="37"/>
      <c r="T38" s="37"/>
      <c r="U38" s="37"/>
      <c r="V38" s="37"/>
      <c r="W38" s="37"/>
      <c r="X38" s="37"/>
      <c r="Y38" s="37"/>
    </row>
    <row r="39" spans="1:25" x14ac:dyDescent="0.3">
      <c r="A39" s="37"/>
      <c r="B39" s="37"/>
      <c r="C39" s="37"/>
      <c r="D39" s="37"/>
      <c r="E39" s="37"/>
      <c r="F39" s="37"/>
      <c r="G39" s="37"/>
      <c r="H39" s="37"/>
      <c r="I39" s="37"/>
      <c r="J39" s="37"/>
      <c r="K39" s="37"/>
      <c r="L39" s="37"/>
      <c r="M39" s="37"/>
      <c r="N39" s="37"/>
      <c r="O39" s="37"/>
      <c r="P39" s="37"/>
      <c r="Q39" s="37"/>
      <c r="R39" s="37"/>
      <c r="S39" s="37"/>
      <c r="T39" s="37"/>
      <c r="U39" s="37"/>
      <c r="V39" s="37"/>
      <c r="W39" s="37"/>
      <c r="X39" s="37"/>
      <c r="Y39" s="37"/>
    </row>
    <row r="40" spans="1:25" x14ac:dyDescent="0.3">
      <c r="A40" s="37"/>
      <c r="B40" s="37"/>
      <c r="C40" s="37"/>
      <c r="D40" s="37"/>
      <c r="E40" s="37"/>
      <c r="F40" s="37"/>
      <c r="G40" s="37"/>
      <c r="H40" s="37"/>
      <c r="I40" s="37"/>
      <c r="J40" s="37"/>
      <c r="K40" s="37"/>
      <c r="L40" s="37"/>
      <c r="M40" s="37"/>
      <c r="N40" s="37"/>
      <c r="O40" s="37"/>
      <c r="P40" s="37"/>
      <c r="Q40" s="37"/>
      <c r="R40" s="37"/>
      <c r="S40" s="37"/>
      <c r="T40" s="37"/>
      <c r="U40" s="37"/>
      <c r="V40" s="37"/>
      <c r="W40" s="37"/>
      <c r="X40" s="37"/>
      <c r="Y40" s="37"/>
    </row>
    <row r="41" spans="1:25" x14ac:dyDescent="0.3">
      <c r="A41" s="37"/>
      <c r="B41" s="37"/>
      <c r="C41" s="37"/>
      <c r="D41" s="37"/>
      <c r="E41" s="37"/>
      <c r="F41" s="37"/>
      <c r="G41" s="37"/>
      <c r="H41" s="37"/>
      <c r="I41" s="37"/>
      <c r="J41" s="37"/>
      <c r="K41" s="37"/>
      <c r="L41" s="37"/>
      <c r="M41" s="37"/>
      <c r="N41" s="37"/>
      <c r="O41" s="37"/>
      <c r="P41" s="37"/>
      <c r="Q41" s="37"/>
      <c r="R41" s="37"/>
      <c r="S41" s="37"/>
      <c r="T41" s="37"/>
      <c r="U41" s="37"/>
      <c r="V41" s="37"/>
      <c r="W41" s="37"/>
      <c r="X41" s="37"/>
      <c r="Y41" s="37"/>
    </row>
  </sheetData>
  <mergeCells count="1">
    <mergeCell ref="C4:J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182A0-4CE3-4668-88AB-698EB607CAC6}">
  <sheetPr>
    <tabColor rgb="FF00B0F0"/>
  </sheetPr>
  <dimension ref="B7:E17"/>
  <sheetViews>
    <sheetView workbookViewId="0"/>
  </sheetViews>
  <sheetFormatPr defaultRowHeight="13.2" x14ac:dyDescent="0.25"/>
  <cols>
    <col min="2" max="2" width="13.6640625" customWidth="1"/>
    <col min="3" max="3" width="11.77734375" customWidth="1"/>
    <col min="4" max="4" width="15" customWidth="1"/>
  </cols>
  <sheetData>
    <row r="7" spans="2:5" x14ac:dyDescent="0.25">
      <c r="B7" t="s">
        <v>379</v>
      </c>
    </row>
    <row r="8" spans="2:5" x14ac:dyDescent="0.25">
      <c r="C8" s="53" t="s">
        <v>63</v>
      </c>
      <c r="D8" s="53" t="s">
        <v>380</v>
      </c>
    </row>
    <row r="9" spans="2:5" x14ac:dyDescent="0.25">
      <c r="B9" t="s">
        <v>381</v>
      </c>
      <c r="C9">
        <v>100</v>
      </c>
      <c r="D9">
        <v>20</v>
      </c>
      <c r="E9">
        <f>C9*D9</f>
        <v>2000</v>
      </c>
    </row>
    <row r="10" spans="2:5" x14ac:dyDescent="0.25">
      <c r="B10" t="s">
        <v>382</v>
      </c>
      <c r="C10">
        <v>100</v>
      </c>
      <c r="D10">
        <v>20</v>
      </c>
      <c r="E10">
        <f>C10*D10</f>
        <v>2000</v>
      </c>
    </row>
    <row r="13" spans="2:5" x14ac:dyDescent="0.25">
      <c r="B13" t="s">
        <v>383</v>
      </c>
    </row>
    <row r="14" spans="2:5" x14ac:dyDescent="0.25">
      <c r="B14" t="s">
        <v>384</v>
      </c>
      <c r="C14">
        <v>100</v>
      </c>
      <c r="D14">
        <v>0</v>
      </c>
      <c r="E14">
        <f>C14*D14</f>
        <v>0</v>
      </c>
    </row>
    <row r="15" spans="2:5" x14ac:dyDescent="0.25">
      <c r="B15" t="s">
        <v>385</v>
      </c>
      <c r="C15">
        <v>100</v>
      </c>
      <c r="D15">
        <v>0</v>
      </c>
      <c r="E15">
        <f>C15*D15</f>
        <v>0</v>
      </c>
    </row>
    <row r="17" spans="4:5" x14ac:dyDescent="0.25">
      <c r="D17" t="s">
        <v>18</v>
      </c>
      <c r="E17">
        <f>SUM(E9:E15)</f>
        <v>4000</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61885-6DB3-4B49-AAEF-A67698C945B4}">
  <dimension ref="A1"/>
  <sheetViews>
    <sheetView tabSelected="1" workbookViewId="0">
      <selection activeCell="J48" sqref="J48"/>
    </sheetView>
  </sheetViews>
  <sheetFormatPr defaultRowHeight="13.2" x14ac:dyDescent="0.25"/>
  <sheetData/>
  <printOptions horizontalCentered="1"/>
  <pageMargins left="0.5" right="0.5" top="0.75" bottom="0.5" header="0.3" footer="0.3"/>
  <pageSetup scale="75" pageOrder="overThenDown" orientation="landscape" cellComments="asDisplayed" r:id="rId1"/>
  <headerFooter>
    <oddHeader xml:space="preserve">&amp;RDEF’s Response to OPC POD 1 (1-26)
Q7
Page &amp;P of &amp;N
</oddHeader>
    <oddFooter>&amp;R20240025-OPCPOD1-00004240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0D58F-3619-4240-9A58-3AD14DDD3FF3}">
  <dimension ref="E5:H42"/>
  <sheetViews>
    <sheetView showGridLines="0" tabSelected="1" topLeftCell="D1" workbookViewId="0">
      <selection activeCell="J48" sqref="J48"/>
    </sheetView>
  </sheetViews>
  <sheetFormatPr defaultColWidth="9.33203125" defaultRowHeight="14.4" x14ac:dyDescent="0.3"/>
  <cols>
    <col min="1" max="4" width="9.33203125" style="50"/>
    <col min="5" max="5" width="51.33203125" style="50" customWidth="1"/>
    <col min="6" max="6" width="50.109375" style="50" bestFit="1" customWidth="1"/>
    <col min="7" max="7" width="15.109375" style="51" bestFit="1" customWidth="1"/>
    <col min="8" max="8" width="61.77734375" style="50" bestFit="1" customWidth="1"/>
    <col min="9" max="16384" width="9.33203125" style="50"/>
  </cols>
  <sheetData>
    <row r="5" spans="5:8" x14ac:dyDescent="0.3">
      <c r="F5" s="128" t="s">
        <v>76</v>
      </c>
      <c r="G5" s="60"/>
      <c r="H5" s="50" t="s">
        <v>77</v>
      </c>
    </row>
    <row r="6" spans="5:8" x14ac:dyDescent="0.3">
      <c r="E6" s="61" t="s">
        <v>78</v>
      </c>
      <c r="F6" s="126" t="s">
        <v>79</v>
      </c>
      <c r="G6" s="75">
        <f>+'Email backup for the Reg Asset'!Q12</f>
        <v>305000</v>
      </c>
      <c r="H6" s="50" t="s">
        <v>80</v>
      </c>
    </row>
    <row r="7" spans="5:8" x14ac:dyDescent="0.3">
      <c r="E7" s="61" t="s">
        <v>81</v>
      </c>
      <c r="F7" s="126" t="s">
        <v>82</v>
      </c>
      <c r="G7" s="75">
        <f>+'Email backup for the Reg Asset'!Q13</f>
        <v>2483.88</v>
      </c>
      <c r="H7" s="50" t="s">
        <v>83</v>
      </c>
    </row>
    <row r="8" spans="5:8" x14ac:dyDescent="0.3">
      <c r="E8" s="61" t="s">
        <v>84</v>
      </c>
      <c r="F8" s="126" t="s">
        <v>85</v>
      </c>
      <c r="G8" s="75">
        <f>+'Email backup for the Reg Asset'!V66</f>
        <v>4177.0700000000006</v>
      </c>
      <c r="H8" s="50" t="s">
        <v>83</v>
      </c>
    </row>
    <row r="9" spans="5:8" x14ac:dyDescent="0.3">
      <c r="E9" s="61" t="s">
        <v>84</v>
      </c>
      <c r="F9" s="126" t="s">
        <v>86</v>
      </c>
      <c r="G9" s="75">
        <f>+'Email backup for the Reg Asset'!V67</f>
        <v>1391.68</v>
      </c>
      <c r="H9" s="50" t="s">
        <v>83</v>
      </c>
    </row>
    <row r="10" spans="5:8" x14ac:dyDescent="0.3">
      <c r="E10" s="61" t="s">
        <v>87</v>
      </c>
      <c r="F10" s="126" t="s">
        <v>88</v>
      </c>
      <c r="G10" s="75">
        <f>+'Email backup for the Reg Asset'!R215</f>
        <v>4687.53</v>
      </c>
      <c r="H10" s="50" t="s">
        <v>83</v>
      </c>
    </row>
    <row r="11" spans="5:8" x14ac:dyDescent="0.3">
      <c r="E11" s="61" t="s">
        <v>89</v>
      </c>
      <c r="F11" s="126" t="s">
        <v>90</v>
      </c>
      <c r="G11" s="75">
        <f>+'Email backup for the Reg Asset'!V119+'Email backup for the Reg Asset'!AG265+'Email backup for the Reg Asset'!AG304+'Email backup for the Reg Asset'!AG332+'Email backup for the Reg Asset'!AG372</f>
        <v>97105.64</v>
      </c>
      <c r="H11" s="50" t="s">
        <v>80</v>
      </c>
    </row>
    <row r="12" spans="5:8" x14ac:dyDescent="0.3">
      <c r="E12" s="61" t="s">
        <v>91</v>
      </c>
      <c r="F12" s="126" t="s">
        <v>92</v>
      </c>
      <c r="G12" s="75">
        <f>+'Summary - Reg Asset'!T21</f>
        <v>2975</v>
      </c>
      <c r="H12" s="50" t="s">
        <v>93</v>
      </c>
    </row>
    <row r="13" spans="5:8" x14ac:dyDescent="0.3">
      <c r="E13" s="61" t="s">
        <v>91</v>
      </c>
      <c r="F13" s="126" t="s">
        <v>94</v>
      </c>
      <c r="G13" s="75">
        <f>+'Email backup for the Reg Asset'!AG272+'Email backup for the Reg Asset'!AG339+'Email backup for the Reg Asset'!AG375+'Email backup for the Reg Asset'!AE426</f>
        <v>280618</v>
      </c>
      <c r="H13" s="50" t="s">
        <v>93</v>
      </c>
    </row>
    <row r="14" spans="5:8" x14ac:dyDescent="0.3">
      <c r="E14" s="61" t="s">
        <v>91</v>
      </c>
      <c r="F14" s="126" t="s">
        <v>95</v>
      </c>
      <c r="G14" s="75">
        <f>+'Email backup for the Reg Asset'!AG333+'Email backup for the Reg Asset'!AE427</f>
        <v>12271.68</v>
      </c>
      <c r="H14" s="50" t="s">
        <v>93</v>
      </c>
    </row>
    <row r="15" spans="5:8" x14ac:dyDescent="0.3">
      <c r="E15" s="61" t="s">
        <v>96</v>
      </c>
      <c r="F15" s="126" t="s">
        <v>97</v>
      </c>
      <c r="G15" s="75">
        <f>+'Email backup for the Reg Asset'!AE457</f>
        <v>9625</v>
      </c>
      <c r="H15" s="50" t="s">
        <v>80</v>
      </c>
    </row>
    <row r="16" spans="5:8" x14ac:dyDescent="0.3">
      <c r="E16" s="61" t="s">
        <v>98</v>
      </c>
      <c r="F16" s="126" t="s">
        <v>99</v>
      </c>
      <c r="G16" s="75">
        <f>+'Email backup for the Reg Asset'!AC511</f>
        <v>38654.480000000003</v>
      </c>
      <c r="H16" s="50" t="s">
        <v>83</v>
      </c>
    </row>
    <row r="17" spans="5:8" x14ac:dyDescent="0.3">
      <c r="E17" s="61" t="s">
        <v>100</v>
      </c>
      <c r="F17" s="126" t="s">
        <v>101</v>
      </c>
      <c r="G17" s="75">
        <f>+'Email backup for the Reg Asset'!S151</f>
        <v>119090.96</v>
      </c>
      <c r="H17" s="50" t="s">
        <v>83</v>
      </c>
    </row>
    <row r="18" spans="5:8" x14ac:dyDescent="0.3">
      <c r="E18" s="61" t="s">
        <v>102</v>
      </c>
      <c r="F18" s="126" t="s">
        <v>103</v>
      </c>
      <c r="G18" s="75">
        <f>+'Email backup for the Reg Asset'!AC535</f>
        <v>3386.64</v>
      </c>
      <c r="H18" s="50" t="s">
        <v>83</v>
      </c>
    </row>
    <row r="19" spans="5:8" x14ac:dyDescent="0.3">
      <c r="E19" s="61" t="s">
        <v>104</v>
      </c>
      <c r="F19" s="126" t="s">
        <v>105</v>
      </c>
      <c r="G19" s="75">
        <f>+'Willis Towers Watson'!N17</f>
        <v>5745.9</v>
      </c>
      <c r="H19" s="50" t="s">
        <v>80</v>
      </c>
    </row>
    <row r="20" spans="5:8" x14ac:dyDescent="0.3">
      <c r="F20" s="126" t="s">
        <v>106</v>
      </c>
      <c r="G20" s="108">
        <f>SUBTOTAL(9,G6:G19)</f>
        <v>887213.46000000008</v>
      </c>
    </row>
    <row r="21" spans="5:8" x14ac:dyDescent="0.3">
      <c r="G21" s="75"/>
    </row>
    <row r="22" spans="5:8" x14ac:dyDescent="0.3">
      <c r="F22" s="129" t="s">
        <v>107</v>
      </c>
      <c r="G22" s="75"/>
    </row>
    <row r="23" spans="5:8" x14ac:dyDescent="0.3">
      <c r="F23" s="127" t="s">
        <v>108</v>
      </c>
      <c r="G23" s="76">
        <f>+'Email backup for the Reg Asset'!AB569+'Email backup for the Reg Asset'!AC674</f>
        <v>116000</v>
      </c>
      <c r="H23" s="50" t="s">
        <v>80</v>
      </c>
    </row>
    <row r="24" spans="5:8" x14ac:dyDescent="0.3">
      <c r="F24" s="127" t="s">
        <v>109</v>
      </c>
      <c r="G24" s="76">
        <f>+'Email backup for the Reg Asset'!AC717</f>
        <v>1304382</v>
      </c>
      <c r="H24" s="50" t="s">
        <v>93</v>
      </c>
    </row>
    <row r="25" spans="5:8" x14ac:dyDescent="0.3">
      <c r="F25" s="127" t="s">
        <v>110</v>
      </c>
      <c r="G25" s="76">
        <f>+'Email backup for the Reg Asset'!AC718</f>
        <v>25375</v>
      </c>
      <c r="H25" s="50" t="s">
        <v>80</v>
      </c>
    </row>
    <row r="26" spans="5:8" x14ac:dyDescent="0.3">
      <c r="F26" s="127" t="s">
        <v>111</v>
      </c>
      <c r="G26" s="76">
        <f>+'Email backup for the Reg Asset'!AC596</f>
        <v>60000</v>
      </c>
      <c r="H26" s="50" t="s">
        <v>83</v>
      </c>
    </row>
    <row r="27" spans="5:8" x14ac:dyDescent="0.3">
      <c r="F27" s="126" t="s">
        <v>112</v>
      </c>
      <c r="G27" s="76">
        <f>+'Email backup for the Reg Asset'!AD649</f>
        <v>120000</v>
      </c>
      <c r="H27" s="50" t="s">
        <v>83</v>
      </c>
    </row>
    <row r="28" spans="5:8" x14ac:dyDescent="0.3">
      <c r="F28" s="59" t="s">
        <v>106</v>
      </c>
      <c r="G28" s="124">
        <f>SUM(G23:G27)</f>
        <v>1625757</v>
      </c>
    </row>
    <row r="29" spans="5:8" x14ac:dyDescent="0.3">
      <c r="F29" s="59"/>
      <c r="G29" s="76"/>
    </row>
    <row r="30" spans="5:8" ht="15" thickBot="1" x14ac:dyDescent="0.35">
      <c r="F30" s="61" t="s">
        <v>113</v>
      </c>
      <c r="G30" s="125">
        <f>+G28+G20</f>
        <v>2512970.46</v>
      </c>
    </row>
    <row r="31" spans="5:8" ht="15" thickTop="1" x14ac:dyDescent="0.3"/>
    <row r="32" spans="5:8" x14ac:dyDescent="0.3">
      <c r="F32" s="50" t="s">
        <v>114</v>
      </c>
      <c r="G32" s="51">
        <f>SUMIF($H$6:$H$30,H32,$G$6:$G$30)</f>
        <v>558851.54</v>
      </c>
      <c r="H32" s="50" t="s">
        <v>80</v>
      </c>
    </row>
    <row r="33" spans="6:8" x14ac:dyDescent="0.3">
      <c r="F33" s="50" t="s">
        <v>115</v>
      </c>
      <c r="G33" s="51">
        <f t="shared" ref="G33:G34" si="0">SUMIF($H$6:$H$30,H33,$G$6:$G$30)</f>
        <v>1600246.68</v>
      </c>
      <c r="H33" s="50" t="s">
        <v>93</v>
      </c>
    </row>
    <row r="34" spans="6:8" x14ac:dyDescent="0.3">
      <c r="F34" s="50" t="s">
        <v>116</v>
      </c>
      <c r="G34" s="51">
        <f t="shared" si="0"/>
        <v>353872.24</v>
      </c>
      <c r="H34" s="50" t="s">
        <v>83</v>
      </c>
    </row>
    <row r="36" spans="6:8" x14ac:dyDescent="0.3">
      <c r="F36" s="147"/>
    </row>
    <row r="37" spans="6:8" x14ac:dyDescent="0.3">
      <c r="F37" s="148"/>
    </row>
    <row r="38" spans="6:8" x14ac:dyDescent="0.3">
      <c r="F38" s="148"/>
    </row>
    <row r="39" spans="6:8" x14ac:dyDescent="0.3">
      <c r="F39" s="148"/>
    </row>
    <row r="40" spans="6:8" x14ac:dyDescent="0.3">
      <c r="F40" s="148"/>
    </row>
    <row r="41" spans="6:8" x14ac:dyDescent="0.3">
      <c r="F41" s="148"/>
    </row>
    <row r="42" spans="6:8" x14ac:dyDescent="0.3">
      <c r="F42" s="148"/>
    </row>
  </sheetData>
  <printOptions horizontalCentered="1"/>
  <pageMargins left="0.5" right="0.5" top="0.75" bottom="0.5" header="0.3" footer="0.3"/>
  <pageSetup scale="75" pageOrder="overThenDown" orientation="landscape" cellComments="asDisplayed" r:id="rId1"/>
  <headerFooter>
    <oddHeader xml:space="preserve">&amp;RDEF’s Response to OPC POD 1 (1-26)
Q7
Page &amp;P of &amp;N
</oddHeader>
    <oddFooter>&amp;R20240025-OPCPOD1-00004240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1DDC5-E374-4475-9059-13099C60A8A3}">
  <dimension ref="A1:P38"/>
  <sheetViews>
    <sheetView tabSelected="1" workbookViewId="0">
      <pane ySplit="9" topLeftCell="A10" activePane="bottomLeft" state="frozen"/>
      <selection activeCell="J48" sqref="J48"/>
      <selection pane="bottomLeft" activeCell="J48" sqref="J48"/>
    </sheetView>
  </sheetViews>
  <sheetFormatPr defaultRowHeight="13.2" x14ac:dyDescent="0.25"/>
  <cols>
    <col min="1" max="1" width="5" customWidth="1"/>
    <col min="2" max="2" width="24" customWidth="1"/>
    <col min="3" max="3" width="15" customWidth="1"/>
    <col min="11" max="11" width="1.109375" customWidth="1"/>
  </cols>
  <sheetData>
    <row r="1" spans="1:16" x14ac:dyDescent="0.25">
      <c r="A1" s="158" t="s">
        <v>117</v>
      </c>
    </row>
    <row r="3" spans="1:16" x14ac:dyDescent="0.25">
      <c r="B3" s="158" t="s">
        <v>118</v>
      </c>
    </row>
    <row r="4" spans="1:16" x14ac:dyDescent="0.25">
      <c r="B4" s="152" t="s">
        <v>119</v>
      </c>
      <c r="C4" s="151">
        <v>200</v>
      </c>
    </row>
    <row r="5" spans="1:16" x14ac:dyDescent="0.25">
      <c r="B5" s="152" t="s">
        <v>120</v>
      </c>
      <c r="C5" s="151">
        <v>600</v>
      </c>
    </row>
    <row r="6" spans="1:16" x14ac:dyDescent="0.25">
      <c r="B6" s="152" t="s">
        <v>121</v>
      </c>
      <c r="C6" s="151">
        <v>60</v>
      </c>
    </row>
    <row r="7" spans="1:16" x14ac:dyDescent="0.25">
      <c r="B7" s="152" t="s">
        <v>122</v>
      </c>
      <c r="C7" s="151">
        <v>60</v>
      </c>
    </row>
    <row r="8" spans="1:16" x14ac:dyDescent="0.25">
      <c r="B8" s="151"/>
    </row>
    <row r="9" spans="1:16" s="149" customFormat="1" ht="53.4" thickBot="1" x14ac:dyDescent="0.3">
      <c r="A9" s="155"/>
      <c r="B9" s="156" t="s">
        <v>123</v>
      </c>
      <c r="C9" s="156" t="s">
        <v>124</v>
      </c>
      <c r="D9" s="156" t="s">
        <v>125</v>
      </c>
      <c r="E9" s="156" t="s">
        <v>126</v>
      </c>
      <c r="F9" s="156" t="s">
        <v>127</v>
      </c>
      <c r="G9" s="156" t="s">
        <v>128</v>
      </c>
      <c r="H9" s="156" t="s">
        <v>129</v>
      </c>
      <c r="I9" s="156" t="s">
        <v>130</v>
      </c>
      <c r="J9" s="156" t="s">
        <v>131</v>
      </c>
      <c r="K9" s="157"/>
      <c r="L9" s="156" t="s">
        <v>132</v>
      </c>
      <c r="M9" s="156" t="s">
        <v>120</v>
      </c>
      <c r="N9" s="156" t="s">
        <v>133</v>
      </c>
      <c r="O9" s="156" t="s">
        <v>134</v>
      </c>
      <c r="P9" s="156" t="s">
        <v>18</v>
      </c>
    </row>
    <row r="10" spans="1:16" x14ac:dyDescent="0.25">
      <c r="A10">
        <v>1</v>
      </c>
      <c r="B10" t="s">
        <v>135</v>
      </c>
      <c r="C10" t="s">
        <v>136</v>
      </c>
      <c r="D10">
        <v>3</v>
      </c>
      <c r="E10">
        <v>3</v>
      </c>
      <c r="F10">
        <f>+D10*E10</f>
        <v>9</v>
      </c>
      <c r="G10">
        <f>+D10</f>
        <v>3</v>
      </c>
      <c r="H10">
        <v>2</v>
      </c>
      <c r="I10">
        <f>+E10+1</f>
        <v>4</v>
      </c>
      <c r="J10">
        <f>+H10*I10</f>
        <v>8</v>
      </c>
      <c r="K10" s="154"/>
      <c r="L10" s="150">
        <f>+F10*$C$4</f>
        <v>1800</v>
      </c>
      <c r="M10" s="150">
        <f>+G10*$C$5</f>
        <v>1800</v>
      </c>
      <c r="N10" s="150">
        <f>+J10*$C$6</f>
        <v>480</v>
      </c>
      <c r="O10" s="151">
        <f>+F10*$C$7</f>
        <v>540</v>
      </c>
      <c r="P10" s="150">
        <f>SUM(L10:O10)</f>
        <v>4620</v>
      </c>
    </row>
    <row r="11" spans="1:16" x14ac:dyDescent="0.25">
      <c r="A11">
        <f>+A10+1</f>
        <v>2</v>
      </c>
      <c r="B11" t="s">
        <v>389</v>
      </c>
      <c r="C11" t="s">
        <v>136</v>
      </c>
      <c r="D11">
        <v>3</v>
      </c>
      <c r="E11">
        <v>3</v>
      </c>
      <c r="F11">
        <f t="shared" ref="F11:F33" si="0">+D11*E11</f>
        <v>9</v>
      </c>
      <c r="H11">
        <v>2</v>
      </c>
      <c r="I11">
        <f t="shared" ref="I11:I33" si="1">+E11+1</f>
        <v>4</v>
      </c>
      <c r="J11">
        <f t="shared" ref="J11:J33" si="2">+H11*I11</f>
        <v>8</v>
      </c>
      <c r="K11" s="154"/>
      <c r="L11" s="150">
        <f t="shared" ref="L11:L33" si="3">+F11*$C$4</f>
        <v>1800</v>
      </c>
      <c r="M11" s="150">
        <f t="shared" ref="M11:M33" si="4">+G11*$C$5</f>
        <v>0</v>
      </c>
      <c r="N11" s="150">
        <f t="shared" ref="N11:N33" si="5">+J11*$C$6</f>
        <v>480</v>
      </c>
      <c r="O11" s="151">
        <f t="shared" ref="O11:O33" si="6">+F11*$C$7</f>
        <v>540</v>
      </c>
      <c r="P11" s="150">
        <f t="shared" ref="P11:P33" si="7">SUM(L11:O11)</f>
        <v>2820</v>
      </c>
    </row>
    <row r="12" spans="1:16" x14ac:dyDescent="0.25">
      <c r="A12">
        <f t="shared" ref="A12:A36" si="8">+A11+1</f>
        <v>3</v>
      </c>
      <c r="B12" t="s">
        <v>137</v>
      </c>
      <c r="C12" t="s">
        <v>136</v>
      </c>
      <c r="D12">
        <v>3</v>
      </c>
      <c r="E12">
        <v>3</v>
      </c>
      <c r="F12">
        <f t="shared" si="0"/>
        <v>9</v>
      </c>
      <c r="H12">
        <v>2</v>
      </c>
      <c r="I12">
        <f t="shared" si="1"/>
        <v>4</v>
      </c>
      <c r="J12">
        <f t="shared" si="2"/>
        <v>8</v>
      </c>
      <c r="K12" s="154"/>
      <c r="L12" s="150">
        <f t="shared" si="3"/>
        <v>1800</v>
      </c>
      <c r="M12" s="150">
        <f t="shared" si="4"/>
        <v>0</v>
      </c>
      <c r="N12" s="150">
        <f t="shared" si="5"/>
        <v>480</v>
      </c>
      <c r="O12" s="151">
        <f t="shared" si="6"/>
        <v>540</v>
      </c>
      <c r="P12" s="150">
        <f t="shared" si="7"/>
        <v>2820</v>
      </c>
    </row>
    <row r="13" spans="1:16" x14ac:dyDescent="0.25">
      <c r="A13">
        <f t="shared" si="8"/>
        <v>4</v>
      </c>
      <c r="B13" t="s">
        <v>138</v>
      </c>
      <c r="C13" t="s">
        <v>136</v>
      </c>
      <c r="D13">
        <v>3</v>
      </c>
      <c r="E13">
        <v>3</v>
      </c>
      <c r="F13">
        <f t="shared" si="0"/>
        <v>9</v>
      </c>
      <c r="G13">
        <f>+D13</f>
        <v>3</v>
      </c>
      <c r="H13">
        <v>2</v>
      </c>
      <c r="I13">
        <f t="shared" si="1"/>
        <v>4</v>
      </c>
      <c r="J13">
        <f t="shared" si="2"/>
        <v>8</v>
      </c>
      <c r="K13" s="154"/>
      <c r="L13" s="150">
        <f t="shared" si="3"/>
        <v>1800</v>
      </c>
      <c r="M13" s="150">
        <f t="shared" si="4"/>
        <v>1800</v>
      </c>
      <c r="N13" s="150">
        <f t="shared" si="5"/>
        <v>480</v>
      </c>
      <c r="O13" s="151">
        <f t="shared" si="6"/>
        <v>540</v>
      </c>
      <c r="P13" s="150">
        <f t="shared" si="7"/>
        <v>4620</v>
      </c>
    </row>
    <row r="14" spans="1:16" x14ac:dyDescent="0.25">
      <c r="A14">
        <f t="shared" si="8"/>
        <v>5</v>
      </c>
      <c r="B14" t="s">
        <v>139</v>
      </c>
      <c r="C14" t="s">
        <v>136</v>
      </c>
      <c r="D14">
        <v>3</v>
      </c>
      <c r="E14">
        <v>3</v>
      </c>
      <c r="F14">
        <f t="shared" si="0"/>
        <v>9</v>
      </c>
      <c r="H14">
        <v>2</v>
      </c>
      <c r="I14">
        <f t="shared" si="1"/>
        <v>4</v>
      </c>
      <c r="J14">
        <f t="shared" si="2"/>
        <v>8</v>
      </c>
      <c r="K14" s="154"/>
      <c r="L14" s="150">
        <f t="shared" si="3"/>
        <v>1800</v>
      </c>
      <c r="M14" s="150">
        <f t="shared" si="4"/>
        <v>0</v>
      </c>
      <c r="N14" s="150">
        <f t="shared" si="5"/>
        <v>480</v>
      </c>
      <c r="O14" s="151">
        <f t="shared" si="6"/>
        <v>540</v>
      </c>
      <c r="P14" s="150">
        <f t="shared" si="7"/>
        <v>2820</v>
      </c>
    </row>
    <row r="15" spans="1:16" x14ac:dyDescent="0.25">
      <c r="A15">
        <f t="shared" si="8"/>
        <v>6</v>
      </c>
      <c r="B15" t="s">
        <v>140</v>
      </c>
      <c r="C15" t="s">
        <v>136</v>
      </c>
      <c r="D15">
        <v>3</v>
      </c>
      <c r="E15">
        <v>3</v>
      </c>
      <c r="F15">
        <f t="shared" si="0"/>
        <v>9</v>
      </c>
      <c r="G15">
        <f t="shared" ref="G15:G25" si="9">+D15</f>
        <v>3</v>
      </c>
      <c r="H15">
        <v>2</v>
      </c>
      <c r="I15">
        <f t="shared" si="1"/>
        <v>4</v>
      </c>
      <c r="J15">
        <f t="shared" si="2"/>
        <v>8</v>
      </c>
      <c r="K15" s="154"/>
      <c r="L15" s="150">
        <f t="shared" si="3"/>
        <v>1800</v>
      </c>
      <c r="M15" s="150">
        <f t="shared" si="4"/>
        <v>1800</v>
      </c>
      <c r="N15" s="150">
        <f t="shared" si="5"/>
        <v>480</v>
      </c>
      <c r="O15" s="151">
        <f t="shared" si="6"/>
        <v>540</v>
      </c>
      <c r="P15" s="150">
        <f t="shared" si="7"/>
        <v>4620</v>
      </c>
    </row>
    <row r="16" spans="1:16" x14ac:dyDescent="0.25">
      <c r="A16">
        <f t="shared" si="8"/>
        <v>7</v>
      </c>
      <c r="B16" t="s">
        <v>141</v>
      </c>
      <c r="C16" t="s">
        <v>136</v>
      </c>
      <c r="D16">
        <v>3</v>
      </c>
      <c r="E16">
        <v>3</v>
      </c>
      <c r="F16">
        <f t="shared" si="0"/>
        <v>9</v>
      </c>
      <c r="G16">
        <f t="shared" si="9"/>
        <v>3</v>
      </c>
      <c r="H16">
        <v>2</v>
      </c>
      <c r="I16">
        <f t="shared" si="1"/>
        <v>4</v>
      </c>
      <c r="J16">
        <f t="shared" si="2"/>
        <v>8</v>
      </c>
      <c r="K16" s="154"/>
      <c r="L16" s="150">
        <f t="shared" si="3"/>
        <v>1800</v>
      </c>
      <c r="M16" s="150">
        <f t="shared" si="4"/>
        <v>1800</v>
      </c>
      <c r="N16" s="150">
        <f t="shared" si="5"/>
        <v>480</v>
      </c>
      <c r="O16" s="151">
        <f t="shared" si="6"/>
        <v>540</v>
      </c>
      <c r="P16" s="150">
        <f t="shared" si="7"/>
        <v>4620</v>
      </c>
    </row>
    <row r="17" spans="1:16" x14ac:dyDescent="0.25">
      <c r="A17">
        <f t="shared" si="8"/>
        <v>8</v>
      </c>
      <c r="B17" t="s">
        <v>142</v>
      </c>
      <c r="C17" t="s">
        <v>136</v>
      </c>
      <c r="D17">
        <v>3</v>
      </c>
      <c r="E17">
        <v>3</v>
      </c>
      <c r="F17">
        <f t="shared" si="0"/>
        <v>9</v>
      </c>
      <c r="G17">
        <f t="shared" si="9"/>
        <v>3</v>
      </c>
      <c r="H17">
        <v>2</v>
      </c>
      <c r="I17">
        <f t="shared" si="1"/>
        <v>4</v>
      </c>
      <c r="J17">
        <f t="shared" si="2"/>
        <v>8</v>
      </c>
      <c r="K17" s="154"/>
      <c r="L17" s="150">
        <f t="shared" si="3"/>
        <v>1800</v>
      </c>
      <c r="M17" s="150">
        <f t="shared" si="4"/>
        <v>1800</v>
      </c>
      <c r="N17" s="150">
        <f t="shared" si="5"/>
        <v>480</v>
      </c>
      <c r="O17" s="151">
        <f t="shared" si="6"/>
        <v>540</v>
      </c>
      <c r="P17" s="150">
        <f t="shared" si="7"/>
        <v>4620</v>
      </c>
    </row>
    <row r="18" spans="1:16" x14ac:dyDescent="0.25">
      <c r="A18">
        <f t="shared" si="8"/>
        <v>9</v>
      </c>
      <c r="B18" t="s">
        <v>143</v>
      </c>
      <c r="C18" t="s">
        <v>136</v>
      </c>
      <c r="D18">
        <v>3</v>
      </c>
      <c r="E18">
        <v>3</v>
      </c>
      <c r="F18">
        <f t="shared" si="0"/>
        <v>9</v>
      </c>
      <c r="G18">
        <f t="shared" si="9"/>
        <v>3</v>
      </c>
      <c r="H18">
        <v>2</v>
      </c>
      <c r="I18">
        <f t="shared" si="1"/>
        <v>4</v>
      </c>
      <c r="J18">
        <f t="shared" si="2"/>
        <v>8</v>
      </c>
      <c r="K18" s="154"/>
      <c r="L18" s="150">
        <f t="shared" si="3"/>
        <v>1800</v>
      </c>
      <c r="M18" s="150">
        <f t="shared" si="4"/>
        <v>1800</v>
      </c>
      <c r="N18" s="150">
        <f t="shared" si="5"/>
        <v>480</v>
      </c>
      <c r="O18" s="151">
        <f t="shared" si="6"/>
        <v>540</v>
      </c>
      <c r="P18" s="150">
        <f t="shared" si="7"/>
        <v>4620</v>
      </c>
    </row>
    <row r="19" spans="1:16" x14ac:dyDescent="0.25">
      <c r="A19">
        <f t="shared" si="8"/>
        <v>10</v>
      </c>
      <c r="B19" t="s">
        <v>144</v>
      </c>
      <c r="C19" t="s">
        <v>136</v>
      </c>
      <c r="D19">
        <v>3</v>
      </c>
      <c r="E19">
        <v>3</v>
      </c>
      <c r="F19">
        <f t="shared" si="0"/>
        <v>9</v>
      </c>
      <c r="G19">
        <f t="shared" si="9"/>
        <v>3</v>
      </c>
      <c r="H19">
        <v>2</v>
      </c>
      <c r="I19">
        <f t="shared" si="1"/>
        <v>4</v>
      </c>
      <c r="J19">
        <f t="shared" si="2"/>
        <v>8</v>
      </c>
      <c r="K19" s="154"/>
      <c r="L19" s="150">
        <f t="shared" si="3"/>
        <v>1800</v>
      </c>
      <c r="M19" s="150">
        <f t="shared" si="4"/>
        <v>1800</v>
      </c>
      <c r="N19" s="150">
        <f t="shared" si="5"/>
        <v>480</v>
      </c>
      <c r="O19" s="151">
        <f t="shared" si="6"/>
        <v>540</v>
      </c>
      <c r="P19" s="150">
        <f t="shared" si="7"/>
        <v>4620</v>
      </c>
    </row>
    <row r="20" spans="1:16" x14ac:dyDescent="0.25">
      <c r="A20">
        <f t="shared" si="8"/>
        <v>11</v>
      </c>
      <c r="B20" t="s">
        <v>145</v>
      </c>
      <c r="C20" t="s">
        <v>136</v>
      </c>
      <c r="D20">
        <v>3</v>
      </c>
      <c r="E20">
        <v>3</v>
      </c>
      <c r="F20">
        <f t="shared" si="0"/>
        <v>9</v>
      </c>
      <c r="G20">
        <f t="shared" si="9"/>
        <v>3</v>
      </c>
      <c r="H20">
        <v>2</v>
      </c>
      <c r="I20">
        <f t="shared" si="1"/>
        <v>4</v>
      </c>
      <c r="J20">
        <f t="shared" si="2"/>
        <v>8</v>
      </c>
      <c r="K20" s="154"/>
      <c r="L20" s="150">
        <f t="shared" si="3"/>
        <v>1800</v>
      </c>
      <c r="M20" s="150">
        <f t="shared" si="4"/>
        <v>1800</v>
      </c>
      <c r="N20" s="150">
        <f t="shared" si="5"/>
        <v>480</v>
      </c>
      <c r="O20" s="151">
        <f t="shared" si="6"/>
        <v>540</v>
      </c>
      <c r="P20" s="150">
        <f t="shared" si="7"/>
        <v>4620</v>
      </c>
    </row>
    <row r="21" spans="1:16" x14ac:dyDescent="0.25">
      <c r="A21">
        <f t="shared" si="8"/>
        <v>12</v>
      </c>
      <c r="B21" t="s">
        <v>146</v>
      </c>
      <c r="C21" t="s">
        <v>136</v>
      </c>
      <c r="D21">
        <v>3</v>
      </c>
      <c r="E21">
        <v>3</v>
      </c>
      <c r="F21">
        <f t="shared" si="0"/>
        <v>9</v>
      </c>
      <c r="G21">
        <f t="shared" si="9"/>
        <v>3</v>
      </c>
      <c r="H21">
        <v>2</v>
      </c>
      <c r="I21">
        <f t="shared" si="1"/>
        <v>4</v>
      </c>
      <c r="J21">
        <f t="shared" si="2"/>
        <v>8</v>
      </c>
      <c r="K21" s="154"/>
      <c r="L21" s="150">
        <f t="shared" si="3"/>
        <v>1800</v>
      </c>
      <c r="M21" s="150">
        <f t="shared" si="4"/>
        <v>1800</v>
      </c>
      <c r="N21" s="150">
        <f t="shared" si="5"/>
        <v>480</v>
      </c>
      <c r="O21" s="151">
        <f t="shared" si="6"/>
        <v>540</v>
      </c>
      <c r="P21" s="150">
        <f t="shared" si="7"/>
        <v>4620</v>
      </c>
    </row>
    <row r="22" spans="1:16" x14ac:dyDescent="0.25">
      <c r="A22">
        <f t="shared" si="8"/>
        <v>13</v>
      </c>
      <c r="B22" t="s">
        <v>147</v>
      </c>
      <c r="C22" t="s">
        <v>136</v>
      </c>
      <c r="D22">
        <v>3</v>
      </c>
      <c r="E22">
        <v>3</v>
      </c>
      <c r="F22">
        <f t="shared" si="0"/>
        <v>9</v>
      </c>
      <c r="G22">
        <f t="shared" si="9"/>
        <v>3</v>
      </c>
      <c r="H22">
        <v>2</v>
      </c>
      <c r="I22">
        <f t="shared" si="1"/>
        <v>4</v>
      </c>
      <c r="J22">
        <f t="shared" si="2"/>
        <v>8</v>
      </c>
      <c r="K22" s="154"/>
      <c r="L22" s="150">
        <f t="shared" si="3"/>
        <v>1800</v>
      </c>
      <c r="M22" s="150">
        <f t="shared" si="4"/>
        <v>1800</v>
      </c>
      <c r="N22" s="150">
        <f t="shared" si="5"/>
        <v>480</v>
      </c>
      <c r="O22" s="151">
        <f t="shared" si="6"/>
        <v>540</v>
      </c>
      <c r="P22" s="150">
        <f t="shared" si="7"/>
        <v>4620</v>
      </c>
    </row>
    <row r="23" spans="1:16" x14ac:dyDescent="0.25">
      <c r="A23">
        <f t="shared" si="8"/>
        <v>14</v>
      </c>
      <c r="B23" t="s">
        <v>148</v>
      </c>
      <c r="C23" t="s">
        <v>136</v>
      </c>
      <c r="D23">
        <v>3</v>
      </c>
      <c r="E23">
        <v>3</v>
      </c>
      <c r="F23">
        <f t="shared" si="0"/>
        <v>9</v>
      </c>
      <c r="G23">
        <f t="shared" si="9"/>
        <v>3</v>
      </c>
      <c r="H23">
        <v>2</v>
      </c>
      <c r="I23">
        <f t="shared" si="1"/>
        <v>4</v>
      </c>
      <c r="J23">
        <f t="shared" si="2"/>
        <v>8</v>
      </c>
      <c r="K23" s="154"/>
      <c r="L23" s="150">
        <f t="shared" si="3"/>
        <v>1800</v>
      </c>
      <c r="M23" s="150">
        <f t="shared" si="4"/>
        <v>1800</v>
      </c>
      <c r="N23" s="150">
        <f t="shared" si="5"/>
        <v>480</v>
      </c>
      <c r="O23" s="151">
        <f t="shared" si="6"/>
        <v>540</v>
      </c>
      <c r="P23" s="150">
        <f t="shared" si="7"/>
        <v>4620</v>
      </c>
    </row>
    <row r="24" spans="1:16" x14ac:dyDescent="0.25">
      <c r="A24">
        <f t="shared" si="8"/>
        <v>15</v>
      </c>
      <c r="B24" t="s">
        <v>149</v>
      </c>
      <c r="C24" t="s">
        <v>136</v>
      </c>
      <c r="D24">
        <v>3</v>
      </c>
      <c r="E24">
        <v>3</v>
      </c>
      <c r="F24">
        <f t="shared" si="0"/>
        <v>9</v>
      </c>
      <c r="G24">
        <f t="shared" si="9"/>
        <v>3</v>
      </c>
      <c r="H24">
        <v>2</v>
      </c>
      <c r="I24">
        <f t="shared" si="1"/>
        <v>4</v>
      </c>
      <c r="J24">
        <f t="shared" si="2"/>
        <v>8</v>
      </c>
      <c r="K24" s="154"/>
      <c r="L24" s="150">
        <f t="shared" si="3"/>
        <v>1800</v>
      </c>
      <c r="M24" s="150">
        <f t="shared" si="4"/>
        <v>1800</v>
      </c>
      <c r="N24" s="150">
        <f t="shared" si="5"/>
        <v>480</v>
      </c>
      <c r="O24" s="151">
        <f t="shared" si="6"/>
        <v>540</v>
      </c>
      <c r="P24" s="150">
        <f t="shared" si="7"/>
        <v>4620</v>
      </c>
    </row>
    <row r="25" spans="1:16" x14ac:dyDescent="0.25">
      <c r="A25">
        <f t="shared" si="8"/>
        <v>16</v>
      </c>
      <c r="B25" t="s">
        <v>150</v>
      </c>
      <c r="C25" t="s">
        <v>136</v>
      </c>
      <c r="D25">
        <v>3</v>
      </c>
      <c r="E25">
        <v>3</v>
      </c>
      <c r="F25">
        <f t="shared" si="0"/>
        <v>9</v>
      </c>
      <c r="G25">
        <f t="shared" si="9"/>
        <v>3</v>
      </c>
      <c r="H25">
        <v>2</v>
      </c>
      <c r="I25">
        <f t="shared" si="1"/>
        <v>4</v>
      </c>
      <c r="J25">
        <f t="shared" si="2"/>
        <v>8</v>
      </c>
      <c r="K25" s="154"/>
      <c r="L25" s="150">
        <f t="shared" si="3"/>
        <v>1800</v>
      </c>
      <c r="M25" s="150">
        <f t="shared" si="4"/>
        <v>1800</v>
      </c>
      <c r="N25" s="150">
        <f t="shared" si="5"/>
        <v>480</v>
      </c>
      <c r="O25" s="151">
        <f t="shared" si="6"/>
        <v>540</v>
      </c>
      <c r="P25" s="150">
        <f t="shared" si="7"/>
        <v>4620</v>
      </c>
    </row>
    <row r="26" spans="1:16" x14ac:dyDescent="0.25">
      <c r="A26">
        <f t="shared" si="8"/>
        <v>17</v>
      </c>
      <c r="B26" t="s">
        <v>151</v>
      </c>
      <c r="C26" t="s">
        <v>136</v>
      </c>
      <c r="D26">
        <v>3</v>
      </c>
      <c r="E26">
        <v>10</v>
      </c>
      <c r="F26">
        <f t="shared" si="0"/>
        <v>30</v>
      </c>
      <c r="H26">
        <v>2</v>
      </c>
      <c r="I26">
        <f t="shared" si="1"/>
        <v>11</v>
      </c>
      <c r="J26">
        <f t="shared" si="2"/>
        <v>22</v>
      </c>
      <c r="K26" s="154"/>
      <c r="L26" s="150">
        <f t="shared" si="3"/>
        <v>6000</v>
      </c>
      <c r="M26" s="150">
        <f t="shared" si="4"/>
        <v>0</v>
      </c>
      <c r="N26" s="150">
        <f t="shared" si="5"/>
        <v>1320</v>
      </c>
      <c r="O26" s="151">
        <f t="shared" si="6"/>
        <v>1800</v>
      </c>
      <c r="P26" s="150">
        <f t="shared" si="7"/>
        <v>9120</v>
      </c>
    </row>
    <row r="27" spans="1:16" x14ac:dyDescent="0.25">
      <c r="A27">
        <f t="shared" si="8"/>
        <v>18</v>
      </c>
      <c r="B27" t="s">
        <v>152</v>
      </c>
      <c r="C27" t="s">
        <v>136</v>
      </c>
      <c r="D27">
        <v>3</v>
      </c>
      <c r="E27">
        <v>3</v>
      </c>
      <c r="F27">
        <f t="shared" si="0"/>
        <v>9</v>
      </c>
      <c r="G27">
        <f>+D27</f>
        <v>3</v>
      </c>
      <c r="H27">
        <v>2</v>
      </c>
      <c r="I27">
        <f t="shared" si="1"/>
        <v>4</v>
      </c>
      <c r="J27">
        <f t="shared" si="2"/>
        <v>8</v>
      </c>
      <c r="K27" s="154"/>
      <c r="L27" s="150">
        <f t="shared" si="3"/>
        <v>1800</v>
      </c>
      <c r="M27" s="150">
        <f t="shared" si="4"/>
        <v>1800</v>
      </c>
      <c r="N27" s="150">
        <f t="shared" si="5"/>
        <v>480</v>
      </c>
      <c r="O27" s="151">
        <f t="shared" si="6"/>
        <v>540</v>
      </c>
      <c r="P27" s="150">
        <f t="shared" si="7"/>
        <v>4620</v>
      </c>
    </row>
    <row r="28" spans="1:16" x14ac:dyDescent="0.25">
      <c r="A28">
        <f t="shared" si="8"/>
        <v>19</v>
      </c>
      <c r="B28" t="s">
        <v>153</v>
      </c>
      <c r="C28" t="s">
        <v>136</v>
      </c>
      <c r="D28">
        <v>3</v>
      </c>
      <c r="E28">
        <v>3</v>
      </c>
      <c r="F28">
        <f t="shared" si="0"/>
        <v>9</v>
      </c>
      <c r="G28">
        <f>+D28</f>
        <v>3</v>
      </c>
      <c r="H28">
        <v>2</v>
      </c>
      <c r="I28">
        <f t="shared" si="1"/>
        <v>4</v>
      </c>
      <c r="J28">
        <f t="shared" si="2"/>
        <v>8</v>
      </c>
      <c r="K28" s="154"/>
      <c r="L28" s="150">
        <f t="shared" si="3"/>
        <v>1800</v>
      </c>
      <c r="M28" s="150">
        <f t="shared" si="4"/>
        <v>1800</v>
      </c>
      <c r="N28" s="150">
        <f t="shared" si="5"/>
        <v>480</v>
      </c>
      <c r="O28" s="151">
        <f t="shared" si="6"/>
        <v>540</v>
      </c>
      <c r="P28" s="150">
        <f t="shared" si="7"/>
        <v>4620</v>
      </c>
    </row>
    <row r="29" spans="1:16" x14ac:dyDescent="0.25">
      <c r="A29">
        <f t="shared" si="8"/>
        <v>20</v>
      </c>
      <c r="B29" t="s">
        <v>154</v>
      </c>
      <c r="C29" t="s">
        <v>136</v>
      </c>
      <c r="D29">
        <v>3</v>
      </c>
      <c r="E29">
        <v>3</v>
      </c>
      <c r="F29">
        <f t="shared" si="0"/>
        <v>9</v>
      </c>
      <c r="H29">
        <v>2</v>
      </c>
      <c r="I29">
        <f t="shared" si="1"/>
        <v>4</v>
      </c>
      <c r="J29">
        <f t="shared" si="2"/>
        <v>8</v>
      </c>
      <c r="K29" s="154"/>
      <c r="L29" s="150">
        <f t="shared" si="3"/>
        <v>1800</v>
      </c>
      <c r="M29" s="150">
        <f t="shared" si="4"/>
        <v>0</v>
      </c>
      <c r="N29" s="150">
        <f t="shared" si="5"/>
        <v>480</v>
      </c>
      <c r="O29" s="151">
        <f t="shared" si="6"/>
        <v>540</v>
      </c>
      <c r="P29" s="150">
        <f t="shared" si="7"/>
        <v>2820</v>
      </c>
    </row>
    <row r="30" spans="1:16" x14ac:dyDescent="0.25">
      <c r="A30">
        <f t="shared" si="8"/>
        <v>21</v>
      </c>
      <c r="B30" t="s">
        <v>155</v>
      </c>
      <c r="C30" t="s">
        <v>136</v>
      </c>
      <c r="D30">
        <v>3</v>
      </c>
      <c r="E30">
        <v>3</v>
      </c>
      <c r="F30">
        <f t="shared" si="0"/>
        <v>9</v>
      </c>
      <c r="H30">
        <v>2</v>
      </c>
      <c r="I30">
        <f t="shared" si="1"/>
        <v>4</v>
      </c>
      <c r="J30">
        <f t="shared" si="2"/>
        <v>8</v>
      </c>
      <c r="K30" s="154"/>
      <c r="L30" s="150">
        <f t="shared" si="3"/>
        <v>1800</v>
      </c>
      <c r="M30" s="150">
        <f t="shared" si="4"/>
        <v>0</v>
      </c>
      <c r="N30" s="150">
        <f t="shared" si="5"/>
        <v>480</v>
      </c>
      <c r="O30" s="151">
        <f t="shared" si="6"/>
        <v>540</v>
      </c>
      <c r="P30" s="150">
        <f t="shared" si="7"/>
        <v>2820</v>
      </c>
    </row>
    <row r="31" spans="1:16" x14ac:dyDescent="0.25">
      <c r="A31">
        <f t="shared" si="8"/>
        <v>22</v>
      </c>
      <c r="B31" t="s">
        <v>156</v>
      </c>
      <c r="C31" t="s">
        <v>157</v>
      </c>
      <c r="D31">
        <v>1</v>
      </c>
      <c r="E31">
        <v>10</v>
      </c>
      <c r="F31">
        <f t="shared" si="0"/>
        <v>10</v>
      </c>
      <c r="H31">
        <v>2</v>
      </c>
      <c r="I31">
        <f t="shared" si="1"/>
        <v>11</v>
      </c>
      <c r="J31">
        <f t="shared" si="2"/>
        <v>22</v>
      </c>
      <c r="K31" s="154"/>
      <c r="L31" s="150">
        <f t="shared" si="3"/>
        <v>2000</v>
      </c>
      <c r="M31" s="150">
        <f t="shared" si="4"/>
        <v>0</v>
      </c>
      <c r="N31" s="150">
        <f t="shared" si="5"/>
        <v>1320</v>
      </c>
      <c r="O31" s="151">
        <f t="shared" si="6"/>
        <v>600</v>
      </c>
      <c r="P31" s="150">
        <f t="shared" si="7"/>
        <v>3920</v>
      </c>
    </row>
    <row r="32" spans="1:16" x14ac:dyDescent="0.25">
      <c r="A32">
        <f t="shared" si="8"/>
        <v>23</v>
      </c>
      <c r="B32" t="s">
        <v>158</v>
      </c>
      <c r="C32" t="s">
        <v>157</v>
      </c>
      <c r="D32">
        <v>1</v>
      </c>
      <c r="E32">
        <v>10</v>
      </c>
      <c r="F32">
        <f t="shared" si="0"/>
        <v>10</v>
      </c>
      <c r="H32">
        <v>2</v>
      </c>
      <c r="I32">
        <f t="shared" si="1"/>
        <v>11</v>
      </c>
      <c r="J32">
        <f t="shared" si="2"/>
        <v>22</v>
      </c>
      <c r="K32" s="154"/>
      <c r="L32" s="150">
        <f t="shared" si="3"/>
        <v>2000</v>
      </c>
      <c r="M32" s="150">
        <f t="shared" si="4"/>
        <v>0</v>
      </c>
      <c r="N32" s="150">
        <f t="shared" si="5"/>
        <v>1320</v>
      </c>
      <c r="O32" s="151">
        <f t="shared" si="6"/>
        <v>600</v>
      </c>
      <c r="P32" s="150">
        <f t="shared" si="7"/>
        <v>3920</v>
      </c>
    </row>
    <row r="33" spans="1:16" x14ac:dyDescent="0.25">
      <c r="A33">
        <f t="shared" si="8"/>
        <v>24</v>
      </c>
      <c r="B33" t="s">
        <v>159</v>
      </c>
      <c r="C33" t="s">
        <v>160</v>
      </c>
      <c r="D33">
        <v>1</v>
      </c>
      <c r="E33">
        <v>10</v>
      </c>
      <c r="F33">
        <f t="shared" si="0"/>
        <v>10</v>
      </c>
      <c r="H33">
        <v>2</v>
      </c>
      <c r="I33">
        <f t="shared" si="1"/>
        <v>11</v>
      </c>
      <c r="J33">
        <f t="shared" si="2"/>
        <v>22</v>
      </c>
      <c r="K33" s="154"/>
      <c r="L33" s="150">
        <f t="shared" si="3"/>
        <v>2000</v>
      </c>
      <c r="M33" s="150">
        <f t="shared" si="4"/>
        <v>0</v>
      </c>
      <c r="N33" s="150">
        <f t="shared" si="5"/>
        <v>1320</v>
      </c>
      <c r="O33" s="151">
        <f t="shared" si="6"/>
        <v>600</v>
      </c>
      <c r="P33" s="150">
        <f t="shared" si="7"/>
        <v>3920</v>
      </c>
    </row>
    <row r="34" spans="1:16" x14ac:dyDescent="0.25">
      <c r="A34">
        <f t="shared" si="8"/>
        <v>25</v>
      </c>
      <c r="B34" t="s">
        <v>161</v>
      </c>
      <c r="C34" t="s">
        <v>157</v>
      </c>
      <c r="D34">
        <v>1</v>
      </c>
      <c r="E34">
        <v>3</v>
      </c>
      <c r="F34">
        <f t="shared" ref="F34" si="10">+D34*E34</f>
        <v>3</v>
      </c>
      <c r="G34">
        <f t="shared" ref="G34:G36" si="11">+D34</f>
        <v>1</v>
      </c>
      <c r="H34">
        <v>2</v>
      </c>
      <c r="I34">
        <f t="shared" ref="I34" si="12">+E34+1</f>
        <v>4</v>
      </c>
      <c r="J34">
        <f t="shared" ref="J34" si="13">+H34*I34</f>
        <v>8</v>
      </c>
      <c r="K34" s="154"/>
      <c r="L34" s="150">
        <f t="shared" ref="L34" si="14">+F34*$C$4</f>
        <v>600</v>
      </c>
      <c r="M34" s="150">
        <f t="shared" ref="M34" si="15">+G34*$C$5</f>
        <v>600</v>
      </c>
      <c r="N34" s="150">
        <f t="shared" ref="N34" si="16">+J34*$C$6</f>
        <v>480</v>
      </c>
      <c r="O34" s="151">
        <f t="shared" ref="O34" si="17">+F34*$C$7</f>
        <v>180</v>
      </c>
      <c r="P34" s="150">
        <f t="shared" ref="P34" si="18">SUM(L34:O34)</f>
        <v>1860</v>
      </c>
    </row>
    <row r="35" spans="1:16" x14ac:dyDescent="0.25">
      <c r="A35">
        <f t="shared" si="8"/>
        <v>26</v>
      </c>
      <c r="B35" t="s">
        <v>161</v>
      </c>
      <c r="C35" t="s">
        <v>157</v>
      </c>
      <c r="D35">
        <v>1</v>
      </c>
      <c r="E35">
        <v>3</v>
      </c>
      <c r="F35">
        <f t="shared" ref="F35:F36" si="19">+D35*E35</f>
        <v>3</v>
      </c>
      <c r="G35">
        <f t="shared" si="11"/>
        <v>1</v>
      </c>
      <c r="H35">
        <v>2</v>
      </c>
      <c r="I35">
        <f t="shared" ref="I35:I36" si="20">+E35+1</f>
        <v>4</v>
      </c>
      <c r="J35">
        <f t="shared" ref="J35:J36" si="21">+H35*I35</f>
        <v>8</v>
      </c>
      <c r="K35" s="154"/>
      <c r="L35" s="150">
        <f t="shared" ref="L35:L36" si="22">+F35*$C$4</f>
        <v>600</v>
      </c>
      <c r="M35" s="150">
        <f t="shared" ref="M35:M36" si="23">+G35*$C$5</f>
        <v>600</v>
      </c>
      <c r="N35" s="150">
        <f t="shared" ref="N35:N36" si="24">+J35*$C$6</f>
        <v>480</v>
      </c>
      <c r="O35" s="151">
        <f t="shared" ref="O35:O36" si="25">+F35*$C$7</f>
        <v>180</v>
      </c>
      <c r="P35" s="150">
        <f t="shared" ref="P35:P36" si="26">SUM(L35:O35)</f>
        <v>1860</v>
      </c>
    </row>
    <row r="36" spans="1:16" x14ac:dyDescent="0.25">
      <c r="A36">
        <f t="shared" si="8"/>
        <v>27</v>
      </c>
      <c r="B36" t="s">
        <v>161</v>
      </c>
      <c r="C36" t="s">
        <v>157</v>
      </c>
      <c r="D36">
        <v>1</v>
      </c>
      <c r="E36">
        <v>3</v>
      </c>
      <c r="F36">
        <f t="shared" si="19"/>
        <v>3</v>
      </c>
      <c r="G36">
        <f t="shared" si="11"/>
        <v>1</v>
      </c>
      <c r="H36">
        <v>2</v>
      </c>
      <c r="I36">
        <f t="shared" si="20"/>
        <v>4</v>
      </c>
      <c r="J36">
        <f t="shared" si="21"/>
        <v>8</v>
      </c>
      <c r="K36" s="154"/>
      <c r="L36" s="150">
        <f t="shared" si="22"/>
        <v>600</v>
      </c>
      <c r="M36" s="150">
        <f t="shared" si="23"/>
        <v>600</v>
      </c>
      <c r="N36" s="150">
        <f t="shared" si="24"/>
        <v>480</v>
      </c>
      <c r="O36" s="151">
        <f t="shared" si="25"/>
        <v>180</v>
      </c>
      <c r="P36" s="150">
        <f t="shared" si="26"/>
        <v>1860</v>
      </c>
    </row>
    <row r="37" spans="1:16" ht="13.8" thickBot="1" x14ac:dyDescent="0.3">
      <c r="K37" s="154"/>
      <c r="L37" s="153">
        <f t="shared" ref="L37:P37" si="27">SUM(L10:L36)</f>
        <v>49800</v>
      </c>
      <c r="M37" s="153">
        <f t="shared" si="27"/>
        <v>28800</v>
      </c>
      <c r="N37" s="153">
        <f t="shared" si="27"/>
        <v>16320</v>
      </c>
      <c r="O37" s="153">
        <f t="shared" si="27"/>
        <v>14940</v>
      </c>
      <c r="P37" s="153">
        <f t="shared" si="27"/>
        <v>109860</v>
      </c>
    </row>
    <row r="38" spans="1:16" ht="13.8" thickTop="1" x14ac:dyDescent="0.25">
      <c r="O38" s="159" t="s">
        <v>162</v>
      </c>
      <c r="P38" s="160">
        <f>ROUND(P37,-3)</f>
        <v>110000</v>
      </c>
    </row>
  </sheetData>
  <printOptions horizontalCentered="1"/>
  <pageMargins left="0.5" right="0.5" top="0.75" bottom="0.5" header="0.3" footer="0.3"/>
  <pageSetup scale="75" pageOrder="overThenDown" orientation="landscape" cellComments="asDisplayed" r:id="rId1"/>
  <headerFooter>
    <oddHeader xml:space="preserve">&amp;RDEF’s Response to OPC POD 1 (1-26)
Q7
Page &amp;P of &amp;N
</oddHeader>
    <oddFooter>&amp;R20240025-OPCPOD1-00004240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C894-852B-42F0-8B37-48B632522A62}">
  <dimension ref="A1:T39"/>
  <sheetViews>
    <sheetView tabSelected="1" zoomScale="80" zoomScaleNormal="80" workbookViewId="0">
      <selection activeCell="J48" sqref="J48"/>
    </sheetView>
  </sheetViews>
  <sheetFormatPr defaultColWidth="9.33203125" defaultRowHeight="14.4" x14ac:dyDescent="0.3"/>
  <cols>
    <col min="1" max="1" width="4.109375" style="78" customWidth="1"/>
    <col min="2" max="2" width="1.33203125" style="78" customWidth="1"/>
    <col min="3" max="3" width="8.77734375" style="78" customWidth="1"/>
    <col min="4" max="16" width="14.109375" style="110" customWidth="1"/>
    <col min="17" max="17" width="14.6640625" style="78" bestFit="1" customWidth="1"/>
    <col min="18" max="18" width="14.109375" style="78" bestFit="1" customWidth="1"/>
    <col min="19" max="19" width="49.44140625" style="78" bestFit="1" customWidth="1"/>
    <col min="20" max="20" width="16.109375" style="78" bestFit="1" customWidth="1"/>
    <col min="21" max="16384" width="9.33203125" style="78"/>
  </cols>
  <sheetData>
    <row r="1" spans="1:20" x14ac:dyDescent="0.3">
      <c r="A1" s="109" t="s">
        <v>163</v>
      </c>
      <c r="B1" s="109"/>
      <c r="P1" s="111"/>
    </row>
    <row r="2" spans="1:20" x14ac:dyDescent="0.3">
      <c r="A2" s="109" t="s">
        <v>164</v>
      </c>
      <c r="B2" s="109"/>
      <c r="P2" s="111"/>
    </row>
    <row r="3" spans="1:20" x14ac:dyDescent="0.3">
      <c r="C3" s="109"/>
      <c r="P3" s="111"/>
    </row>
    <row r="4" spans="1:20" x14ac:dyDescent="0.3">
      <c r="C4" s="109"/>
      <c r="P4" s="111"/>
    </row>
    <row r="5" spans="1:20" x14ac:dyDescent="0.3">
      <c r="C5" s="109"/>
      <c r="P5" s="111"/>
    </row>
    <row r="6" spans="1:20" x14ac:dyDescent="0.3">
      <c r="C6" s="112" t="s">
        <v>165</v>
      </c>
      <c r="D6" s="113" t="s">
        <v>166</v>
      </c>
      <c r="E6" s="113" t="s">
        <v>167</v>
      </c>
      <c r="F6" s="113" t="s">
        <v>168</v>
      </c>
      <c r="G6" s="113" t="s">
        <v>169</v>
      </c>
      <c r="H6" s="113" t="s">
        <v>170</v>
      </c>
      <c r="I6" s="113" t="s">
        <v>171</v>
      </c>
      <c r="J6" s="113" t="s">
        <v>172</v>
      </c>
      <c r="K6" s="113" t="s">
        <v>173</v>
      </c>
      <c r="L6" s="113" t="s">
        <v>174</v>
      </c>
      <c r="M6" s="113" t="s">
        <v>175</v>
      </c>
      <c r="N6" s="113" t="s">
        <v>176</v>
      </c>
      <c r="O6" s="113" t="s">
        <v>177</v>
      </c>
      <c r="P6" s="114" t="s">
        <v>178</v>
      </c>
    </row>
    <row r="7" spans="1:20" ht="30" thickBot="1" x14ac:dyDescent="0.4">
      <c r="A7" s="115" t="s">
        <v>20</v>
      </c>
      <c r="B7" s="115"/>
      <c r="C7" s="116"/>
      <c r="D7" s="117" t="s">
        <v>179</v>
      </c>
      <c r="E7" s="117" t="s">
        <v>180</v>
      </c>
      <c r="F7" s="117" t="s">
        <v>181</v>
      </c>
      <c r="G7" s="117" t="s">
        <v>182</v>
      </c>
      <c r="H7" s="117" t="s">
        <v>183</v>
      </c>
      <c r="I7" s="117" t="s">
        <v>184</v>
      </c>
      <c r="J7" s="117" t="s">
        <v>185</v>
      </c>
      <c r="K7" s="117" t="s">
        <v>186</v>
      </c>
      <c r="L7" s="117" t="s">
        <v>187</v>
      </c>
      <c r="M7" s="117" t="s">
        <v>188</v>
      </c>
      <c r="N7" s="117" t="s">
        <v>189</v>
      </c>
      <c r="O7" s="117" t="s">
        <v>190</v>
      </c>
      <c r="P7" s="118" t="s">
        <v>191</v>
      </c>
    </row>
    <row r="8" spans="1:20" ht="15" thickBot="1" x14ac:dyDescent="0.35">
      <c r="A8" s="78">
        <v>1</v>
      </c>
      <c r="C8" s="169"/>
      <c r="D8" s="170"/>
      <c r="E8" s="170"/>
      <c r="F8" s="170"/>
      <c r="G8" s="170"/>
      <c r="H8" s="170"/>
      <c r="I8" s="170"/>
      <c r="J8" s="170"/>
      <c r="K8" s="170"/>
      <c r="L8" s="170"/>
      <c r="M8" s="170"/>
      <c r="N8" s="170"/>
      <c r="O8" s="170"/>
      <c r="P8" s="171"/>
    </row>
    <row r="9" spans="1:20" x14ac:dyDescent="0.3">
      <c r="A9" s="78">
        <f>+A8+1</f>
        <v>2</v>
      </c>
      <c r="C9" s="119" t="s">
        <v>192</v>
      </c>
      <c r="S9" s="78" t="s">
        <v>193</v>
      </c>
      <c r="T9" s="122">
        <f>+SUM('Summary - Reg Asset'!T14:T28)</f>
        <v>887212.96000000008</v>
      </c>
    </row>
    <row r="10" spans="1:20" x14ac:dyDescent="0.3">
      <c r="A10" s="78">
        <f t="shared" ref="A10:A39" si="0">+A9+1</f>
        <v>3</v>
      </c>
      <c r="C10" s="78">
        <v>2023</v>
      </c>
      <c r="D10" s="110">
        <v>0</v>
      </c>
      <c r="E10" s="110">
        <v>0</v>
      </c>
      <c r="F10" s="110">
        <v>0</v>
      </c>
      <c r="G10" s="110">
        <v>0</v>
      </c>
      <c r="H10" s="110">
        <v>0</v>
      </c>
      <c r="I10" s="110">
        <v>0</v>
      </c>
      <c r="J10" s="110">
        <v>0</v>
      </c>
      <c r="K10" s="110">
        <v>0</v>
      </c>
      <c r="L10" s="110">
        <v>0</v>
      </c>
      <c r="M10" s="110">
        <v>0</v>
      </c>
      <c r="N10" s="110">
        <v>0</v>
      </c>
      <c r="O10" s="110">
        <f>+$T$10/13</f>
        <v>133519.76923076922</v>
      </c>
      <c r="P10" s="110">
        <f>SUM(D10:O10)</f>
        <v>133519.76923076922</v>
      </c>
      <c r="S10" s="78" t="s">
        <v>194</v>
      </c>
      <c r="T10" s="122">
        <f>+Time!G28+Travel!P38</f>
        <v>1735757</v>
      </c>
    </row>
    <row r="11" spans="1:20" x14ac:dyDescent="0.3">
      <c r="A11" s="78">
        <f t="shared" si="0"/>
        <v>4</v>
      </c>
      <c r="C11" s="78">
        <v>2024</v>
      </c>
      <c r="D11" s="110">
        <f t="shared" ref="D11:O11" si="1">+$T$10/13</f>
        <v>133519.76923076922</v>
      </c>
      <c r="E11" s="110">
        <f t="shared" si="1"/>
        <v>133519.76923076922</v>
      </c>
      <c r="F11" s="110">
        <f t="shared" si="1"/>
        <v>133519.76923076922</v>
      </c>
      <c r="G11" s="110">
        <f t="shared" si="1"/>
        <v>133519.76923076922</v>
      </c>
      <c r="H11" s="110">
        <f t="shared" si="1"/>
        <v>133519.76923076922</v>
      </c>
      <c r="I11" s="110">
        <f t="shared" si="1"/>
        <v>133519.76923076922</v>
      </c>
      <c r="J11" s="110">
        <f t="shared" si="1"/>
        <v>133519.76923076922</v>
      </c>
      <c r="K11" s="110">
        <f t="shared" si="1"/>
        <v>133519.76923076922</v>
      </c>
      <c r="L11" s="110">
        <f t="shared" si="1"/>
        <v>133519.76923076922</v>
      </c>
      <c r="M11" s="110">
        <f t="shared" si="1"/>
        <v>133519.76923076922</v>
      </c>
      <c r="N11" s="110">
        <f t="shared" si="1"/>
        <v>133519.76923076922</v>
      </c>
      <c r="O11" s="110">
        <f t="shared" si="1"/>
        <v>133519.76923076922</v>
      </c>
      <c r="P11" s="110">
        <f t="shared" ref="P11:P14" si="2">SUM(D11:O11)</f>
        <v>1602237.2307692308</v>
      </c>
      <c r="T11" s="123">
        <f>SUM(T9:T10)</f>
        <v>2622969.96</v>
      </c>
    </row>
    <row r="12" spans="1:20" x14ac:dyDescent="0.3">
      <c r="A12" s="78">
        <f t="shared" si="0"/>
        <v>5</v>
      </c>
      <c r="C12" s="78">
        <v>2025</v>
      </c>
      <c r="D12" s="110">
        <v>0</v>
      </c>
      <c r="E12" s="110">
        <v>0</v>
      </c>
      <c r="F12" s="110">
        <v>0</v>
      </c>
      <c r="G12" s="110">
        <v>0</v>
      </c>
      <c r="H12" s="110">
        <v>0</v>
      </c>
      <c r="I12" s="110">
        <v>0</v>
      </c>
      <c r="J12" s="110">
        <v>0</v>
      </c>
      <c r="K12" s="110">
        <v>0</v>
      </c>
      <c r="L12" s="110">
        <v>0</v>
      </c>
      <c r="M12" s="110">
        <v>0</v>
      </c>
      <c r="N12" s="110">
        <v>0</v>
      </c>
      <c r="O12" s="110">
        <v>0</v>
      </c>
      <c r="P12" s="110">
        <f t="shared" si="2"/>
        <v>0</v>
      </c>
    </row>
    <row r="13" spans="1:20" x14ac:dyDescent="0.3">
      <c r="A13" s="78">
        <f t="shared" si="0"/>
        <v>6</v>
      </c>
      <c r="C13" s="78">
        <v>2026</v>
      </c>
      <c r="D13" s="110">
        <v>0</v>
      </c>
      <c r="E13" s="110">
        <v>0</v>
      </c>
      <c r="F13" s="110">
        <v>0</v>
      </c>
      <c r="G13" s="110">
        <v>0</v>
      </c>
      <c r="H13" s="110">
        <v>0</v>
      </c>
      <c r="I13" s="110">
        <v>0</v>
      </c>
      <c r="J13" s="110">
        <v>0</v>
      </c>
      <c r="K13" s="110">
        <v>0</v>
      </c>
      <c r="L13" s="110">
        <v>0</v>
      </c>
      <c r="M13" s="110">
        <v>0</v>
      </c>
      <c r="N13" s="110">
        <v>0</v>
      </c>
      <c r="O13" s="110">
        <v>0</v>
      </c>
      <c r="P13" s="110">
        <f t="shared" si="2"/>
        <v>0</v>
      </c>
    </row>
    <row r="14" spans="1:20" x14ac:dyDescent="0.3">
      <c r="A14" s="78">
        <f t="shared" si="0"/>
        <v>7</v>
      </c>
      <c r="C14" s="78">
        <v>2027</v>
      </c>
      <c r="D14" s="110">
        <v>0</v>
      </c>
      <c r="E14" s="110">
        <v>0</v>
      </c>
      <c r="F14" s="110">
        <v>0</v>
      </c>
      <c r="G14" s="110">
        <v>0</v>
      </c>
      <c r="H14" s="110">
        <v>0</v>
      </c>
      <c r="I14" s="110">
        <v>0</v>
      </c>
      <c r="J14" s="110">
        <v>0</v>
      </c>
      <c r="K14" s="110">
        <v>0</v>
      </c>
      <c r="L14" s="110">
        <v>0</v>
      </c>
      <c r="M14" s="110">
        <v>0</v>
      </c>
      <c r="N14" s="110">
        <v>0</v>
      </c>
      <c r="O14" s="110">
        <v>0</v>
      </c>
      <c r="P14" s="110">
        <f t="shared" si="2"/>
        <v>0</v>
      </c>
    </row>
    <row r="15" spans="1:20" x14ac:dyDescent="0.3">
      <c r="A15" s="78">
        <f t="shared" si="0"/>
        <v>8</v>
      </c>
      <c r="C15" s="119" t="s">
        <v>195</v>
      </c>
    </row>
    <row r="16" spans="1:20" x14ac:dyDescent="0.3">
      <c r="A16" s="78">
        <f t="shared" si="0"/>
        <v>9</v>
      </c>
      <c r="C16" s="78">
        <f>+C10</f>
        <v>2023</v>
      </c>
      <c r="D16" s="110">
        <f>+D10</f>
        <v>0</v>
      </c>
      <c r="E16" s="110">
        <f t="shared" ref="E16:M16" si="3">+D16+E10</f>
        <v>0</v>
      </c>
      <c r="F16" s="110">
        <f t="shared" si="3"/>
        <v>0</v>
      </c>
      <c r="G16" s="110">
        <f t="shared" si="3"/>
        <v>0</v>
      </c>
      <c r="H16" s="110">
        <f t="shared" si="3"/>
        <v>0</v>
      </c>
      <c r="I16" s="110">
        <f t="shared" si="3"/>
        <v>0</v>
      </c>
      <c r="J16" s="110">
        <f t="shared" si="3"/>
        <v>0</v>
      </c>
      <c r="K16" s="110">
        <f t="shared" si="3"/>
        <v>0</v>
      </c>
      <c r="L16" s="110">
        <f t="shared" si="3"/>
        <v>0</v>
      </c>
      <c r="M16" s="110">
        <f t="shared" si="3"/>
        <v>0</v>
      </c>
      <c r="N16" s="110">
        <f>+SUM('Summary - Reg Asset'!D14:R28)</f>
        <v>887212.96000000008</v>
      </c>
      <c r="O16" s="110">
        <f>+N16+O10</f>
        <v>1020732.7292307693</v>
      </c>
      <c r="P16" s="110">
        <f t="shared" ref="P16:P20" si="4">SUM(D16:O16)/13</f>
        <v>146765.05301775149</v>
      </c>
    </row>
    <row r="17" spans="1:17" x14ac:dyDescent="0.3">
      <c r="A17" s="78">
        <f t="shared" si="0"/>
        <v>10</v>
      </c>
      <c r="C17" s="78">
        <f>+C11</f>
        <v>2024</v>
      </c>
      <c r="D17" s="110">
        <f>+O16+D11</f>
        <v>1154252.4984615385</v>
      </c>
      <c r="E17" s="110">
        <f t="shared" ref="E17:M17" si="5">+D17+E11</f>
        <v>1287772.2676923077</v>
      </c>
      <c r="F17" s="110">
        <f t="shared" si="5"/>
        <v>1421292.036923077</v>
      </c>
      <c r="G17" s="110">
        <f t="shared" si="5"/>
        <v>1554811.8061538462</v>
      </c>
      <c r="H17" s="110">
        <f t="shared" si="5"/>
        <v>1688331.5753846155</v>
      </c>
      <c r="I17" s="110">
        <f t="shared" si="5"/>
        <v>1821851.3446153847</v>
      </c>
      <c r="J17" s="110">
        <f t="shared" si="5"/>
        <v>1955371.113846154</v>
      </c>
      <c r="K17" s="110">
        <f t="shared" si="5"/>
        <v>2088890.8830769232</v>
      </c>
      <c r="L17" s="110">
        <f t="shared" si="5"/>
        <v>2222410.6523076924</v>
      </c>
      <c r="M17" s="110">
        <f t="shared" si="5"/>
        <v>2355930.4215384615</v>
      </c>
      <c r="N17" s="110">
        <f>+M17+N11</f>
        <v>2489450.1907692305</v>
      </c>
      <c r="O17" s="110">
        <f>+N17+O11</f>
        <v>2622969.9599999995</v>
      </c>
      <c r="P17" s="110">
        <f>SUM(D17:O17)/13</f>
        <v>1743333.4423668641</v>
      </c>
      <c r="Q17" s="120"/>
    </row>
    <row r="18" spans="1:17" x14ac:dyDescent="0.3">
      <c r="A18" s="78">
        <f t="shared" si="0"/>
        <v>11</v>
      </c>
      <c r="C18" s="78">
        <v>2025</v>
      </c>
      <c r="D18" s="110">
        <f>+O17+D12</f>
        <v>2622969.9599999995</v>
      </c>
      <c r="E18" s="110">
        <f t="shared" ref="E18:M18" si="6">+D18+E12</f>
        <v>2622969.9599999995</v>
      </c>
      <c r="F18" s="110">
        <f t="shared" si="6"/>
        <v>2622969.9599999995</v>
      </c>
      <c r="G18" s="110">
        <f t="shared" si="6"/>
        <v>2622969.9599999995</v>
      </c>
      <c r="H18" s="110">
        <f t="shared" si="6"/>
        <v>2622969.9599999995</v>
      </c>
      <c r="I18" s="110">
        <f t="shared" si="6"/>
        <v>2622969.9599999995</v>
      </c>
      <c r="J18" s="110">
        <f t="shared" si="6"/>
        <v>2622969.9599999995</v>
      </c>
      <c r="K18" s="110">
        <f t="shared" si="6"/>
        <v>2622969.9599999995</v>
      </c>
      <c r="L18" s="110">
        <f t="shared" si="6"/>
        <v>2622969.9599999995</v>
      </c>
      <c r="M18" s="110">
        <f t="shared" si="6"/>
        <v>2622969.9599999995</v>
      </c>
      <c r="N18" s="110">
        <f>+M18+N12</f>
        <v>2622969.9599999995</v>
      </c>
      <c r="O18" s="110">
        <f>+N18+O12</f>
        <v>2622969.9599999995</v>
      </c>
      <c r="P18" s="110">
        <f t="shared" si="4"/>
        <v>2421203.04</v>
      </c>
    </row>
    <row r="19" spans="1:17" x14ac:dyDescent="0.3">
      <c r="A19" s="78">
        <f t="shared" si="0"/>
        <v>12</v>
      </c>
      <c r="C19" s="78">
        <v>2026</v>
      </c>
      <c r="D19" s="110">
        <f>+O18+D13</f>
        <v>2622969.9599999995</v>
      </c>
      <c r="E19" s="110">
        <f t="shared" ref="E19:M19" si="7">+D19+E13</f>
        <v>2622969.9599999995</v>
      </c>
      <c r="F19" s="110">
        <f t="shared" si="7"/>
        <v>2622969.9599999995</v>
      </c>
      <c r="G19" s="110">
        <f t="shared" si="7"/>
        <v>2622969.9599999995</v>
      </c>
      <c r="H19" s="110">
        <f t="shared" si="7"/>
        <v>2622969.9599999995</v>
      </c>
      <c r="I19" s="110">
        <f t="shared" si="7"/>
        <v>2622969.9599999995</v>
      </c>
      <c r="J19" s="110">
        <f t="shared" si="7"/>
        <v>2622969.9599999995</v>
      </c>
      <c r="K19" s="110">
        <f t="shared" si="7"/>
        <v>2622969.9599999995</v>
      </c>
      <c r="L19" s="110">
        <f t="shared" si="7"/>
        <v>2622969.9599999995</v>
      </c>
      <c r="M19" s="110">
        <f t="shared" si="7"/>
        <v>2622969.9599999995</v>
      </c>
      <c r="N19" s="110">
        <f>+M19+N13</f>
        <v>2622969.9599999995</v>
      </c>
      <c r="O19" s="110">
        <f>+N19+O13</f>
        <v>2622969.9599999995</v>
      </c>
      <c r="P19" s="110">
        <f t="shared" si="4"/>
        <v>2421203.04</v>
      </c>
      <c r="Q19" s="120"/>
    </row>
    <row r="20" spans="1:17" x14ac:dyDescent="0.3">
      <c r="A20" s="78">
        <f t="shared" si="0"/>
        <v>13</v>
      </c>
      <c r="C20" s="78">
        <v>2027</v>
      </c>
      <c r="D20" s="110">
        <f>+O19+D14</f>
        <v>2622969.9599999995</v>
      </c>
      <c r="E20" s="110">
        <f t="shared" ref="E20:M20" si="8">+D20+E14</f>
        <v>2622969.9599999995</v>
      </c>
      <c r="F20" s="110">
        <f t="shared" si="8"/>
        <v>2622969.9599999995</v>
      </c>
      <c r="G20" s="110">
        <f t="shared" si="8"/>
        <v>2622969.9599999995</v>
      </c>
      <c r="H20" s="110">
        <f t="shared" si="8"/>
        <v>2622969.9599999995</v>
      </c>
      <c r="I20" s="110">
        <f t="shared" si="8"/>
        <v>2622969.9599999995</v>
      </c>
      <c r="J20" s="110">
        <f t="shared" si="8"/>
        <v>2622969.9599999995</v>
      </c>
      <c r="K20" s="110">
        <f t="shared" si="8"/>
        <v>2622969.9599999995</v>
      </c>
      <c r="L20" s="110">
        <f t="shared" si="8"/>
        <v>2622969.9599999995</v>
      </c>
      <c r="M20" s="110">
        <f t="shared" si="8"/>
        <v>2622969.9599999995</v>
      </c>
      <c r="N20" s="110">
        <f>+M20+N14</f>
        <v>2622969.9599999995</v>
      </c>
      <c r="O20" s="110">
        <f>+N20+O14</f>
        <v>2622969.9599999995</v>
      </c>
      <c r="P20" s="110">
        <f t="shared" si="4"/>
        <v>2421203.04</v>
      </c>
      <c r="Q20" s="120"/>
    </row>
    <row r="21" spans="1:17" x14ac:dyDescent="0.3">
      <c r="A21" s="78">
        <f t="shared" si="0"/>
        <v>14</v>
      </c>
    </row>
    <row r="22" spans="1:17" x14ac:dyDescent="0.3">
      <c r="A22" s="78">
        <f t="shared" si="0"/>
        <v>15</v>
      </c>
      <c r="C22" s="119" t="s">
        <v>196</v>
      </c>
    </row>
    <row r="23" spans="1:17" x14ac:dyDescent="0.3">
      <c r="A23" s="78">
        <f t="shared" si="0"/>
        <v>16</v>
      </c>
      <c r="C23" s="78">
        <v>2023</v>
      </c>
      <c r="D23" s="110">
        <v>0</v>
      </c>
      <c r="E23" s="110">
        <v>0</v>
      </c>
      <c r="F23" s="110">
        <v>0</v>
      </c>
      <c r="G23" s="110">
        <v>0</v>
      </c>
      <c r="H23" s="110">
        <v>0</v>
      </c>
      <c r="I23" s="110">
        <v>0</v>
      </c>
      <c r="J23" s="110">
        <v>0</v>
      </c>
      <c r="K23" s="110">
        <v>0</v>
      </c>
      <c r="L23" s="110">
        <v>0</v>
      </c>
      <c r="M23" s="110">
        <v>0</v>
      </c>
      <c r="N23" s="110">
        <v>0</v>
      </c>
      <c r="O23" s="110">
        <v>0</v>
      </c>
      <c r="P23" s="110">
        <f>SUM(D23:O23)</f>
        <v>0</v>
      </c>
    </row>
    <row r="24" spans="1:17" x14ac:dyDescent="0.3">
      <c r="A24" s="78">
        <f t="shared" si="0"/>
        <v>17</v>
      </c>
      <c r="C24" s="78">
        <v>2024</v>
      </c>
      <c r="D24" s="110">
        <v>0</v>
      </c>
      <c r="E24" s="110">
        <v>0</v>
      </c>
      <c r="F24" s="110">
        <v>0</v>
      </c>
      <c r="G24" s="110">
        <v>0</v>
      </c>
      <c r="H24" s="110">
        <v>0</v>
      </c>
      <c r="I24" s="110">
        <v>0</v>
      </c>
      <c r="J24" s="110">
        <v>0</v>
      </c>
      <c r="K24" s="110">
        <v>0</v>
      </c>
      <c r="L24" s="110">
        <v>0</v>
      </c>
      <c r="M24" s="110">
        <v>0</v>
      </c>
      <c r="N24" s="110">
        <v>0</v>
      </c>
      <c r="O24" s="110">
        <v>0</v>
      </c>
      <c r="P24" s="110">
        <f t="shared" ref="P24" si="9">SUM(D24:O24)</f>
        <v>0</v>
      </c>
    </row>
    <row r="25" spans="1:17" x14ac:dyDescent="0.3">
      <c r="A25" s="78">
        <f t="shared" si="0"/>
        <v>18</v>
      </c>
      <c r="C25" s="78">
        <f>+C18</f>
        <v>2025</v>
      </c>
      <c r="D25" s="123">
        <f>SUM($D$37)</f>
        <v>72860.290555555548</v>
      </c>
      <c r="E25" s="123">
        <f>+D25+E37</f>
        <v>145720.5811111111</v>
      </c>
      <c r="F25" s="110">
        <f t="shared" ref="F25:O25" si="10">+E25+F37</f>
        <v>218580.87166666664</v>
      </c>
      <c r="G25" s="110">
        <f t="shared" si="10"/>
        <v>291441.16222222219</v>
      </c>
      <c r="H25" s="110">
        <f t="shared" si="10"/>
        <v>364301.45277777774</v>
      </c>
      <c r="I25" s="110">
        <f t="shared" si="10"/>
        <v>437161.74333333329</v>
      </c>
      <c r="J25" s="110">
        <f t="shared" si="10"/>
        <v>510022.03388888884</v>
      </c>
      <c r="K25" s="110">
        <f t="shared" si="10"/>
        <v>582882.32444444438</v>
      </c>
      <c r="L25" s="110">
        <f t="shared" si="10"/>
        <v>655742.61499999999</v>
      </c>
      <c r="M25" s="110">
        <f t="shared" si="10"/>
        <v>728602.9055555556</v>
      </c>
      <c r="N25" s="110">
        <f t="shared" si="10"/>
        <v>801463.1961111112</v>
      </c>
      <c r="O25" s="110">
        <f t="shared" si="10"/>
        <v>874323.48666666681</v>
      </c>
      <c r="P25" s="110">
        <f>SUM(D25:O25)/13</f>
        <v>437161.7433333334</v>
      </c>
      <c r="Q25" s="121"/>
    </row>
    <row r="26" spans="1:17" x14ac:dyDescent="0.3">
      <c r="A26" s="78">
        <f t="shared" si="0"/>
        <v>19</v>
      </c>
      <c r="C26" s="78">
        <f>+C19</f>
        <v>2026</v>
      </c>
      <c r="D26" s="110">
        <f>+O25+D38</f>
        <v>947183.77722222242</v>
      </c>
      <c r="E26" s="110">
        <f t="shared" ref="E26:O26" si="11">+D26+E38</f>
        <v>1020044.067777778</v>
      </c>
      <c r="F26" s="110">
        <f t="shared" si="11"/>
        <v>1092904.3583333336</v>
      </c>
      <c r="G26" s="110">
        <f t="shared" si="11"/>
        <v>1165764.6488888892</v>
      </c>
      <c r="H26" s="110">
        <f t="shared" si="11"/>
        <v>1238624.9394444448</v>
      </c>
      <c r="I26" s="110">
        <f t="shared" si="11"/>
        <v>1311485.2300000004</v>
      </c>
      <c r="J26" s="110">
        <f t="shared" si="11"/>
        <v>1384345.5205555561</v>
      </c>
      <c r="K26" s="110">
        <f t="shared" si="11"/>
        <v>1457205.8111111117</v>
      </c>
      <c r="L26" s="110">
        <f t="shared" si="11"/>
        <v>1530066.1016666673</v>
      </c>
      <c r="M26" s="110">
        <f t="shared" si="11"/>
        <v>1602926.3922222229</v>
      </c>
      <c r="N26" s="110">
        <f t="shared" si="11"/>
        <v>1675786.6827777785</v>
      </c>
      <c r="O26" s="110">
        <f t="shared" si="11"/>
        <v>1748646.9733333341</v>
      </c>
      <c r="P26" s="110">
        <f>AVERAGE(D26:O26,O25)</f>
        <v>1311485.2300000004</v>
      </c>
    </row>
    <row r="27" spans="1:17" x14ac:dyDescent="0.3">
      <c r="A27" s="78">
        <f t="shared" si="0"/>
        <v>20</v>
      </c>
      <c r="C27" s="78">
        <f>+C20</f>
        <v>2027</v>
      </c>
      <c r="D27" s="110">
        <f>+O26+D39</f>
        <v>1821507.2638888897</v>
      </c>
      <c r="E27" s="110">
        <f t="shared" ref="E27:O27" si="12">+D27+E39</f>
        <v>1894367.5544444453</v>
      </c>
      <c r="F27" s="110">
        <f t="shared" si="12"/>
        <v>1967227.8450000009</v>
      </c>
      <c r="G27" s="110">
        <f t="shared" si="12"/>
        <v>2040088.1355555565</v>
      </c>
      <c r="H27" s="110">
        <f t="shared" si="12"/>
        <v>2112948.4261111119</v>
      </c>
      <c r="I27" s="110">
        <f t="shared" si="12"/>
        <v>2185808.7166666673</v>
      </c>
      <c r="J27" s="110">
        <f t="shared" si="12"/>
        <v>2258669.0072222226</v>
      </c>
      <c r="K27" s="110">
        <f t="shared" si="12"/>
        <v>2331529.297777778</v>
      </c>
      <c r="L27" s="110">
        <f t="shared" si="12"/>
        <v>2404389.5883333334</v>
      </c>
      <c r="M27" s="110">
        <f t="shared" si="12"/>
        <v>2477249.8788888888</v>
      </c>
      <c r="N27" s="110">
        <f t="shared" si="12"/>
        <v>2550110.1694444441</v>
      </c>
      <c r="O27" s="110">
        <f t="shared" si="12"/>
        <v>2622970.4599999995</v>
      </c>
      <c r="P27" s="110">
        <f>AVERAGE(D27:O27,O26)</f>
        <v>2185808.7166666673</v>
      </c>
    </row>
    <row r="28" spans="1:17" x14ac:dyDescent="0.3">
      <c r="A28" s="78">
        <f t="shared" si="0"/>
        <v>21</v>
      </c>
    </row>
    <row r="29" spans="1:17" x14ac:dyDescent="0.3">
      <c r="A29" s="78">
        <f t="shared" si="0"/>
        <v>22</v>
      </c>
      <c r="C29" s="119" t="s">
        <v>197</v>
      </c>
    </row>
    <row r="30" spans="1:17" x14ac:dyDescent="0.3">
      <c r="A30" s="78">
        <f t="shared" si="0"/>
        <v>23</v>
      </c>
      <c r="C30" s="78">
        <f>+C23</f>
        <v>2023</v>
      </c>
      <c r="D30" s="110">
        <v>0</v>
      </c>
      <c r="E30" s="110">
        <v>0</v>
      </c>
      <c r="F30" s="110">
        <v>0</v>
      </c>
      <c r="G30" s="110">
        <v>0</v>
      </c>
      <c r="H30" s="110">
        <v>0</v>
      </c>
      <c r="I30" s="110">
        <v>0</v>
      </c>
      <c r="J30" s="110">
        <v>0</v>
      </c>
      <c r="K30" s="110">
        <v>0</v>
      </c>
      <c r="L30" s="110">
        <v>0</v>
      </c>
      <c r="M30" s="110">
        <v>0</v>
      </c>
      <c r="N30" s="110">
        <f t="shared" ref="N30:P34" si="13">+N16-N23</f>
        <v>887212.96000000008</v>
      </c>
      <c r="O30" s="110">
        <f t="shared" si="13"/>
        <v>1020732.7292307693</v>
      </c>
      <c r="P30" s="110">
        <f t="shared" si="13"/>
        <v>146765.05301775149</v>
      </c>
    </row>
    <row r="31" spans="1:17" x14ac:dyDescent="0.3">
      <c r="A31" s="78">
        <f t="shared" si="0"/>
        <v>24</v>
      </c>
      <c r="C31" s="78">
        <f>+C24</f>
        <v>2024</v>
      </c>
      <c r="D31" s="110">
        <f t="shared" ref="D31:M31" si="14">+D17-D24</f>
        <v>1154252.4984615385</v>
      </c>
      <c r="E31" s="110">
        <f t="shared" si="14"/>
        <v>1287772.2676923077</v>
      </c>
      <c r="F31" s="110">
        <f t="shared" si="14"/>
        <v>1421292.036923077</v>
      </c>
      <c r="G31" s="110">
        <f t="shared" si="14"/>
        <v>1554811.8061538462</v>
      </c>
      <c r="H31" s="110">
        <f t="shared" si="14"/>
        <v>1688331.5753846155</v>
      </c>
      <c r="I31" s="110">
        <f t="shared" si="14"/>
        <v>1821851.3446153847</v>
      </c>
      <c r="J31" s="110">
        <f t="shared" si="14"/>
        <v>1955371.113846154</v>
      </c>
      <c r="K31" s="110">
        <f t="shared" si="14"/>
        <v>2088890.8830769232</v>
      </c>
      <c r="L31" s="110">
        <f t="shared" si="14"/>
        <v>2222410.6523076924</v>
      </c>
      <c r="M31" s="110">
        <f t="shared" si="14"/>
        <v>2355930.4215384615</v>
      </c>
      <c r="N31" s="110">
        <f t="shared" si="13"/>
        <v>2489450.1907692305</v>
      </c>
      <c r="O31" s="110">
        <f t="shared" si="13"/>
        <v>2622969.9599999995</v>
      </c>
      <c r="P31" s="110">
        <f t="shared" si="13"/>
        <v>1743333.4423668641</v>
      </c>
    </row>
    <row r="32" spans="1:17" x14ac:dyDescent="0.3">
      <c r="A32" s="78">
        <f t="shared" si="0"/>
        <v>25</v>
      </c>
      <c r="C32" s="78">
        <f>+C25</f>
        <v>2025</v>
      </c>
      <c r="D32" s="110">
        <f>+D18-D25</f>
        <v>2550109.6694444441</v>
      </c>
      <c r="E32" s="110">
        <f t="shared" ref="E32:M32" si="15">+E18-E25</f>
        <v>2477249.3788888883</v>
      </c>
      <c r="F32" s="110">
        <f t="shared" si="15"/>
        <v>2404389.0883333329</v>
      </c>
      <c r="G32" s="110">
        <f t="shared" si="15"/>
        <v>2331528.7977777775</v>
      </c>
      <c r="H32" s="110">
        <f t="shared" si="15"/>
        <v>2258668.5072222217</v>
      </c>
      <c r="I32" s="110">
        <f t="shared" si="15"/>
        <v>2185808.2166666663</v>
      </c>
      <c r="J32" s="110">
        <f t="shared" si="15"/>
        <v>2112947.9261111105</v>
      </c>
      <c r="K32" s="110">
        <f t="shared" si="15"/>
        <v>2040087.6355555551</v>
      </c>
      <c r="L32" s="110">
        <f t="shared" si="15"/>
        <v>1967227.3449999995</v>
      </c>
      <c r="M32" s="110">
        <f t="shared" si="15"/>
        <v>1894367.0544444439</v>
      </c>
      <c r="N32" s="110">
        <f t="shared" si="13"/>
        <v>1821506.7638888883</v>
      </c>
      <c r="O32" s="110">
        <f t="shared" si="13"/>
        <v>1748646.4733333327</v>
      </c>
      <c r="P32" s="110">
        <f t="shared" si="13"/>
        <v>1984041.2966666666</v>
      </c>
    </row>
    <row r="33" spans="1:16" x14ac:dyDescent="0.3">
      <c r="A33" s="78">
        <f t="shared" si="0"/>
        <v>26</v>
      </c>
      <c r="C33" s="78">
        <f>+C26</f>
        <v>2026</v>
      </c>
      <c r="D33" s="110">
        <f t="shared" ref="D33:M33" si="16">+D19-D26</f>
        <v>1675786.1827777771</v>
      </c>
      <c r="E33" s="110">
        <f t="shared" si="16"/>
        <v>1602925.8922222215</v>
      </c>
      <c r="F33" s="110">
        <f t="shared" si="16"/>
        <v>1530065.6016666659</v>
      </c>
      <c r="G33" s="110">
        <f t="shared" si="16"/>
        <v>1457205.3111111103</v>
      </c>
      <c r="H33" s="110">
        <f t="shared" si="16"/>
        <v>1384345.0205555547</v>
      </c>
      <c r="I33" s="110">
        <f t="shared" si="16"/>
        <v>1311484.7299999991</v>
      </c>
      <c r="J33" s="110">
        <f t="shared" si="16"/>
        <v>1238624.4394444434</v>
      </c>
      <c r="K33" s="110">
        <f t="shared" si="16"/>
        <v>1165764.1488888878</v>
      </c>
      <c r="L33" s="110">
        <f t="shared" si="16"/>
        <v>1092903.8583333322</v>
      </c>
      <c r="M33" s="110">
        <f t="shared" si="16"/>
        <v>1020043.5677777766</v>
      </c>
      <c r="N33" s="110">
        <f t="shared" si="13"/>
        <v>947183.27722222102</v>
      </c>
      <c r="O33" s="110">
        <f t="shared" si="13"/>
        <v>874322.98666666541</v>
      </c>
      <c r="P33" s="110">
        <f t="shared" si="13"/>
        <v>1109717.8099999996</v>
      </c>
    </row>
    <row r="34" spans="1:16" x14ac:dyDescent="0.3">
      <c r="A34" s="78">
        <f t="shared" si="0"/>
        <v>27</v>
      </c>
      <c r="C34" s="78">
        <f>+C27</f>
        <v>2027</v>
      </c>
      <c r="D34" s="110">
        <f t="shared" ref="D34:M34" si="17">+D20-D27</f>
        <v>801462.69611110981</v>
      </c>
      <c r="E34" s="110">
        <f t="shared" si="17"/>
        <v>728602.4055555542</v>
      </c>
      <c r="F34" s="110">
        <f t="shared" si="17"/>
        <v>655742.11499999859</v>
      </c>
      <c r="G34" s="110">
        <f t="shared" si="17"/>
        <v>582881.82444444299</v>
      </c>
      <c r="H34" s="110">
        <f t="shared" si="17"/>
        <v>510021.53388888761</v>
      </c>
      <c r="I34" s="110">
        <f t="shared" si="17"/>
        <v>437161.24333333224</v>
      </c>
      <c r="J34" s="110">
        <f t="shared" si="17"/>
        <v>364300.95277777687</v>
      </c>
      <c r="K34" s="110">
        <f t="shared" si="17"/>
        <v>291440.66222222149</v>
      </c>
      <c r="L34" s="110">
        <f t="shared" si="17"/>
        <v>218580.37166666612</v>
      </c>
      <c r="M34" s="110">
        <f t="shared" si="17"/>
        <v>145720.08111111075</v>
      </c>
      <c r="N34" s="110">
        <f t="shared" si="13"/>
        <v>72859.790555555373</v>
      </c>
      <c r="O34" s="110">
        <f t="shared" si="13"/>
        <v>-0.5</v>
      </c>
      <c r="P34" s="110">
        <f t="shared" si="13"/>
        <v>235394.32333333278</v>
      </c>
    </row>
    <row r="35" spans="1:16" x14ac:dyDescent="0.3">
      <c r="A35" s="78">
        <f t="shared" si="0"/>
        <v>28</v>
      </c>
    </row>
    <row r="36" spans="1:16" x14ac:dyDescent="0.3">
      <c r="A36" s="78">
        <f t="shared" si="0"/>
        <v>29</v>
      </c>
      <c r="C36" s="119" t="s">
        <v>198</v>
      </c>
    </row>
    <row r="37" spans="1:16" x14ac:dyDescent="0.3">
      <c r="A37" s="78">
        <f t="shared" si="0"/>
        <v>30</v>
      </c>
      <c r="C37" s="78">
        <f>+C32</f>
        <v>2025</v>
      </c>
      <c r="D37" s="85">
        <f>'MFR C-10'!G45*1000/36</f>
        <v>72860.290555555548</v>
      </c>
      <c r="E37" s="85">
        <f>+D37</f>
        <v>72860.290555555548</v>
      </c>
      <c r="F37" s="85">
        <f>+E37</f>
        <v>72860.290555555548</v>
      </c>
      <c r="G37" s="85">
        <f>+F37</f>
        <v>72860.290555555548</v>
      </c>
      <c r="H37" s="85">
        <f t="shared" ref="H37:O37" si="18">+G37</f>
        <v>72860.290555555548</v>
      </c>
      <c r="I37" s="85">
        <f t="shared" si="18"/>
        <v>72860.290555555548</v>
      </c>
      <c r="J37" s="85">
        <f t="shared" si="18"/>
        <v>72860.290555555548</v>
      </c>
      <c r="K37" s="85">
        <f t="shared" si="18"/>
        <v>72860.290555555548</v>
      </c>
      <c r="L37" s="85">
        <f t="shared" si="18"/>
        <v>72860.290555555548</v>
      </c>
      <c r="M37" s="85">
        <f t="shared" si="18"/>
        <v>72860.290555555548</v>
      </c>
      <c r="N37" s="85">
        <f t="shared" si="18"/>
        <v>72860.290555555548</v>
      </c>
      <c r="O37" s="85">
        <f t="shared" si="18"/>
        <v>72860.290555555548</v>
      </c>
      <c r="P37" s="110">
        <f>SUM(D37:O37)</f>
        <v>874323.48666666681</v>
      </c>
    </row>
    <row r="38" spans="1:16" x14ac:dyDescent="0.3">
      <c r="A38" s="78">
        <f t="shared" si="0"/>
        <v>31</v>
      </c>
      <c r="C38" s="78">
        <f>+C33</f>
        <v>2026</v>
      </c>
      <c r="D38" s="85">
        <f>+O37</f>
        <v>72860.290555555548</v>
      </c>
      <c r="E38" s="85">
        <f t="shared" ref="E38:N39" si="19">+D38</f>
        <v>72860.290555555548</v>
      </c>
      <c r="F38" s="85">
        <f t="shared" si="19"/>
        <v>72860.290555555548</v>
      </c>
      <c r="G38" s="85">
        <f t="shared" si="19"/>
        <v>72860.290555555548</v>
      </c>
      <c r="H38" s="85">
        <f t="shared" si="19"/>
        <v>72860.290555555548</v>
      </c>
      <c r="I38" s="85">
        <f t="shared" si="19"/>
        <v>72860.290555555548</v>
      </c>
      <c r="J38" s="85">
        <f t="shared" si="19"/>
        <v>72860.290555555548</v>
      </c>
      <c r="K38" s="85">
        <f t="shared" si="19"/>
        <v>72860.290555555548</v>
      </c>
      <c r="L38" s="85">
        <f t="shared" si="19"/>
        <v>72860.290555555548</v>
      </c>
      <c r="M38" s="85">
        <f t="shared" si="19"/>
        <v>72860.290555555548</v>
      </c>
      <c r="N38" s="85">
        <f t="shared" si="19"/>
        <v>72860.290555555548</v>
      </c>
      <c r="O38" s="85">
        <f>+N38</f>
        <v>72860.290555555548</v>
      </c>
      <c r="P38" s="110">
        <f>SUM(D38:O38)</f>
        <v>874323.48666666681</v>
      </c>
    </row>
    <row r="39" spans="1:16" x14ac:dyDescent="0.3">
      <c r="A39" s="78">
        <f t="shared" si="0"/>
        <v>32</v>
      </c>
      <c r="C39" s="78">
        <f>+C34</f>
        <v>2027</v>
      </c>
      <c r="D39" s="85">
        <f>+D38</f>
        <v>72860.290555555548</v>
      </c>
      <c r="E39" s="85">
        <f t="shared" si="19"/>
        <v>72860.290555555548</v>
      </c>
      <c r="F39" s="85">
        <f t="shared" si="19"/>
        <v>72860.290555555548</v>
      </c>
      <c r="G39" s="85">
        <f t="shared" si="19"/>
        <v>72860.290555555548</v>
      </c>
      <c r="H39" s="85">
        <f t="shared" si="19"/>
        <v>72860.290555555548</v>
      </c>
      <c r="I39" s="85">
        <f t="shared" si="19"/>
        <v>72860.290555555548</v>
      </c>
      <c r="J39" s="85">
        <f t="shared" si="19"/>
        <v>72860.290555555548</v>
      </c>
      <c r="K39" s="85">
        <f t="shared" si="19"/>
        <v>72860.290555555548</v>
      </c>
      <c r="L39" s="85">
        <f t="shared" si="19"/>
        <v>72860.290555555548</v>
      </c>
      <c r="M39" s="85">
        <f t="shared" si="19"/>
        <v>72860.290555555548</v>
      </c>
      <c r="N39" s="85">
        <f t="shared" si="19"/>
        <v>72860.290555555548</v>
      </c>
      <c r="O39" s="85">
        <f>+N39</f>
        <v>72860.290555555548</v>
      </c>
      <c r="P39" s="110">
        <f>SUM(D39:O39)</f>
        <v>874323.48666666681</v>
      </c>
    </row>
  </sheetData>
  <mergeCells count="1">
    <mergeCell ref="C8:P8"/>
  </mergeCells>
  <printOptions horizontalCentered="1"/>
  <pageMargins left="0.5" right="0.5" top="0.75" bottom="0.5" header="0.3" footer="0.3"/>
  <pageSetup scale="75" fitToHeight="2" pageOrder="overThenDown" orientation="landscape" cellComments="asDisplayed" r:id="rId1"/>
  <headerFooter>
    <oddHeader xml:space="preserve">&amp;RDEF’s Response to OPC POD 1 (1-26)
Q7
Page &amp;P of &amp;N
</oddHeader>
    <oddFooter>&amp;R20240025-OPCPOD1-00004240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5062-70C9-4E3D-88FF-47C040A79339}">
  <dimension ref="A1:U39"/>
  <sheetViews>
    <sheetView tabSelected="1" zoomScale="90" zoomScaleNormal="90" workbookViewId="0">
      <selection activeCell="J48" sqref="J48"/>
    </sheetView>
  </sheetViews>
  <sheetFormatPr defaultColWidth="9.33203125" defaultRowHeight="14.4" x14ac:dyDescent="0.3"/>
  <cols>
    <col min="1" max="1" width="19.6640625" style="78" customWidth="1"/>
    <col min="2" max="2" width="60" style="78" bestFit="1" customWidth="1"/>
    <col min="3" max="3" width="40.77734375" style="78" bestFit="1" customWidth="1"/>
    <col min="4" max="6" width="12.77734375" style="78" customWidth="1"/>
    <col min="7" max="7" width="13.44140625" style="78" bestFit="1" customWidth="1"/>
    <col min="8" max="8" width="14" style="78" bestFit="1" customWidth="1"/>
    <col min="9" max="12" width="12.77734375" style="78" customWidth="1"/>
    <col min="13" max="14" width="13.77734375" style="78" bestFit="1" customWidth="1"/>
    <col min="15" max="15" width="14" style="78" bestFit="1" customWidth="1"/>
    <col min="16" max="16" width="13.44140625" style="78" customWidth="1"/>
    <col min="17" max="19" width="14" style="78" bestFit="1" customWidth="1"/>
    <col min="20" max="20" width="15" style="78" bestFit="1" customWidth="1"/>
    <col min="21" max="21" width="66.44140625" style="78" customWidth="1"/>
    <col min="22" max="16384" width="9.33203125" style="78"/>
  </cols>
  <sheetData>
    <row r="1" spans="1:21" ht="18" x14ac:dyDescent="0.35">
      <c r="A1" s="77" t="s">
        <v>199</v>
      </c>
      <c r="T1" s="79"/>
    </row>
    <row r="3" spans="1:21" s="79" customFormat="1" x14ac:dyDescent="0.3">
      <c r="A3" s="80"/>
      <c r="B3" s="81" t="s">
        <v>200</v>
      </c>
      <c r="C3" s="81" t="s">
        <v>201</v>
      </c>
      <c r="D3" s="82">
        <v>44805</v>
      </c>
      <c r="E3" s="82">
        <v>44835</v>
      </c>
      <c r="F3" s="82">
        <v>44866</v>
      </c>
      <c r="G3" s="82">
        <v>44896</v>
      </c>
      <c r="H3" s="82">
        <v>44927</v>
      </c>
      <c r="I3" s="82">
        <v>44958</v>
      </c>
      <c r="J3" s="82">
        <v>44986</v>
      </c>
      <c r="K3" s="82">
        <v>45017</v>
      </c>
      <c r="L3" s="82">
        <v>45047</v>
      </c>
      <c r="M3" s="82">
        <v>45078</v>
      </c>
      <c r="N3" s="82">
        <v>45108</v>
      </c>
      <c r="O3" s="82">
        <v>45139</v>
      </c>
      <c r="P3" s="82">
        <v>45170</v>
      </c>
      <c r="Q3" s="82">
        <v>45200</v>
      </c>
      <c r="R3" s="82">
        <v>45231</v>
      </c>
      <c r="S3" s="82">
        <v>45261</v>
      </c>
      <c r="T3" s="79" t="s">
        <v>18</v>
      </c>
    </row>
    <row r="4" spans="1:21" s="85" customFormat="1" x14ac:dyDescent="0.3">
      <c r="A4" s="83" t="s">
        <v>202</v>
      </c>
      <c r="B4" s="84"/>
      <c r="D4" s="84"/>
      <c r="E4" s="84"/>
      <c r="F4" s="84"/>
      <c r="G4" s="84"/>
      <c r="H4" s="84"/>
      <c r="I4" s="84"/>
      <c r="J4" s="84"/>
      <c r="K4" s="84"/>
      <c r="L4" s="84"/>
      <c r="M4" s="84"/>
      <c r="N4" s="84"/>
      <c r="O4" s="84"/>
      <c r="P4" s="84"/>
      <c r="Q4" s="84"/>
      <c r="R4" s="84"/>
      <c r="S4" s="84"/>
    </row>
    <row r="5" spans="1:21" s="85" customFormat="1" ht="13.2" x14ac:dyDescent="0.25">
      <c r="B5" s="84" t="s">
        <v>203</v>
      </c>
      <c r="C5" s="84" t="s">
        <v>72</v>
      </c>
      <c r="D5" s="84">
        <v>779017.42</v>
      </c>
      <c r="E5" s="84">
        <f>+D9</f>
        <v>759541.99</v>
      </c>
      <c r="F5" s="84">
        <f>+E9</f>
        <v>740066.55999999994</v>
      </c>
      <c r="G5" s="84">
        <f>+F9</f>
        <v>720591.12999999989</v>
      </c>
      <c r="H5" s="84">
        <f t="shared" ref="H5:S5" si="0">+G9</f>
        <v>701115.69999999984</v>
      </c>
      <c r="I5" s="84">
        <f t="shared" si="0"/>
        <v>681640.26999999979</v>
      </c>
      <c r="J5" s="84">
        <f t="shared" si="0"/>
        <v>662164.83999999973</v>
      </c>
      <c r="K5" s="84">
        <f t="shared" si="0"/>
        <v>642689.40999999968</v>
      </c>
      <c r="L5" s="84">
        <f t="shared" si="0"/>
        <v>623213.97999999963</v>
      </c>
      <c r="M5" s="84">
        <f t="shared" si="0"/>
        <v>609484.4499999996</v>
      </c>
      <c r="N5" s="84">
        <f t="shared" si="0"/>
        <v>590009.01999999955</v>
      </c>
      <c r="O5" s="84">
        <f t="shared" si="0"/>
        <v>570533.5899999995</v>
      </c>
      <c r="P5" s="84">
        <f t="shared" si="0"/>
        <v>551058.15999999945</v>
      </c>
      <c r="Q5" s="84">
        <f t="shared" si="0"/>
        <v>531582.7299999994</v>
      </c>
      <c r="R5" s="84">
        <f t="shared" si="0"/>
        <v>506518.51999999938</v>
      </c>
      <c r="S5" s="84">
        <f t="shared" si="0"/>
        <v>486899.11999999941</v>
      </c>
      <c r="T5" s="86"/>
    </row>
    <row r="6" spans="1:21" s="85" customFormat="1" ht="13.2" x14ac:dyDescent="0.25">
      <c r="B6" s="87" t="s">
        <v>67</v>
      </c>
      <c r="C6" s="85" t="s">
        <v>72</v>
      </c>
      <c r="D6" s="87">
        <f>GETPIVOTDATA("[Measures].[Monetary Amount]",'JD (2)'!$B$8,"[Time].[Time Hierarchy Y-Q-M]","[Time].[Time Hierarchy Y-Q-M].[Accounting Period].&amp;[2022009]","[JD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E6" s="87">
        <f>GETPIVOTDATA("[Measures].[Monetary Amount]",'JD (2)'!$B$8,"[Time].[Time Hierarchy Y-Q-M]","[Time].[Time Hierarchy Y-Q-M].[Accounting Period].&amp;[2022010]","[JD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F6" s="87">
        <f>GETPIVOTDATA("[Measures].[Monetary Amount]",'JD (2)'!$B$8,"[Time].[Time Hierarchy Y-Q-M]","[Time].[Time Hierarchy Y-Q-M].[Accounting Period].&amp;[2022011]","[JD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G6" s="87">
        <f>GETPIVOTDATA("[Measures].[Monetary Amount]",'JD (2)'!$B$8,"[Time].[Time Hierarchy Y-Q-M]","[Time].[Time Hierarchy Y-Q-M].[Accounting Period].&amp;[2022012]","[JD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H6" s="87">
        <f>GETPIVOTDATA("[Measures].[Monetary Amount]",'JD (2)'!$B$8,"[Time].[Time Hierarchy Y-Q-M]","[Time].[Time Hierarchy Y-Q-M].[Accounting Period].&amp;[2023001]","[JD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I6" s="87">
        <f>GETPIVOTDATA("[Measures].[Monetary Amount]",'JD (2)'!$B$8,"[Time].[Time Hierarchy Y-Q-M]","[Time].[Time Hierarchy Y-Q-M].[Accounting Period].&amp;[2023002]","[JD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J6" s="87">
        <f>GETPIVOTDATA("[Measures].[Monetary Amount]",'JD (2)'!$B$8,"[Time].[Time Hierarchy Y-Q-M]","[Time].[Time Hierarchy Y-Q-M].[Accounting Period].&amp;[2023003]","[JD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K6" s="84">
        <f>+GETPIVOTDATA("[Measures].[Monetary Amount]",'JD (2)'!$B$8,"[Time].[Time Hierarchy Y-Q-M]","[Time].[Time Hierarchy Y-Q-M].[Accounting Period].&amp;[2023004]","[JD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L6" s="84">
        <f>+GETPIVOTDATA("[Measures].[Monetary Amount]",'JD (2)'!$B$8,"[Time].[Time Hierarchy Y-Q-M]","[Time].[Time Hierarchy Y-Q-M].[Accounting Period].&amp;[2023005]","[JD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f>
        <v>-19475.43</v>
      </c>
      <c r="M6" s="84">
        <f>+GETPIVOTDATA("[Measures].[Monetary Amount]",'JD (2)'!$B$8,"[Time].[Time Hierarchy Y-Q-M]","[Time].[Time Hierarchy Y-Q-M].[Accounting Period].&amp;[2023006]","[JD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VALUE]","[CB - Operating Unit].[Operating Unit CB]","[CB - Operating Unit].[Operating Unit CB].&amp;[2]")</f>
        <v>-19475.43</v>
      </c>
      <c r="N6" s="84">
        <f>+GETPIVOTDATA("[Measures].[Monetary Amount]",'JD (2)'!$B$8,"[Time].[Time Hierarchy Y-Q-M]","[Time].[Time Hierarchy Y-Q-M].[Accounting Period].&amp;[2023007]","[JD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VALUE]","[CB - Operating Unit].[Operating Unit CB]","[CB - Operating Unit].[Operating Unit CB].&amp;[2]")</f>
        <v>-19475.43</v>
      </c>
      <c r="O6" s="84">
        <f>+GETPIVOTDATA("[Measures].[Monetary Amount]",'JD (2)'!$B$8,"[Time].[Time Hierarchy Y-Q-M]","[Time].[Time Hierarchy Y-Q-M].[Accounting Period].&amp;[2023008]","[JD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VALUE]","[CB - Operating Unit].[Operating Unit CB]","[CB - Operating Unit].[Operating Unit CB].&amp;[2]")</f>
        <v>-19475.43</v>
      </c>
      <c r="P6" s="84">
        <f>+GETPIVOTDATA("[Measures].[Monetary Amount]",'JD (2)'!$B$8,"[Time].[Time Hierarchy Y-Q-M]","[Time].[Time Hierarchy Y-Q-M].[Accounting Period].&amp;[2023009]","[JD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VALUE]","[CB - Operating Unit].[Operating Unit CB]","[CB - Operating Unit].[Operating Unit CB].&amp;[2]")</f>
        <v>-19475.43</v>
      </c>
      <c r="Q6" s="84">
        <f>+GETPIVOTDATA("[Measures].[Monetary Amount]",'JD (2)'!$B$8,"[Time].[Time Hierarchy Y-Q-M]","[Time].[Time Hierarchy Y-Q-M].[Accounting Period].&amp;[2023010]","[JD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VALUE]","[CB - Operating Unit].[Operating Unit CB]","[CB - Operating Unit].[Operating Unit CB].&amp;[2]")</f>
        <v>-19475.43</v>
      </c>
      <c r="R6" s="84">
        <f>+GETPIVOTDATA("[Measures].[Monetary Amount]",'JD (2)'!$B$8,"[Time].[Time Hierarchy Y-Q-M]","[Time].[Time Hierarchy Y-Q-M].[Accounting Period].&amp;[2023011]","[JD - Journal Line Description].[Journal Line Description]","[JD - Journal Line Description].[Journal Line Description].&amp;[AMORTIZE DEFERRED RATECASE]","[CB - Process].[Process CB]","[CB - Process].[Process CB].&amp;[]","[JD - Invoice ID].[Invoice ID]","[JD - Invoice ID].[Invoice ID].[All].UNKNOWNMEMBER","[CB - Responsibility Center].[Responsibility Center CB - Description]","[CB - Responsibility Center].[Responsibility Center CB - Description].&amp;[  - NO VALUE]","[CB - Operating Unit].[Operating Unit CB]","[CB - Operating Unit].[Operating Unit CB].&amp;[2]")</f>
        <v>-19475.43</v>
      </c>
      <c r="S6" s="84"/>
      <c r="T6" s="86">
        <f>SUM(D6:S6)</f>
        <v>-292131.44999999995</v>
      </c>
    </row>
    <row r="7" spans="1:21" s="85" customFormat="1" ht="27" x14ac:dyDescent="0.3">
      <c r="B7" s="88" t="s">
        <v>204</v>
      </c>
      <c r="C7" s="89" t="s">
        <v>205</v>
      </c>
      <c r="D7" s="87"/>
      <c r="E7" s="87"/>
      <c r="F7" s="87"/>
      <c r="G7" s="87"/>
      <c r="H7" s="87"/>
      <c r="I7" s="87"/>
      <c r="J7" s="87"/>
      <c r="K7" s="84"/>
      <c r="L7" s="84"/>
      <c r="M7" s="84"/>
      <c r="N7" s="84"/>
      <c r="O7" s="84"/>
      <c r="P7" s="84"/>
      <c r="Q7" s="90">
        <f>+GETPIVOTDATA("[Measures].[Monetary Amount]",'JD (2)'!$B$8,"[Time].[Time Hierarchy Y-Q-M]","[Time].[Time Hierarchy Y-Q-M].[Accounting Period].&amp;[2023010]","[JD - Journal Line Description].[Journal Line Description]","[JD - Journal Line Description].[Journal Line Description].&amp;[110 LABOR DISTRIBUTION]","[CB - Process].[Process CB]","[CB - Process].[Process CB].&amp;[FLRC21]","[JD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CB].&amp;[188048]")+GETPIVOTDATA("[Measures].[Monetary Amount]",'JD (2)'!$B$8,"[Time].[Time Hierarchy Y-Q-M]","[Time].[Time Hierarchy Y-Q-M].[Accounting Period].&amp;[2023010]","[JD - Journal Line Description].[Journal Line Description]","[JD - Journal Line Description].[Journal Line Description].[All].UNKNOWNMEMBER","[CB - Process].[Process CB]","[CB - Process].[Process CB].&amp;[FLRC21]","[JD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f>
        <v>157.12</v>
      </c>
      <c r="R7" s="90">
        <f>+GETPIVOTDATA("[Measures].[Monetary Amount]",'JD (2)'!$B$8,"[Time].[Time Hierarchy Y-Q-M]","[Time].[Time Hierarchy Y-Q-M].[Accounting Period].&amp;[2023011]","[JD - Journal Line Description].[Journal Line Description]","[JD - Journal Line Description].[Journal Line Description].&amp;[110 LABOR DISTRIBUTION]","[CB - Process].[Process CB]","[CB - Process].[Process CB].&amp;[FLRC21]","[JD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CB].&amp;[188048]")+GETPIVOTDATA("[Measures].[Monetary Amount]",'JD (2)'!$B$8,"[Time].[Time Hierarchy Y-Q-M]","[Time].[Time Hierarchy Y-Q-M].[Accounting Period].&amp;[2023011]","[JD - Journal Line Description].[Journal Line Description]","[JD - Journal Line Description].[Journal Line Description].[All].UNKNOWNMEMBER","[CB - Process].[Process CB]","[CB - Process].[Process CB].&amp;[FLRC21]","[JD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f>
        <v>-143.97</v>
      </c>
      <c r="S7" s="90"/>
      <c r="T7" s="91">
        <f>SUM(D7:S7)</f>
        <v>13.150000000000006</v>
      </c>
      <c r="U7" s="92" t="s">
        <v>206</v>
      </c>
    </row>
    <row r="8" spans="1:21" s="85" customFormat="1" ht="27.6" x14ac:dyDescent="0.3">
      <c r="B8" s="93" t="s">
        <v>207</v>
      </c>
      <c r="C8" s="86" t="s">
        <v>105</v>
      </c>
      <c r="D8" s="87"/>
      <c r="E8" s="87"/>
      <c r="F8" s="87"/>
      <c r="G8" s="87"/>
      <c r="H8" s="87"/>
      <c r="I8" s="87"/>
      <c r="J8" s="87"/>
      <c r="K8" s="87"/>
      <c r="L8" s="87">
        <f>+GETPIVOTDATA("[Measures].[Monetary Amount]",'JD (2)'!$B$8,"[Time].[Time Hierarchy Y-Q-M]","[Time].[Time Hierarchy Y-Q-M].[Accounting Period].&amp;[2023005]","[JD - Journal Line Description].[Journal Line Description]","[JD - Journal Line Description].[Journal Line Description].&amp;[PROFESSIONAL SERVICES]","[CB - Process].[Process CB]","[CB - Process].[Process CB].&amp;[]","[JD - Invoice ID].[Invoice ID]","[JD - Invoice ID].[Invoice ID].&amp;[150141363350]","[CB - Responsibility Center].[Responsibility Center CB - Description]","[CB - Responsibility Center].[Responsibility Center CB - Description].&amp;[8912 - Employee Benefits]")</f>
        <v>5745.9</v>
      </c>
      <c r="M8" s="87"/>
      <c r="N8" s="87"/>
      <c r="O8" s="87"/>
      <c r="P8" s="87"/>
      <c r="Q8" s="87">
        <f>+GETPIVOTDATA("[Measures].[Monetary Amount]",'JD (2)'!$B$8,"[Time].[Time Hierarchy Y-Q-M]","[Time].[Time Hierarchy Y-Q-M].[Accounting Period].&amp;[2023010]","[JD - Journal Line Description].[Journal Line Description]","[JD - Journal Line Description].[Journal Line Description].&amp;[DEFERRED RATE CASE EXPENSE]","[CB - Process].[Process CB]","[CB - Process].[Process CB].&amp;[]","[JD - Invoice ID].[Invoice ID]","[JD - Invoice ID].[Invoice ID].[All].UNKNOWNMEMBER","[CB - Responsibility Center].[Responsibility Center CB - Description]","[CB - Responsibility Center].[Responsibility Center CB - Description].&amp;[8912 - Employee Benefits]","[CB - Operating Unit].[Operating Unit CB]","[CB - Operating Unit].[Operating Unit CB].&amp;[188048]")</f>
        <v>-5745.9</v>
      </c>
      <c r="R8" s="87"/>
      <c r="S8" s="87"/>
      <c r="T8" s="86">
        <f>SUM(D8:S8)</f>
        <v>0</v>
      </c>
      <c r="U8" s="89" t="s">
        <v>208</v>
      </c>
    </row>
    <row r="9" spans="1:21" s="85" customFormat="1" ht="13.2" x14ac:dyDescent="0.25">
      <c r="B9" s="87" t="s">
        <v>209</v>
      </c>
      <c r="C9" s="85" t="s">
        <v>72</v>
      </c>
      <c r="D9" s="94">
        <f>+SUM(D5:D8)</f>
        <v>759541.99</v>
      </c>
      <c r="E9" s="94">
        <f t="shared" ref="E9:S9" si="1">+SUM(E5:E8)</f>
        <v>740066.55999999994</v>
      </c>
      <c r="F9" s="94">
        <f t="shared" si="1"/>
        <v>720591.12999999989</v>
      </c>
      <c r="G9" s="94">
        <f t="shared" si="1"/>
        <v>701115.69999999984</v>
      </c>
      <c r="H9" s="94">
        <f t="shared" si="1"/>
        <v>681640.26999999979</v>
      </c>
      <c r="I9" s="94">
        <f t="shared" si="1"/>
        <v>662164.83999999973</v>
      </c>
      <c r="J9" s="94">
        <f t="shared" si="1"/>
        <v>642689.40999999968</v>
      </c>
      <c r="K9" s="94">
        <f t="shared" si="1"/>
        <v>623213.97999999963</v>
      </c>
      <c r="L9" s="94">
        <f t="shared" si="1"/>
        <v>609484.4499999996</v>
      </c>
      <c r="M9" s="94">
        <f t="shared" si="1"/>
        <v>590009.01999999955</v>
      </c>
      <c r="N9" s="94">
        <f t="shared" si="1"/>
        <v>570533.5899999995</v>
      </c>
      <c r="O9" s="94">
        <f t="shared" si="1"/>
        <v>551058.15999999945</v>
      </c>
      <c r="P9" s="94">
        <f t="shared" si="1"/>
        <v>531582.7299999994</v>
      </c>
      <c r="Q9" s="94">
        <f>+SUM(Q5:Q8)</f>
        <v>506518.51999999938</v>
      </c>
      <c r="R9" s="94">
        <f t="shared" si="1"/>
        <v>486899.11999999941</v>
      </c>
      <c r="S9" s="94">
        <f t="shared" si="1"/>
        <v>486899.11999999941</v>
      </c>
    </row>
    <row r="10" spans="1:21" s="85" customFormat="1" ht="13.2" x14ac:dyDescent="0.25">
      <c r="B10" s="84"/>
      <c r="C10" s="84"/>
      <c r="D10" s="87"/>
      <c r="E10" s="87"/>
      <c r="F10" s="87"/>
      <c r="G10" s="87"/>
      <c r="H10" s="87"/>
      <c r="I10" s="87"/>
      <c r="J10" s="87"/>
      <c r="K10" s="84"/>
      <c r="L10" s="84"/>
      <c r="M10" s="84"/>
      <c r="N10" s="84"/>
      <c r="O10" s="84"/>
      <c r="P10" s="84"/>
      <c r="Q10" s="84"/>
      <c r="R10" s="84"/>
      <c r="S10" s="84"/>
    </row>
    <row r="11" spans="1:21" s="85" customFormat="1" x14ac:dyDescent="0.3">
      <c r="A11" s="83" t="s">
        <v>210</v>
      </c>
      <c r="B11" s="84"/>
      <c r="C11" s="84"/>
      <c r="D11" s="87"/>
      <c r="E11" s="87"/>
      <c r="F11" s="87"/>
      <c r="G11" s="87"/>
      <c r="H11" s="87"/>
      <c r="I11" s="87"/>
      <c r="J11" s="87"/>
      <c r="K11" s="84"/>
      <c r="L11" s="84"/>
      <c r="M11" s="84"/>
      <c r="N11" s="84"/>
      <c r="O11" s="84"/>
      <c r="P11" s="84"/>
      <c r="Q11" s="84"/>
      <c r="R11" s="84"/>
      <c r="S11" s="84"/>
    </row>
    <row r="12" spans="1:21" s="85" customFormat="1" ht="13.2" x14ac:dyDescent="0.25">
      <c r="B12" s="95" t="s">
        <v>203</v>
      </c>
      <c r="C12" s="95"/>
      <c r="D12" s="96">
        <v>0</v>
      </c>
      <c r="E12" s="96">
        <f>+D31</f>
        <v>2473.77</v>
      </c>
      <c r="F12" s="96">
        <f>+E31</f>
        <v>2473.77</v>
      </c>
      <c r="G12" s="96">
        <f t="shared" ref="G12:S12" si="2">+F31</f>
        <v>246948.87999999998</v>
      </c>
      <c r="H12" s="96">
        <f t="shared" si="2"/>
        <v>313778.88</v>
      </c>
      <c r="I12" s="96">
        <f t="shared" si="2"/>
        <v>324266.52</v>
      </c>
      <c r="J12" s="96">
        <f t="shared" si="2"/>
        <v>325831.80000000005</v>
      </c>
      <c r="K12" s="95">
        <f t="shared" si="2"/>
        <v>346253.19000000006</v>
      </c>
      <c r="L12" s="95">
        <f t="shared" si="2"/>
        <v>360283.16000000003</v>
      </c>
      <c r="M12" s="95">
        <f t="shared" si="2"/>
        <v>385234.25000000006</v>
      </c>
      <c r="N12" s="95">
        <f t="shared" si="2"/>
        <v>434849.16000000003</v>
      </c>
      <c r="O12" s="95">
        <f t="shared" si="2"/>
        <v>471060.47000000003</v>
      </c>
      <c r="P12" s="95">
        <f t="shared" si="2"/>
        <v>651239.38</v>
      </c>
      <c r="Q12" s="95">
        <f t="shared" si="2"/>
        <v>733406.09</v>
      </c>
      <c r="R12" s="95">
        <f t="shared" si="2"/>
        <v>807410.41999999993</v>
      </c>
      <c r="S12" s="95">
        <f t="shared" si="2"/>
        <v>895697.54999999993</v>
      </c>
    </row>
    <row r="13" spans="1:21" s="85" customFormat="1" ht="13.2" x14ac:dyDescent="0.25">
      <c r="B13" s="87" t="s">
        <v>211</v>
      </c>
      <c r="C13" s="84"/>
      <c r="D13" s="87"/>
      <c r="E13" s="87"/>
      <c r="F13" s="87"/>
      <c r="G13" s="87"/>
      <c r="H13" s="87"/>
      <c r="I13" s="87"/>
      <c r="J13" s="87"/>
      <c r="K13" s="84"/>
      <c r="L13" s="84"/>
      <c r="M13" s="84"/>
      <c r="N13" s="84"/>
      <c r="O13" s="84"/>
      <c r="P13" s="84"/>
      <c r="Q13" s="84"/>
      <c r="R13" s="84"/>
      <c r="S13" s="84"/>
    </row>
    <row r="14" spans="1:21" s="86" customFormat="1" ht="15" customHeight="1" x14ac:dyDescent="0.25">
      <c r="B14" s="97" t="s">
        <v>78</v>
      </c>
      <c r="C14" s="89" t="s">
        <v>79</v>
      </c>
      <c r="D14" s="107"/>
      <c r="E14" s="107"/>
      <c r="F14" s="107"/>
      <c r="G14" s="107">
        <f>+GETPIVOTDATA("[Measures].[Monetary Amount]",'JD (2)'!$B$8,"[Time].[Time Hierarchy Y-Q-M]","[Time].[Time Hierarchy Y-Q-M].[Accounting Period].&amp;[2022012]","[JD - Journal Line Description].[Journal Line Description]","[JD - Journal Line Description].[Journal Line Description].&amp;[DUKE ENERGY FLORIDA, LLC FLEET]","[CB - Process].[Process CB]","[CB - Process].[Process CB].&amp;[FLRC24]","[JD - Invoice ID].[Invoice ID]","[JD - Invoice ID].[Invoice ID].&amp;[1484551]","[CB - Responsibility Center].[Responsibility Center CB - Description]","[CB - Responsibility Center].[Responsibility Center CB - Description].&amp;[6201 - CCP - Demo Team-Florida - DEF]")+GETPIVOTDATA("[Measures].[Monetary Amount]",'JD (2)'!$B$8,"[Time].[Time Hierarchy Y-Q-M]","[Time].[Time Hierarchy Y-Q-M].[Accounting Period].&amp;[2022012]","[JD - Journal Line Description].[Journal Line Description]","[JD - Journal Line Description].[Journal Line Description].&amp;[DUKE ENERGY FLORIDA, LLC FLEET]","[CB - Process].[Process CB]","[CB - Process].[Process CB].&amp;[FLRC24]","[JD - Invoice ID].[Invoice ID]","[JD - Invoice ID].[Invoice ID].&amp;[1484552]","[CB - Responsibility Center].[Responsibility Center CB - Description]","[CB - Responsibility Center].[Responsibility Center CB - Description].&amp;[6201 - CCP - Demo Team-Florida - DEF]")</f>
        <v>244000</v>
      </c>
      <c r="H14" s="107">
        <f>+GETPIVOTDATA("[Measures].[Monetary Amount]",'JD (2)'!$B$8,"[Time].[Time Hierarchy Y-Q-M]","[Time].[Time Hierarchy Y-Q-M].[Accounting Period].&amp;[2023001]","[JD - Journal Line Description].[Journal Line Description]","[JD - Journal Line Description].[Journal Line Description].&amp;[DUKE ENERGY FLORIDA, LLC FLEET]","[CB - Process].[Process CB]","[CB - Process].[Process CB].&amp;[FLRC24]","[JD - Invoice ID].[Invoice ID]","[JD - Invoice ID].[Invoice ID].&amp;[1484553]","[CB - Responsibility Center].[Responsibility Center CB - Description]","[CB - Responsibility Center].[Responsibility Center CB - Description].&amp;[6201 - CCP - Demo Team-Florida - DEF]")</f>
        <v>61000</v>
      </c>
      <c r="I14" s="107"/>
      <c r="J14" s="107"/>
      <c r="K14" s="107"/>
      <c r="L14" s="107"/>
      <c r="M14" s="107"/>
      <c r="N14" s="107"/>
      <c r="O14" s="107"/>
      <c r="P14" s="107"/>
      <c r="Q14" s="107"/>
      <c r="R14" s="107"/>
      <c r="S14" s="107"/>
      <c r="T14" s="107">
        <f t="shared" ref="T14:T29" si="3">SUM(D14:S14)</f>
        <v>305000</v>
      </c>
    </row>
    <row r="15" spans="1:21" s="86" customFormat="1" ht="15" customHeight="1" x14ac:dyDescent="0.25">
      <c r="B15" s="97" t="s">
        <v>81</v>
      </c>
      <c r="C15" s="89" t="s">
        <v>82</v>
      </c>
      <c r="D15" s="107">
        <f>+GETPIVOTDATA("[Measures].[Monetary Amount]",'JD (2)'!$B$8,"[Time].[Time Hierarchy Y-Q-M]","[Time].[Time Hierarchy Y-Q-M].[Accounting Period].&amp;[2022009]","[JD - Journal Line Description].[Journal Line Description]","[JD - Journal Line Description].[Journal Line Description].&amp;[281425]","[CB - Process].[Process CB]","[CB - Process].[Process CB].&amp;[FLRC24]","[JD - Invoice ID].[Invoice ID]","[JD - Invoice ID].[Invoice ID].[All].UNKNOWNMEMBER","[CB - Responsibility Center].[Responsibility Center CB - Description]","[CB - Responsibility Center].[Responsibility Center CB - Description].&amp;[6201 - CCP - Demo Team-Florida - DEF]")</f>
        <v>2473.77</v>
      </c>
      <c r="E15" s="107"/>
      <c r="F15" s="107">
        <f>+GETPIVOTDATA("[Measures].[Monetary Amount]",'JD (2)'!$B$8,"[Time].[Time Hierarchy Y-Q-M]","[Time].[Time Hierarchy Y-Q-M].[Accounting Period].&amp;[2022011]","[JD - Journal Line Description].[Journal Line Description]","[JD - Journal Line Description].[Journal Line Description].&amp;[281425]","[CB - Process].[Process CB]","[CB - Process].[Process CB].&amp;[FLRC24]","[JD - Invoice ID].[Invoice ID]","[JD - Invoice ID].[Invoice ID].[All].UNKNOWNMEMBER","[CB - Responsibility Center].[Responsibility Center CB - Description]","[CB - Responsibility Center].[Responsibility Center CB - Description].&amp;[6319 - CCP - Ops &amp; Maint-CW - DEC]")</f>
        <v>10.11</v>
      </c>
      <c r="G15" s="107"/>
      <c r="H15" s="107"/>
      <c r="I15" s="107"/>
      <c r="J15" s="107"/>
      <c r="K15" s="107"/>
      <c r="L15" s="107"/>
      <c r="M15" s="107"/>
      <c r="N15" s="107"/>
      <c r="O15" s="107"/>
      <c r="P15" s="107"/>
      <c r="Q15" s="107"/>
      <c r="R15" s="107"/>
      <c r="S15" s="107"/>
      <c r="T15" s="107">
        <f t="shared" si="3"/>
        <v>2483.88</v>
      </c>
    </row>
    <row r="16" spans="1:21" s="86" customFormat="1" ht="15" customHeight="1" x14ac:dyDescent="0.25">
      <c r="B16" s="97" t="s">
        <v>84</v>
      </c>
      <c r="C16" s="89" t="s">
        <v>85</v>
      </c>
      <c r="D16" s="107"/>
      <c r="E16" s="107"/>
      <c r="F16" s="107"/>
      <c r="G16" s="107"/>
      <c r="H16" s="107">
        <f>+GETPIVOTDATA("[Measures].[Monetary Amount]",'JD (2)'!$B$8,"[Time].[Time Hierarchy Y-Q-M]","[Time].[Time Hierarchy Y-Q-M].[Accounting Period].&amp;[2023001]","[JD - Journal Line Description].[Journal Line Description]","[JD - Journal Line Description].[Journal Line Description].&amp;[CARTER KATE]","[CB - Process].[Process CB]","[CB - Process].[Process CB].&amp;[FLRC24]","[JD - Invoice ID].[Invoice ID]","[JD - Invoice ID].[Invoice ID].&amp;[DUKEIN00797427]","[CB - Responsibility Center].[Responsibility Center CB - Description]","[CB - Responsibility Center].[Responsibility Center CB - Description].&amp;[9552 - Asset Accounting]")+GETPIVOTDATA("[Measures].[Monetary Amount]",'JD (2)'!$B$8,"[Time].[Time Hierarchy Y-Q-M]","[Time].[Time Hierarchy Y-Q-M].[Accounting Period].&amp;[2023001]","[JD - Journal Line Description].[Journal Line Description]","[JD - Journal Line Description].[Journal Line Description].&amp;[CARTER KATE]","[CB - Process].[Process CB]","[CB - Process].[Process CB].&amp;[FLRC24]","[JD - Invoice ID].[Invoice ID]","[JD - Invoice ID].[Invoice ID].&amp;[DUKEIN00798302]","[CB - Responsibility Center].[Responsibility Center CB - Description]","[CB - Responsibility Center].[Responsibility Center CB - Description].&amp;[9552 - Asset Accounting]")</f>
        <v>2252.6400000000003</v>
      </c>
      <c r="I16" s="107">
        <f>+GETPIVOTDATA("[Measures].[Monetary Amount]",'JD (2)'!$B$8,"[Time].[Time Hierarchy Y-Q-M]","[Time].[Time Hierarchy Y-Q-M].[Accounting Period].&amp;[2023002]","[JD - Journal Line Description].[Journal Line Description]","[JD - Journal Line Description].[Journal Line Description].&amp;[CARTER KATE]","[CB - Process].[Process CB]","[CB - Process].[Process CB].&amp;[FLRC24]","[JD - Invoice ID].[Invoice ID]","[JD - Invoice ID].[Invoice ID].&amp;[DUKEIN00805030]","[CB - Responsibility Center].[Responsibility Center CB - Description]","[CB - Responsibility Center].[Responsibility Center CB - Description].&amp;[9552 - Asset Accounting]")+GETPIVOTDATA("[Measures].[Monetary Amount]",'JD (2)'!$B$8,"[Time].[Time Hierarchy Y-Q-M]","[Time].[Time Hierarchy Y-Q-M].[Accounting Period].&amp;[2023002]","[JD - Journal Line Description].[Journal Line Description]","[JD - Journal Line Description].[Journal Line Description].&amp;[CARTER KATE]","[CB - Process].[Process CB]","[CB - Process].[Process CB].&amp;[FLRC24]","[JD - Invoice ID].[Invoice ID]","[JD - Invoice ID].[Invoice ID].&amp;[DUKEIN00808526]","[CB - Responsibility Center].[Responsibility Center CB - Description]","[CB - Responsibility Center].[Responsibility Center CB - Description].&amp;[9552 - Asset Accounting]")</f>
        <v>869.43999999999994</v>
      </c>
      <c r="J16" s="107">
        <f>+GETPIVOTDATA("[Measures].[Monetary Amount]",'JD (2)'!$B$8,"[Time].[Time Hierarchy Y-Q-M]","[Time].[Time Hierarchy Y-Q-M].[Accounting Period].&amp;[2023003]","[JD - Journal Line Description].[Journal Line Description]","[JD - Journal Line Description].[Journal Line Description].&amp;[CARTER KATE]","[CB - Process].[Process CB]","[CB - Process].[Process CB].&amp;[FLRC24]","[JD - Invoice ID].[Invoice ID]","[JD - Invoice ID].[Invoice ID].&amp;[DUKEIN00814835]","[CB - Responsibility Center].[Responsibility Center CB - Description]","[CB - Responsibility Center].[Responsibility Center CB - Description].&amp;[9552 - Asset Accounting]")+GETPIVOTDATA("[Measures].[Monetary Amount]",'JD (2)'!$B$8,"[Time].[Time Hierarchy Y-Q-M]","[Time].[Time Hierarchy Y-Q-M].[Accounting Period].&amp;[2023003]","[JD - Journal Line Description].[Journal Line Description]","[JD - Journal Line Description].[Journal Line Description].&amp;[CARTER KATE]","[CB - Process].[Process CB]","[CB - Process].[Process CB].&amp;[FLRC24]","[JD - Invoice ID].[Invoice ID]","[JD - Invoice ID].[Invoice ID].&amp;[DUKEIN00819464]","[CB - Responsibility Center].[Responsibility Center CB - Description]","[CB - Responsibility Center].[Responsibility Center CB - Description].&amp;[9552 - Asset Accounting]")</f>
        <v>158.08000000000001</v>
      </c>
      <c r="K16" s="107">
        <f>+GETPIVOTDATA("[Measures].[Monetary Amount]",'JD (2)'!$B$8,"[Time].[Time Hierarchy Y-Q-M]","[Time].[Time Hierarchy Y-Q-M].[Accounting Period].&amp;[2023004]","[JD - Journal Line Description].[Journal Line Description]","[JD - Journal Line Description].[Journal Line Description].&amp;[CARTER KATE]","[CB - Process].[Process CB]","[CB - Process].[Process CB].&amp;[FLRC24]","[JD - Invoice ID].[Invoice ID]","[JD - Invoice ID].[Invoice ID].&amp;[DUKEIN00837289]","[CB - Responsibility Center].[Responsibility Center CB - Description]","[CB - Responsibility Center].[Responsibility Center CB - Description].&amp;[9552 - Asset Accounting]")</f>
        <v>632.32000000000005</v>
      </c>
      <c r="L16" s="107"/>
      <c r="M16" s="107">
        <f>+GETPIVOTDATA("[Measures].[Monetary Amount]",'JD (2)'!$B$8,"[Time].[Time Hierarchy Y-Q-M]","[Time].[Time Hierarchy Y-Q-M].[Accounting Period].&amp;[2023006]","[JD - Journal Line Description].[Journal Line Description]","[JD - Journal Line Description].[Journal Line Description].&amp;[CARTER KATE]","[CB - Process].[Process CB]","[CB - Process].[Process CB].&amp;[FLRC24]","[JD - Invoice ID].[Invoice ID]","[JD - Invoice ID].[Invoice ID].&amp;[DUKEIN00861323]","[CB - Responsibility Center].[Responsibility Center CB - Description]","[CB - Responsibility Center].[Responsibility Center CB - Description].&amp;[9552 - Asset Accounting]","[CB - Operating Unit].[Operating Unit CB]","[CB - Operating Unit].[Operating Unit CB].&amp;[188048]")</f>
        <v>142.47</v>
      </c>
      <c r="N16" s="107"/>
      <c r="O16" s="107">
        <f>+GETPIVOTDATA("[Measures].[Monetary Amount]",'JD (2)'!$B$8,"[Time].[Time Hierarchy Y-Q-M]","[Time].[Time Hierarchy Y-Q-M].[Accounting Period].&amp;[2023008]","[JD - Journal Line Description].[Journal Line Description]","[JD - Journal Line Description].[Journal Line Description].&amp;[CARTER KATE]","[CB - Process].[Process CB]","[CB - Process].[Process CB].&amp;[FLRC24]","[JD - Invoice ID].[Invoice ID]","[JD - Invoice ID].[Invoice ID].&amp;[DUKEIN00883881]","[CB - Responsibility Center].[Responsibility Center CB - Description]","[CB - Responsibility Center].[Responsibility Center CB - Description].&amp;[9552 - Asset Accounting]","[CB - Operating Unit].[Operating Unit CB]","[CB - Operating Unit].[Operating Unit CB].&amp;[188048]")</f>
        <v>122.12</v>
      </c>
      <c r="P16" s="107"/>
      <c r="Q16" s="107"/>
      <c r="R16" s="107"/>
      <c r="S16" s="107"/>
      <c r="T16" s="107">
        <f t="shared" si="3"/>
        <v>4177.0700000000006</v>
      </c>
    </row>
    <row r="17" spans="2:21" s="86" customFormat="1" ht="15" customHeight="1" x14ac:dyDescent="0.25">
      <c r="B17" s="97" t="s">
        <v>84</v>
      </c>
      <c r="C17" s="89" t="s">
        <v>86</v>
      </c>
      <c r="D17" s="107"/>
      <c r="E17" s="107"/>
      <c r="F17" s="107"/>
      <c r="G17" s="107"/>
      <c r="H17" s="107"/>
      <c r="I17" s="107">
        <f>+GETPIVOTDATA("[Measures].[Monetary Amount]",'JD (2)'!$B$8,"[Time].[Time Hierarchy Y-Q-M]","[Time].[Time Hierarchy Y-Q-M].[Accounting Period].&amp;[2023002]","[JD - Journal Line Description].[Journal Line Description]","[JD - Journal Line Description].[Journal Line Description].&amp;[JORDAN DAVID]","[CB - Process].[Process CB]","[CB - Process].[Process CB].&amp;[FLRC24]","[JD - Invoice ID].[Invoice ID]","[JD - Invoice ID].[Invoice ID].&amp;[DUKEIN00813752]","[CB - Responsibility Center].[Responsibility Center CB - Description]","[CB - Responsibility Center].[Responsibility Center CB - Description].&amp;[9552 - Asset Accounting]")</f>
        <v>695.84</v>
      </c>
      <c r="J17" s="107">
        <f>+GETPIVOTDATA("[Measures].[Monetary Amount]",'JD (2)'!$B$8,"[Time].[Time Hierarchy Y-Q-M]","[Time].[Time Hierarchy Y-Q-M].[Accounting Period].&amp;[2023003]","[JD - Journal Line Description].[Journal Line Description]","[JD - Journal Line Description].[Journal Line Description].&amp;[JORDAN DAVID]","[CB - Process].[Process CB]","[CB - Process].[Process CB].&amp;[FLRC24]","[JD - Invoice ID].[Invoice ID]","[JD - Invoice ID].[Invoice ID].&amp;[DUKEIN00817148]","[CB - Responsibility Center].[Responsibility Center CB - Description]","[CB - Responsibility Center].[Responsibility Center CB - Description].&amp;[9552 - Asset Accounting]")</f>
        <v>695.84</v>
      </c>
      <c r="K17" s="107"/>
      <c r="L17" s="107"/>
      <c r="M17" s="107"/>
      <c r="N17" s="107"/>
      <c r="O17" s="107"/>
      <c r="P17" s="107"/>
      <c r="Q17" s="107"/>
      <c r="R17" s="107"/>
      <c r="S17" s="107"/>
      <c r="T17" s="107">
        <f t="shared" si="3"/>
        <v>1391.68</v>
      </c>
    </row>
    <row r="18" spans="2:21" s="86" customFormat="1" ht="15" customHeight="1" x14ac:dyDescent="0.25">
      <c r="B18" s="97" t="s">
        <v>78</v>
      </c>
      <c r="C18" s="89" t="s">
        <v>212</v>
      </c>
      <c r="D18" s="107"/>
      <c r="E18" s="107"/>
      <c r="F18" s="107">
        <f>+GETPIVOTDATA("[Measures].[Monetary Amount]",'JD (2)'!$B$8,"[Time].[Time Hierarchy Y-Q-M]","[Time].[Time Hierarchy Y-Q-M].[Accounting Period].&amp;[2022011]","[JD - Journal Line Description].[Journal Line Description]","[JD - Journal Line Description].[Journal Line Description].&amp;[37553546|ACCTGACCRUALS]","[CB - Process].[Process CB]","[CB - Process].[Process CB].&amp;[FLRC24]","[JD - Invoice ID].[Invoice ID]","[JD - Invoice ID].[Invoice ID].[All].UNKNOWNMEMBER","[CB - Responsibility Center].[Responsibility Center CB - Description]","[CB - Responsibility Center].[Responsibility Center CB - Description].&amp;[6201 - CCP - Demo Team-Florida - DEF]")+GETPIVOTDATA("[Measures].[Monetary Amount]",'JD (2)'!$B$8,"[Time].[Time Hierarchy Y-Q-M]","[Time].[Time Hierarchy Y-Q-M].[Accounting Period].&amp;[2022011]","[JD - Journal Line Description].[Journal Line Description]","[JD - Journal Line Description].[Journal Line Description].&amp;[38105198|ACCTGACCRUALS]","[CB - Process].[Process CB]","[CB - Process].[Process CB].&amp;[FLRC24]","[JD - Invoice ID].[Invoice ID]","[JD - Invoice ID].[Invoice ID].[All].UNKNOWNMEMBER","[CB - Responsibility Center].[Responsibility Center CB - Description]","[CB - Responsibility Center].[Responsibility Center CB - Description].&amp;[6201 - CCP - Demo Team-Florida - DEF]")</f>
        <v>244000</v>
      </c>
      <c r="G18" s="107">
        <f>+GETPIVOTDATA("[Measures].[Monetary Amount]",'JD (2)'!$B$8,"[Time].[Time Hierarchy Y-Q-M]","[Time].[Time Hierarchy Y-Q-M].[Accounting Period].&amp;[2022012]","[JD - Journal Line Description].[Journal Line Description]","[JD - Journal Line Description].[Journal Line Description].&amp;[37553546|ACCTGACCRUALS]","[CB - Process].[Process CB]","[CB - Process].[Process CB].&amp;[FLRC24]","[JD - Invoice ID].[Invoice ID]","[JD - Invoice ID].[Invoice ID].[All].UNKNOWNMEMBER","[CB - Responsibility Center].[Responsibility Center CB - Description]","[CB - Responsibility Center].[Responsibility Center CB - Description].&amp;[6201 - CCP - Demo Team-Florida - DEF]")+GETPIVOTDATA("[Measures].[Monetary Amount]",'JD (2)'!$B$8,"[Time].[Time Hierarchy Y-Q-M]","[Time].[Time Hierarchy Y-Q-M].[Accounting Period].&amp;[2022012]","[JD - Journal Line Description].[Journal Line Description]","[JD - Journal Line Description].[Journal Line Description].&amp;[38105198|ACCTGACCRUALS]","[CB - Process].[Process CB]","[CB - Process].[Process CB].&amp;[FLRC24]","[JD - Invoice ID].[Invoice ID]","[JD - Invoice ID].[Invoice ID].[All].UNKNOWNMEMBER","[CB - Responsibility Center].[Responsibility Center CB - Description]","[CB - Responsibility Center].[Responsibility Center CB - Description].&amp;[6201 - CCP - Demo Team-Florida - DEF]")+GETPIVOTDATA("[Measures].[Monetary Amount]",'JD (2)'!$B$8,"[Time].[Time Hierarchy Y-Q-M]","[Time].[Time Hierarchy Y-Q-M].[Accounting Period].&amp;[2022012]","[JD - Journal Line Description].[Journal Line Description]","[JD - Journal Line Description].[Journal Line Description].&amp;[38753526|ACCTGACCRUALS]","[CB - Process].[Process CB]","[CB - Process].[Process CB].&amp;[FLRC24]","[JD - Invoice ID].[Invoice ID]","[JD - Invoice ID].[Invoice ID].[All].UNKNOWNMEMBER","[CB - Responsibility Center].[Responsibility Center CB - Description]","[CB - Responsibility Center].[Responsibility Center CB - Description].&amp;[6201 - CCP - Demo Team-Florida - DEF]")</f>
        <v>-183000</v>
      </c>
      <c r="H18" s="107">
        <f>+GETPIVOTDATA("[Measures].[Monetary Amount]",'JD (2)'!$B$8,"[Time].[Time Hierarchy Y-Q-M]","[Time].[Time Hierarchy Y-Q-M].[Accounting Period].&amp;[2023001]","[JD - Journal Line Description].[Journal Line Description]","[JD - Journal Line Description].[Journal Line Description].&amp;[38753526|ACCTGACCRUALS]","[CB - Process].[Process CB]","[CB - Process].[Process CB].&amp;[FLRC24]","[JD - Invoice ID].[Invoice ID]","[JD - Invoice ID].[Invoice ID].[All].UNKNOWNMEMBER","[CB - Responsibility Center].[Responsibility Center CB - Description]","[CB - Responsibility Center].[Responsibility Center CB - Description].&amp;[6201 - CCP - Demo Team-Florida - DEF]")</f>
        <v>-61000</v>
      </c>
      <c r="I18" s="107"/>
      <c r="J18" s="107"/>
      <c r="K18" s="107"/>
      <c r="L18" s="107"/>
      <c r="M18" s="107"/>
      <c r="N18" s="107"/>
      <c r="O18" s="107"/>
      <c r="P18" s="107"/>
      <c r="Q18" s="107"/>
      <c r="R18" s="107"/>
      <c r="S18" s="107"/>
      <c r="T18" s="107">
        <f t="shared" si="3"/>
        <v>0</v>
      </c>
    </row>
    <row r="19" spans="2:21" s="86" customFormat="1" ht="15" customHeight="1" x14ac:dyDescent="0.25">
      <c r="B19" s="97" t="s">
        <v>87</v>
      </c>
      <c r="C19" s="89" t="s">
        <v>88</v>
      </c>
      <c r="D19" s="107"/>
      <c r="E19" s="107"/>
      <c r="F19" s="107"/>
      <c r="G19" s="107"/>
      <c r="H19" s="107"/>
      <c r="I19" s="107"/>
      <c r="J19" s="107"/>
      <c r="K19" s="107">
        <f>+GETPIVOTDATA("[Measures].[Monetary Amount]",'JD (2)'!$B$8,"[Time].[Time Hierarchy Y-Q-M]","[Time].[Time Hierarchy Y-Q-M].[Accounting Period].&amp;[2023004]","[JD - Journal Line Description].[Journal Line Description]","[JD - Journal Line Description].[Journal Line Description].&amp;[BULSTRA JAN]","[CB - Process].[Process CB]","[CB - Process].[Process CB].&amp;[FLRC24]","[JD - Invoice ID].[Invoice ID]","[JD - Invoice ID].[Invoice ID].&amp;[DUKEIN00837290]","[CB - Responsibility Center].[Responsibility Center CB - Description]","[CB - Responsibility Center].[Responsibility Center CB - Description].&amp;[9552 - Asset Accounting]")</f>
        <v>1456.32</v>
      </c>
      <c r="L19" s="107"/>
      <c r="M19" s="107">
        <f>+GETPIVOTDATA("[Measures].[Monetary Amount]",'JD (2)'!$B$8,"[Time].[Time Hierarchy Y-Q-M]","[Time].[Time Hierarchy Y-Q-M].[Accounting Period].&amp;[2023006]","[JD - Journal Line Description].[Journal Line Description]","[JD - Journal Line Description].[Journal Line Description].&amp;[BULSTRA JAN]","[CB - Process].[Process CB]","[CB - Process].[Process CB].&amp;[FLRC24]","[JD - Invoice ID].[Invoice ID]","[JD - Invoice ID].[Invoice ID].&amp;[DUKEIN00855580]","[CB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Period].&amp;[2023006]","[JD - Journal Line Description].[Journal Line Description]","[JD - Journal Line Description].[Journal Line Description].&amp;[BULSTRA JAN]","[CB - Process].[Process CB]","[CB - Process].[Process CB].&amp;[FLRC24]","[JD - Invoice ID].[Invoice ID]","[JD - Invoice ID].[Invoice ID].&amp;[DUKEIN00858200]","[CB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Period].&amp;[2023006]","[JD - Journal Line Description].[Journal Line Description]","[JD - Journal Line Description].[Journal Line Description].&amp;[BULSTRA JAN]","[CB - Process].[Process CB]","[CB - Process].[Process CB].&amp;[FLRC24]","[JD - Invoice ID].[Invoice ID]","[JD - Invoice ID].[Invoice ID].&amp;[DUKEIN00861325]","[CB - Responsibility Center].[Responsibility Center CB - Description]","[CB - Responsibility Center].[Responsibility Center CB - Description].&amp;[9552 - Asset Accounting]","[CB - Operating Unit].[Operating Unit CB]","[CB - Operating Unit].[Operating Unit CB].&amp;[188048]")</f>
        <v>2138.9699999999998</v>
      </c>
      <c r="N19" s="107">
        <f>+GETPIVOTDATA("[Measures].[Monetary Amount]",'JD (2)'!$B$8,"[Time].[Time Hierarchy Y-Q-M]","[Time].[Time Hierarchy Y-Q-M].[Accounting Period].&amp;[2023007]","[JD - Journal Line Description].[Journal Line Description]","[JD - Journal Line Description].[Journal Line Description].&amp;[BULSTRA JAN]","[CB - Process].[Process CB]","[CB - Process].[Process CB].&amp;[FLRC24]","[JD - Invoice ID].[Invoice ID]","[JD - Invoice ID].[Invoice ID].&amp;[DUKEIN00873260]","[CB - Responsibility Center].[Responsibility Center CB - Description]","[CB - Responsibility Center].[Responsibility Center CB - Description].&amp;[9552 - Asset Accounting]","[CB - Operating Unit].[Operating Unit CB]","[CB - Operating Unit].[Operating Unit CB].&amp;[188048]")</f>
        <v>1092.24</v>
      </c>
      <c r="O19" s="107"/>
      <c r="P19" s="107"/>
      <c r="Q19" s="107"/>
      <c r="R19" s="107"/>
      <c r="S19" s="107"/>
      <c r="T19" s="107">
        <f t="shared" si="3"/>
        <v>4687.53</v>
      </c>
    </row>
    <row r="20" spans="2:21" s="85" customFormat="1" ht="15" customHeight="1" x14ac:dyDescent="0.25">
      <c r="B20" s="97" t="s">
        <v>213</v>
      </c>
      <c r="C20" s="89" t="s">
        <v>90</v>
      </c>
      <c r="D20" s="107"/>
      <c r="E20" s="107"/>
      <c r="F20" s="107">
        <f>+GETPIVOTDATA("[Measures].[Monetary Amount]",'JD (2)'!$B$8,"[Time].[Time Hierarchy Y-Q-M]","[Time].[Time Hierarchy Y-Q-M].[Accounting Period].&amp;[2022011]","[JD - Journal Line Description].[Journal Line Description]","[JD - Journal Line Description].[Journal Line Description].&amp;[2022-1157]","[CB - Process].[Process CB]","[CB - Process].[Process CB].&amp;[FLRC24]","[JD - Invoice ID].[Invoice ID]","[JD - Invoice ID].[Invoice ID].&amp;[0000015163]","[CB - Responsibility Center].[Responsibility Center CB - Description]","[CB - Responsibility Center].[Responsibility Center CB - Description].&amp;[W259 - DEPUTY GEN COUNSEL-FLORIDA]")</f>
        <v>465</v>
      </c>
      <c r="G20" s="107">
        <f>+GETPIVOTDATA("[Measures].[Monetary Amount]",'JD (2)'!$B$8,"[Time].[Time Hierarchy Y-Q-M]","[Time].[Time Hierarchy Y-Q-M].[Accounting Period].&amp;[2022012]","[JD - Journal Line Description].[Journal Line Description]","[JD - Journal Line Description].[Journal Line Description].&amp;[2022-1157]","[CB - Process].[Process CB]","[CB - Process].[Process CB].&amp;[FLRC24]","[JD - Invoice ID].[Invoice ID]","[JD - Invoice ID].[Invoice ID].&amp;[0000016523]","[CB - Responsibility Center].[Responsibility Center CB - Description]","[CB - Responsibility Center].[Responsibility Center CB - Description].&amp;[W259 - DEPUTY GEN COUNSEL-FLORIDA]")</f>
        <v>5830</v>
      </c>
      <c r="H20" s="107">
        <f>+GETPIVOTDATA("[Measures].[Monetary Amount]",'JD (2)'!$B$8,"[Time].[Time Hierarchy Y-Q-M]","[Time].[Time Hierarchy Y-Q-M].[Accounting Period].&amp;[2023001]","[JD - Journal Line Description].[Journal Line Description]","[JD - Journal Line Description].[Journal Line Description].&amp;[2022-1157]","[CB - Process].[Process CB]","[CB - Process].[Process CB].&amp;[FLRC24]","[JD - Invoice ID].[Invoice ID]","[JD - Invoice ID].[Invoice ID].&amp;[0000018200]","[CB - Responsibility Center].[Responsibility Center CB - Description]","[CB - Responsibility Center].[Responsibility Center CB - Description].&amp;[W259 - DEPUTY GEN COUNSEL-FLORIDA]")</f>
        <v>8235</v>
      </c>
      <c r="I20" s="107"/>
      <c r="J20" s="107">
        <f>+GETPIVOTDATA("[Measures].[Monetary Amount]",'JD (2)'!$B$8,"[Time].[Time Hierarchy Y-Q-M]","[Time].[Time Hierarchy Y-Q-M].[Accounting Period].&amp;[2023003]","[JD - Journal Line Description].[Journal Line Description]","[JD - Journal Line Description].[Journal Line Description].&amp;[2022-1157]","[CB - Process].[Process CB]","[CB - Process].[Process CB].&amp;[FLRC24]","[JD - Invoice ID].[Invoice ID]","[JD - Invoice ID].[Invoice ID].&amp;[0000019893]","[CB - Responsibility Center].[Responsibility Center CB - Description]","[CB - Responsibility Center].[Responsibility Center CB - Description].&amp;[W259 - DEPUTY GEN COUNSEL-FLORIDA]")+GETPIVOTDATA("[Measures].[Monetary Amount]",'JD (2)'!$B$8,"[Time].[Time Hierarchy Y-Q-M]","[Time].[Time Hierarchy Y-Q-M].[Accounting Period].&amp;[2023003]","[JD - Journal Line Description].[Journal Line Description]","[JD - Journal Line Description].[Journal Line Description].&amp;[2022-1157]","[CB - Process].[Process CB]","[CB - Process].[Process CB].&amp;[FLRC24]","[JD - Invoice ID].[Invoice ID]","[JD - Invoice ID].[Invoice ID].&amp;[0000020126]","[CB - Responsibility Center].[Responsibility Center CB - Description]","[CB - Responsibility Center].[Responsibility Center CB - Description].&amp;[W259 - DEPUTY GEN COUNSEL-FLORIDA]")</f>
        <v>9825</v>
      </c>
      <c r="K20" s="107"/>
      <c r="L20" s="107">
        <f>+GETPIVOTDATA("[Measures].[Monetary Amount]",'JD (2)'!$B$8,"[Time].[Time Hierarchy Y-Q-M]","[Time].[Time Hierarchy Y-Q-M].[Accounting Period].&amp;[2023005]","[JD - Journal Line Description].[Journal Line Description]","[JD - Journal Line Description].[Journal Line Description].&amp;[2022-1157]","[CB - Process].[Process CB]","[CB - Process].[Process CB].&amp;[FLRC24]","[JD - Invoice ID].[Invoice ID]","[JD - Invoice ID].[Invoice ID].&amp;[0000022185]","[CB - Responsibility Center].[Responsibility Center CB - Description]","[CB - Responsibility Center].[Responsibility Center CB - Description].&amp;[W259 - DEPUTY GEN COUNSEL-FLORIDA]")</f>
        <v>10880</v>
      </c>
      <c r="M20" s="107">
        <f>+GETPIVOTDATA("[Measures].[Monetary Amount]",'JD (2)'!$B$8,"[Time].[Time Hierarchy Y-Q-M]","[Time].[Time Hierarchy Y-Q-M].[Accounting Period].&amp;[2023006]","[JD - Journal Line Description].[Journal Line Description]","[JD - Journal Line Description].[Journal Line Description].&amp;[2022-1157]","[CB - Process].[Process CB]","[CB - Process].[Process CB].&amp;[FLRC24]","[JD - Invoice ID].[Invoice ID]","[JD - Invoice ID].[Invoice ID].&amp;[0000023362]","[CB - Responsibility Center].[Responsibility Center CB - Description]","[CB - Responsibility Center].[Responsibility Center CB - Description].&amp;[W259 - DEPUTY GEN COUNSEL-FLORIDA]","[CB - Operating Unit].[Operating Unit CB]","[CB - Operating Unit].[Operating Unit CB].&amp;[188048]")+GETPIVOTDATA("[Measures].[Monetary Amount]",'JD (2)'!$B$8,"[Time].[Time Hierarchy Y-Q-M]","[Time].[Time Hierarchy Y-Q-M].[Accounting Period].&amp;[2023006]","[JD - Journal Line Description].[Journal Line Description]","[JD - Journal Line Description].[Journal Line Description].&amp;[2022-1157]","[CB - Process].[Process CB]","[CB - Process].[Process CB].&amp;[FLRC24]","[JD - Invoice ID].[Invoice ID]","[JD - Invoice ID].[Invoice ID].&amp;[0000024038]","[CB - Responsibility Center].[Responsibility Center CB - Description]","[CB - Responsibility Center].[Responsibility Center CB - Description].&amp;[W259 - DEPUTY GEN COUNSEL-FLORIDA]","[CB - Operating Unit].[Operating Unit CB]","[CB - Operating Unit].[Operating Unit CB].&amp;[188048]")</f>
        <v>31945.64</v>
      </c>
      <c r="N20" s="107">
        <f>+GETPIVOTDATA("[Measures].[Monetary Amount]",'JD (2)'!$B$8,"[Time].[Time Hierarchy Y-Q-M]","[Time].[Time Hierarchy Y-Q-M].[Accounting Period].&amp;[2023007]","[JD - Journal Line Description].[Journal Line Description]","[JD - Journal Line Description].[Journal Line Description].&amp;[2022-1157]","[CB - Process].[Process CB]","[CB - Process].[Process CB].&amp;[FLRC24]","[JD - Invoice ID].[Invoice ID]","[JD - Invoice ID].[Invoice ID].&amp;[0000024673]","[CB - Responsibility Center].[Responsibility Center CB - Description]","[CB - Responsibility Center].[Responsibility Center CB - Description].&amp;[W259 - DEPUTY GEN COUNSEL-FLORIDA]","[CB - Operating Unit].[Operating Unit CB]","[CB - Operating Unit].[Operating Unit CB].&amp;[188048]")</f>
        <v>11635</v>
      </c>
      <c r="O20" s="107">
        <f>+GETPIVOTDATA("[Measures].[Monetary Amount]",'JD (2)'!$B$8,"[Time].[Time Hierarchy Y-Q-M]","[Time].[Time Hierarchy Y-Q-M].[Accounting Period].&amp;[2023008]","[JD - Journal Line Description].[Journal Line Description]","[JD - Journal Line Description].[Journal Line Description].&amp;[2022-1157]","[CB - Process].[Process CB]","[CB - Process].[Process CB].&amp;[FLRC24]","[JD - Invoice ID].[Invoice ID]","[JD - Invoice ID].[Invoice ID].&amp;[0000026477]","[CB - Responsibility Center].[Responsibility Center CB - Description]","[CB - Responsibility Center].[Responsibility Center CB - Description].&amp;[W259 - DEPUTY GEN COUNSEL-FLORIDA]","[CB - Operating Unit].[Operating Unit CB]","[CB - Operating Unit].[Operating Unit CB].&amp;[188048]")</f>
        <v>12480</v>
      </c>
      <c r="P20" s="107">
        <f>+GETPIVOTDATA("[Measures].[Monetary Amount]",'JD (2)'!$B$8,"[Time].[Time Hierarchy Y-Q-M]","[Time].[Time Hierarchy Y-Q-M].[Accounting Period].&amp;[2023009]","[JD - Journal Line Description].[Journal Line Description]","[JD - Journal Line Description].[Journal Line Description].&amp;[2022-1157]","[CB - Process].[Process CB]","[CB - Process].[Process CB].&amp;[FLRC24]","[JD - Invoice ID].[Invoice ID]","[JD - Invoice ID].[Invoice ID].&amp;[0000026874]","[CB - Responsibility Center].[Responsibility Center CB - Description]","[CB - Responsibility Center].[Responsibility Center CB - Description].&amp;[W259 - DEPUTY GEN COUNSEL-FLORIDA]","[CB - Operating Unit].[Operating Unit CB]","[CB - Operating Unit].[Operating Unit CB].&amp;[188048]")</f>
        <v>3285</v>
      </c>
      <c r="Q20" s="107">
        <f>+GETPIVOTDATA("[Measures].[Monetary Amount]",'JD (2)'!$B$8,"[Time].[Time Hierarchy Y-Q-M]","[Time].[Time Hierarchy Y-Q-M].[Accounting Period].&amp;[2023010]","[JD - Journal Line Description].[Journal Line Description]","[JD - Journal Line Description].[Journal Line Description].&amp;[2022-1157]","[CB - Process].[Process CB]","[CB - Process].[Process CB].&amp;[FLRC24]","[JD - Invoice ID].[Invoice ID]","[JD - Invoice ID].[Invoice ID].&amp;[0000028461]","[CB - Responsibility Center].[Responsibility Center CB - Description]","[CB - Responsibility Center].[Responsibility Center CB - Description].&amp;[W259 - DEPUTY GEN COUNSEL-FLORIDA]","[CB - Operating Unit].[Operating Unit CB]","[CB - Operating Unit].[Operating Unit CB].&amp;[188048]")</f>
        <v>2525</v>
      </c>
      <c r="R20" s="107"/>
      <c r="S20" s="107"/>
      <c r="T20" s="107">
        <f t="shared" si="3"/>
        <v>97105.64</v>
      </c>
    </row>
    <row r="21" spans="2:21" s="85" customFormat="1" ht="15" customHeight="1" x14ac:dyDescent="0.25">
      <c r="B21" s="97" t="s">
        <v>91</v>
      </c>
      <c r="C21" s="89" t="s">
        <v>92</v>
      </c>
      <c r="D21" s="107"/>
      <c r="E21" s="107"/>
      <c r="F21" s="107"/>
      <c r="G21" s="107"/>
      <c r="H21" s="107"/>
      <c r="I21" s="107"/>
      <c r="J21" s="107"/>
      <c r="K21" s="107"/>
      <c r="L21" s="107"/>
      <c r="M21" s="107"/>
      <c r="N21" s="107">
        <f>+GETPIVOTDATA("[Measures].[Monetary Amount]",'JD (2)'!$B$8,"[Time].[Time Hierarchy Y-Q-M]","[Time].[Time Hierarchy Y-Q-M].[Accounting Period].&amp;[2023007]","[JD - Journal Line Description].[Journal Line Description]","[JD - Journal Line Description].[Journal Line Description].&amp;[2022-1157]","[CB - Process].[Process CB]","[CB - Process].[Process CB].&amp;[FLRC24]","[JD - Invoice ID].[Invoice ID]","[JD - Invoice ID].[Invoice ID].&amp;[1784128]","[CB - Responsibility Center].[Responsibility Center CB - Description]","[CB - Responsibility Center].[Responsibility Center CB - Description].&amp;[W259 - DEPUTY GEN COUNSEL-FLORIDA]","[CB - Operating Unit].[Operating Unit CB]","[CB - Operating Unit].[Operating Unit CB].&amp;[188048]")</f>
        <v>2975</v>
      </c>
      <c r="O21" s="107"/>
      <c r="P21" s="107"/>
      <c r="Q21" s="107"/>
      <c r="R21" s="107"/>
      <c r="S21" s="107"/>
      <c r="T21" s="107">
        <f t="shared" si="3"/>
        <v>2975</v>
      </c>
    </row>
    <row r="22" spans="2:21" s="85" customFormat="1" ht="15" customHeight="1" x14ac:dyDescent="0.25">
      <c r="B22" s="97" t="s">
        <v>91</v>
      </c>
      <c r="C22" s="89" t="s">
        <v>94</v>
      </c>
      <c r="D22" s="107"/>
      <c r="E22" s="107"/>
      <c r="F22" s="107"/>
      <c r="G22" s="107"/>
      <c r="H22" s="107"/>
      <c r="I22" s="107"/>
      <c r="J22" s="107"/>
      <c r="K22" s="107"/>
      <c r="L22" s="107"/>
      <c r="M22" s="107"/>
      <c r="N22" s="107"/>
      <c r="O22" s="107">
        <f>+GETPIVOTDATA("[Measures].[Monetary Amount]",'JD (2)'!$B$8,"[Time].[Time Hierarchy Y-Q-M]","[Time].[Time Hierarchy Y-Q-M].[Accounting Period].&amp;[2023008]","[JD - Journal Line Description].[Journal Line Description]","[JD - Journal Line Description].[Journal Line Description].&amp;[2022-1157]","[CB - Process].[Process CB]","[CB - Process].[Process CB].&amp;[FLRC24]","[JD - Invoice ID].[Invoice ID]","[JD - Invoice ID].[Invoice ID].&amp;[30590538]","[CB - Responsibility Center].[Responsibility Center CB - Description]","[CB - Responsibility Center].[Responsibility Center CB - Description].&amp;[W259 - DEPUTY GEN COUNSEL-FLORIDA]","[CB - Operating Unit].[Operating Unit CB]","[CB - Operating Unit].[Operating Unit CB].&amp;[188048]")+GETPIVOTDATA("[Measures].[Monetary Amount]",'JD (2)'!$B$8,"[Time].[Time Hierarchy Y-Q-M]","[Time].[Time Hierarchy Y-Q-M].[Accounting Period].&amp;[2023008]","[JD - Journal Line Description].[Journal Line Description]","[JD - Journal Line Description].[Journal Line Description].&amp;[2022-1157]","[CB - Process].[Process CB]","[CB - Process].[Process CB].&amp;[FLRC24]","[JD - Invoice ID].[Invoice ID]","[JD - Invoice ID].[Invoice ID].&amp;[30597137]","[CB - Responsibility Center].[Responsibility Center CB - Description]","[CB - Responsibility Center].[Responsibility Center CB - Description].&amp;[W259 - DEPUTY GEN COUNSEL-FLORIDA]","[CB - Operating Unit].[Operating Unit CB]","[CB - Operating Unit].[Operating Unit CB].&amp;[188048]")</f>
        <v>133885</v>
      </c>
      <c r="P22" s="107">
        <f>+GETPIVOTDATA("[Measures].[Monetary Amount]",'JD (2)'!$B$8,"[Time].[Time Hierarchy Y-Q-M]","[Time].[Time Hierarchy Y-Q-M].[Accounting Period].&amp;[2023009]","[JD - Journal Line Description].[Journal Line Description]","[JD - Journal Line Description].[Journal Line Description].&amp;[2022-1157]","[CB - Process].[Process CB]","[CB - Process].[Process CB].&amp;[FLRC24]","[JD - Invoice ID].[Invoice ID]","[JD - Invoice ID].[Invoice ID].&amp;[30617111]","[CB - Responsibility Center].[Responsibility Center CB - Description]","[CB - Responsibility Center].[Responsibility Center CB - Description].&amp;[W259 - DEPUTY GEN COUNSEL-FLORIDA]","[CB - Operating Unit].[Operating Unit CB]","[CB - Operating Unit].[Operating Unit CB].&amp;[188048]")</f>
        <v>44892</v>
      </c>
      <c r="Q22" s="107">
        <f>+GETPIVOTDATA("[Measures].[Monetary Amount]",'JD (2)'!$B$8,"[Time].[Time Hierarchy Y-Q-M]","[Time].[Time Hierarchy Y-Q-M].[Accounting Period].&amp;[2023010]","[JD - Journal Line Description].[Journal Line Description]","[JD - Journal Line Description].[Journal Line Description].&amp;[2022-1157]","[CB - Process].[Process CB]","[CB - Process].[Process CB].&amp;[FLRC24]","[JD - Invoice ID].[Invoice ID]","[JD - Invoice ID].[Invoice ID].&amp;[30628916]","[CB - Responsibility Center].[Responsibility Center CB - Description]","[CB - Responsibility Center].[Responsibility Center CB - Description].&amp;[W259 - DEPUTY GEN COUNSEL-FLORIDA]","[CB - Operating Unit].[Operating Unit CB]","[CB - Operating Unit].[Operating Unit CB].&amp;[188048]")</f>
        <v>35506</v>
      </c>
      <c r="R22" s="107">
        <f>+GETPIVOTDATA("[Measures].[Monetary Amount]",'JD (2)'!$B$8,"[Time].[Time Hierarchy Y-Q-M]","[Time].[Time Hierarchy Y-Q-M].[Accounting Period].&amp;[2023011]","[JD - Journal Line Description].[Journal Line Description]","[JD - Journal Line Description].[Journal Line Description].&amp;[2022-1157]","[CB - Process].[Process CB]","[CB - Process].[Process CB].&amp;[FLRC24]","[JD - Invoice ID].[Invoice ID]","[JD - Invoice ID].[Invoice ID].&amp;[30640822]","[CB - Responsibility Center].[Responsibility Center CB - Description]","[CB - Responsibility Center].[Responsibility Center CB - Description].&amp;[W259 - DEPUTY GEN COUNSEL-FLORIDA]","[CB - Operating Unit].[Operating Unit CB]","[CB - Operating Unit].[Operating Unit CB].&amp;[188048]")</f>
        <v>66334.5</v>
      </c>
      <c r="S22" s="107"/>
      <c r="T22" s="107">
        <f t="shared" si="3"/>
        <v>280617.5</v>
      </c>
    </row>
    <row r="23" spans="2:21" s="85" customFormat="1" ht="15" customHeight="1" x14ac:dyDescent="0.25">
      <c r="B23" s="97" t="s">
        <v>91</v>
      </c>
      <c r="C23" s="89" t="s">
        <v>95</v>
      </c>
      <c r="D23" s="107"/>
      <c r="E23" s="107"/>
      <c r="F23" s="107"/>
      <c r="G23" s="107"/>
      <c r="H23" s="107"/>
      <c r="I23" s="107"/>
      <c r="J23" s="107"/>
      <c r="K23" s="107"/>
      <c r="L23" s="107"/>
      <c r="M23" s="107"/>
      <c r="N23" s="107"/>
      <c r="O23" s="107"/>
      <c r="P23" s="107">
        <f>+GETPIVOTDATA("[Measures].[Monetary Amount]",'JD (2)'!$B$8,"[Time].[Time Hierarchy Y-Q-M]","[Time].[Time Hierarchy Y-Q-M].[Accounting Period].&amp;[2023009]","[JD - Journal Line Description].[Journal Line Description]","[JD - Journal Line Description].[Journal Line Description].&amp;[2022-1157]","[CB - Process].[Process CB]","[CB - Process].[Process CB].&amp;[FLRC24]","[JD - Invoice ID].[Invoice ID]","[JD - Invoice ID].[Invoice ID].&amp;[1224934]","[CB - Responsibility Center].[Responsibility Center CB - Description]","[CB - Responsibility Center].[Responsibility Center CB - Description].&amp;[W259 - DEPUTY GEN COUNSEL-FLORIDA]","[CB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Description].&amp;[2022-1157]","[CB - Process].[Process CB]","[CB - Process].[Process CB].&amp;[FLRC24]","[JD - Invoice ID].[Invoice ID]","[JD - Invoice ID].[Invoice ID].&amp;[1230563]","[CB - Responsibility Center].[Responsibility Center CB - Description]","[CB - Responsibility Center].[Responsibility Center CB - Description].&amp;[W259 - DEPUTY GEN COUNSEL-FLORIDA]","[CB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Description].&amp;[2022-1157]","[CB - Process].[Process CB]","[CB - Process].[Process CB].&amp;[FLRC24]","[JD - Invoice ID].[Invoice ID]","[JD - Invoice ID].[Invoice ID].&amp;[1236203]","[CB - Responsibility Center].[Responsibility Center CB - Description]","[CB - Responsibility Center].[Responsibility Center CB - Description].&amp;[W259 - DEPUTY GEN COUNSEL-FLORIDA]","[CB - Operating Unit].[Operating Unit CB]","[CB - Operating Unit].[Operating Unit CB].&amp;[188048]")</f>
        <v>10398.09</v>
      </c>
      <c r="Q23" s="107">
        <f>+GETPIVOTDATA("[Measures].[Monetary Amount]",'JD (2)'!$B$8,"[Time].[Time Hierarchy Y-Q-M]","[Time].[Time Hierarchy Y-Q-M].[Accounting Period].&amp;[2023010]","[JD - Journal Line Description].[Journal Line Description]","[JD - Journal Line Description].[Journal Line Description].&amp;[2022-1157]","[CB - Process].[Process CB]","[CB - Process].[Process CB].&amp;[FLRC24]","[JD - Invoice ID].[Invoice ID]","[JD - Invoice ID].[Invoice ID].&amp;[1241539]","[CB - Responsibility Center].[Responsibility Center CB - Description]","[CB - Responsibility Center].[Responsibility Center CB - Description].&amp;[W259 - DEPUTY GEN COUNSEL-FLORIDA]","[CB - Operating Unit].[Operating Unit CB]","[CB - Operating Unit].[Operating Unit CB].&amp;[188048]")</f>
        <v>1763.59</v>
      </c>
      <c r="R23" s="107">
        <f>+GETPIVOTDATA("[Measures].[Monetary Amount]",'JD (2)'!$B$8,"[Time].[Time Hierarchy Y-Q-M]","[Time].[Time Hierarchy Y-Q-M].[Accounting Period].&amp;[2023011]","[JD - Journal Line Description].[Journal Line Description]","[JD - Journal Line Description].[Journal Line Description].&amp;[2022-1157]","[CB - Process].[Process CB]","[CB - Process].[Process CB].&amp;[FLRC24]","[JD - Invoice ID].[Invoice ID]","[JD - Invoice ID].[Invoice ID].&amp;[1246311]","[CB - Responsibility Center].[Responsibility Center CB - Description]","[CB - Responsibility Center].[Responsibility Center CB - Description].&amp;[W259 - DEPUTY GEN COUNSEL-FLORIDA]","[CB - Operating Unit].[Operating Unit CB]","[CB - Operating Unit].[Operating Unit CB].&amp;[188048]")</f>
        <v>110</v>
      </c>
      <c r="S23" s="107"/>
      <c r="T23" s="107">
        <f t="shared" si="3"/>
        <v>12271.68</v>
      </c>
    </row>
    <row r="24" spans="2:21" s="85" customFormat="1" ht="35.25" customHeight="1" x14ac:dyDescent="0.25">
      <c r="B24" s="97" t="s">
        <v>214</v>
      </c>
      <c r="C24" s="89" t="s">
        <v>97</v>
      </c>
      <c r="D24" s="107"/>
      <c r="E24" s="107"/>
      <c r="F24" s="107"/>
      <c r="G24" s="107"/>
      <c r="H24" s="107"/>
      <c r="I24" s="107"/>
      <c r="J24" s="107"/>
      <c r="K24" s="107"/>
      <c r="L24" s="107"/>
      <c r="M24" s="107"/>
      <c r="N24" s="107"/>
      <c r="O24" s="107"/>
      <c r="P24" s="107"/>
      <c r="Q24" s="107"/>
      <c r="R24" s="107">
        <f>+GETPIVOTDATA("[Measures].[Monetary Amount]",'JD (2)'!$B$8,"[Time].[Time Hierarchy Y-Q-M]","[Time].[Time Hierarchy Y-Q-M].[Accounting Period].&amp;[2023011]","[JD - Journal Line Description].[Journal Line Description]","[JD - Journal Line Description].[Journal Line Description].&amp;[2022-1157]","[CB - Process].[Process CB]","[CB - Process].[Process CB].&amp;[FLRC24]","[JD - Invoice ID].[Invoice ID]","[JD - Invoice ID].[Invoice ID].&amp;[0001895]","[CB - Responsibility Center].[Responsibility Center CB - Description]","[CB - Responsibility Center].[Responsibility Center CB - Description].&amp;[W259 - DEPUTY GEN COUNSEL-FLORIDA]","[CB - Operating Unit].[Operating Unit CB]","[CB - Operating Unit].[Operating Unit CB].&amp;[188048]")</f>
        <v>9625</v>
      </c>
      <c r="S24" s="107"/>
      <c r="T24" s="107">
        <f t="shared" si="3"/>
        <v>9625</v>
      </c>
    </row>
    <row r="25" spans="2:21" s="85" customFormat="1" ht="32.25" customHeight="1" x14ac:dyDescent="0.25">
      <c r="B25" s="97" t="s">
        <v>98</v>
      </c>
      <c r="C25" s="89" t="s">
        <v>99</v>
      </c>
      <c r="D25" s="107"/>
      <c r="E25" s="107"/>
      <c r="F25" s="107"/>
      <c r="G25" s="107"/>
      <c r="H25" s="107"/>
      <c r="I25" s="107"/>
      <c r="J25" s="107"/>
      <c r="K25" s="107"/>
      <c r="L25" s="107"/>
      <c r="M25" s="107"/>
      <c r="N25" s="107">
        <f>+GETPIVOTDATA("[Measures].[Monetary Amount]",'JD (2)'!$B$8,"[Time].[Time Hierarchy Y-Q-M]","[Time].[Time Hierarchy Y-Q-M].[Accounting Period].&amp;[2023007]","[JD - Journal Line Description].[Journal Line Description]","[JD - Journal Line Description].[Journal Line Description].&amp;[FIELD BRIAN]","[CB - Process].[Process CB]","[CB - Process].[Process CB].&amp;[FLRC24]","[JD - Invoice ID].[Invoice ID]","[JD - Invoice ID].[Invoice ID].&amp;[DUKEIN00872965]","[CB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Period].&amp;[2023007]","[JD - Journal Line Description].[Journal Line Description]","[JD - Journal Line Description].[Journal Line Description].&amp;[FIELD BRIAN]","[CB - Process].[Process CB]","[CB - Process].[Process CB].&amp;[FLRC24]","[JD - Invoice ID].[Invoice ID]","[JD - Invoice ID].[Invoice ID].&amp;[DUKEIN00874737]","[CB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Period].&amp;[2023007]","[JD - Journal Line Description].[Journal Line Description]","[JD - Journal Line Description].[Journal Line Description].&amp;[FIELD BRIAN]","[CB - Process].[Process CB]","[CB - Process].[Process CB].&amp;[FLRC24]","[JD - Invoice ID].[Invoice ID]","[JD - Invoice ID].[Invoice ID].&amp;[DUKEIN00876004]","[CB - Responsibility Center].[Responsibility Center CB - Description]","[CB - Responsibility Center].[Responsibility Center CB - Description].&amp;[9552 - Asset Accounting]","[CB - Operating Unit].[Operating Unit CB]","[CB - Operating Unit].[Operating Unit CB].&amp;[188048]")</f>
        <v>6514.7999999999993</v>
      </c>
      <c r="O25" s="107">
        <f>+GETPIVOTDATA("[Measures].[Monetary Amount]",'JD (2)'!$B$8,"[Time].[Time Hierarchy Y-Q-M]","[Time].[Time Hierarchy Y-Q-M].[Accounting Period].&amp;[2023008]","[JD - Journal Line Description].[Journal Line Description]","[JD - Journal Line Description].[Journal Line Description].&amp;[FIELD BRIAN]","[CB - Process].[Process CB]","[CB - Process].[Process CB].&amp;[FLRC24]","[JD - Invoice ID].[Invoice ID]","[JD - Invoice ID].[Invoice ID].&amp;[DUKEIN00880087]","[CB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Period].&amp;[2023008]","[JD - Journal Line Description].[Journal Line Description]","[JD - Journal Line Description].[Journal Line Description].&amp;[FIELD BRIAN]","[CB - Process].[Process CB]","[CB - Process].[Process CB].&amp;[FLRC24]","[JD - Invoice ID].[Invoice ID]","[JD - Invoice ID].[Invoice ID].&amp;[DUKEIN00882101]","[CB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Period].&amp;[2023008]","[JD - Journal Line Description].[Journal Line Description]","[JD - Journal Line Description].[Journal Line Description].&amp;[FIELD BRIAN]","[CB - Process].[Process CB]","[CB - Process].[Process CB].&amp;[FLRC24]","[JD - Invoice ID].[Invoice ID]","[JD - Invoice ID].[Invoice ID].&amp;[DUKEIN00884830]","[CB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Period].&amp;[2023008]","[JD - Journal Line Description].[Journal Line Description]","[JD - Journal Line Description].[Journal Line Description].&amp;[FIELD BRIAN]","[CB - Process].[Process CB]","[CB - Process].[Process CB].&amp;[FLRC24]","[JD - Invoice ID].[Invoice ID]","[JD - Invoice ID].[Invoice ID].&amp;[DUKEIN00887984]","[CB - Responsibility Center].[Responsibility Center CB - Description]","[CB - Responsibility Center].[Responsibility Center CB - Description].&amp;[9552 - Asset Accounting]","[CB - Operating Unit].[Operating Unit CB]","[CB - Operating Unit].[Operating Unit CB].&amp;[188048]")</f>
        <v>8686.4</v>
      </c>
      <c r="P25" s="107">
        <f>+GETPIVOTDATA("[Measures].[Monetary Amount]",'JD (2)'!$B$8,"[Time].[Time Hierarchy Y-Q-M]","[Time].[Time Hierarchy Y-Q-M].[Accounting Period].&amp;[2023009]","[JD - Journal Line Description].[Journal Line Description]","[JD - Journal Line Description].[Journal Line Description].&amp;[FIELD BRIAN]","[CB - Process].[Process CB]","[CB - Process].[Process CB].&amp;[FLRC24]","[JD - Invoice ID].[Invoice ID]","[JD - Invoice ID].[Invoice ID].&amp;[DUKEIN00890704]","[CB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Description].&amp;[FIELD BRIAN]","[CB - Process].[Process CB]","[CB - Process].[Process CB].&amp;[FLRC24]","[JD - Invoice ID].[Invoice ID]","[JD - Invoice ID].[Invoice ID].&amp;[DUKEIN00893920]","[CB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Description].&amp;[FIELD BRIAN]","[CB - Process].[Process CB]","[CB - Process].[Process CB].&amp;[FLRC24]","[JD - Invoice ID].[Invoice ID]","[JD - Invoice ID].[Invoice ID].&amp;[DUKEIN00896052]","[CB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Description].&amp;[FIELD BRIAN]","[CB - Process].[Process CB]","[CB - Process].[Process CB].&amp;[FLRC24]","[JD - Invoice ID].[Invoice ID]","[JD - Invoice ID].[Invoice ID].&amp;[DUKEIN00901025]","[CB - Responsibility Center].[Responsibility Center CB - Description]","[CB - Responsibility Center].[Responsibility Center CB - Description].&amp;[9552 - Asset Accounting]","[CB - Operating Unit].[Operating Unit CB]","[CB - Operating Unit].[Operating Unit CB].&amp;[188048]")</f>
        <v>7817.7599999999993</v>
      </c>
      <c r="Q25" s="107">
        <f>+GETPIVOTDATA("[Measures].[Monetary Amount]",'JD (2)'!$B$8,"[Time].[Time Hierarchy Y-Q-M]","[Time].[Time Hierarchy Y-Q-M].[Accounting Period].&amp;[2023010]","[JD - Journal Line Description].[Journal Line Description]","[JD - Journal Line Description].[Journal Line Description].&amp;[FIELD BRIAN]","[CB - Process].[Process CB]","[CB - Process].[Process CB].&amp;[FLRC24]","[JD - Invoice ID].[Invoice ID]","[JD - Invoice ID].[Invoice ID].&amp;[DUKEIN00902655]","[CB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Period].&amp;[2023010]","[JD - Journal Line Description].[Journal Line Description]","[JD - Journal Line Description].[Journal Line Description].&amp;[FIELD BRIAN]","[CB - Process].[Process CB]","[CB - Process].[Process CB].&amp;[FLRC24]","[JD - Invoice ID].[Invoice ID]","[JD - Invoice ID].[Invoice ID].&amp;[DUKEIN00905307]","[CB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Period].&amp;[2023010]","[JD - Journal Line Description].[Journal Line Description]","[JD - Journal Line Description].[Journal Line Description].&amp;[FIELD BRIAN]","[CB - Process].[Process CB]","[CB - Process].[Process CB].&amp;[FLRC24]","[JD - Invoice ID].[Invoice ID]","[JD - Invoice ID].[Invoice ID].&amp;[DUKEIN00910123]","[CB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Period].&amp;[2023010]","[JD - Journal Line Description].[Journal Line Description]","[JD - Journal Line Description].[Journal Line Description].&amp;[FIELD BRIAN]","[CB - Process].[Process CB]","[CB - Process].[Process CB].&amp;[FLRC24]","[JD - Invoice ID].[Invoice ID]","[JD - Invoice ID].[Invoice ID].&amp;[DUKEIN00911704]","[CB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Period].&amp;[2023010]","[JD - Journal Line Description].[Journal Line Description]","[JD - Journal Line Description].[Journal Line Description].&amp;[FIELD BRIAN]","[CB - Process].[Process CB]","[CB - Process].[Process CB].&amp;[FLRC24]","[JD - Invoice ID].[Invoice ID]","[JD - Invoice ID].[Invoice ID].&amp;[DUKEIN00914593]","[CB - Responsibility Center].[Responsibility Center CB - Description]","[CB - Responsibility Center].[Responsibility Center CB - Description].&amp;[9552 - Asset Accounting]","[CB - Operating Unit].[Operating Unit CB]","[CB - Operating Unit].[Operating Unit CB].&amp;[188048]")</f>
        <v>9120.7199999999993</v>
      </c>
      <c r="R25" s="107">
        <f>+GETPIVOTDATA("[Measures].[Monetary Amount]",'JD (2)'!$B$8,"[Time].[Time Hierarchy Y-Q-M]","[Time].[Time Hierarchy Y-Q-M].[Accounting Period].&amp;[2023011]","[JD - Journal Line Description].[Journal Line Description]","[JD - Journal Line Description].[Journal Line Description].&amp;[FIELD BRIAN]","[CB - Process].[Process CB]","[CB - Process].[Process CB].&amp;[FLRC24]","[JD - Invoice ID].[Invoice ID]","[JD - Invoice ID].[Invoice ID].&amp;[DUKEIN00918694]","[CB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Period].&amp;[2023011]","[JD - Journal Line Description].[Journal Line Description]","[JD - Journal Line Description].[Journal Line Description].&amp;[FIELD BRIAN]","[CB - Process].[Process CB]","[CB - Process].[Process CB].&amp;[FLRC24]","[JD - Invoice ID].[Invoice ID]","[JD - Invoice ID].[Invoice ID].&amp;[DUKEIN00920664]","[CB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Period].&amp;[2023011]","[JD - Journal Line Description].[Journal Line Description]","[JD - Journal Line Description].[Journal Line Description].&amp;[FIELD BRIAN]","[CB - Process].[Process CB]","[CB - Process].[Process CB].&amp;[FLRC24]","[JD - Invoice ID].[Invoice ID]","[JD - Invoice ID].[Invoice ID].&amp;[DUKEIN00923726]","[CB - Responsibility Center].[Responsibility Center CB - Description]","[CB - Responsibility Center].[Responsibility Center CB - Description].&amp;[9552 - Asset Accounting]","[CB - Operating Unit].[Operating Unit CB]","[CB - Operating Unit].[Operating Unit CB].&amp;[188048]")+GETPIVOTDATA("[Measures].[Monetary Amount]",'JD (2)'!$B$8,"[Time].[Time Hierarchy Y-Q-M]","[Time].[Time Hierarchy Y-Q-M].[Accounting Period].&amp;[2023011]","[JD - Journal Line Description].[Journal Line Description]","[JD - Journal Line Description].[Journal Line Description].&amp;[FIELD BRIAN]","[CB - Process].[Process CB]","[CB - Process].[Process CB].&amp;[FLRC24]","[JD - Invoice ID].[Invoice ID]","[JD - Invoice ID].[Invoice ID].&amp;[DUKEIN00927042]","[CB - Responsibility Center].[Responsibility Center CB - Description]","[CB - Responsibility Center].[Responsibility Center CB - Description].&amp;[9552 - Asset Accounting]","[CB - Operating Unit].[Operating Unit CB]","[CB - Operating Unit].[Operating Unit CB].&amp;[188048]")</f>
        <v>6514.8</v>
      </c>
      <c r="S25" s="107"/>
      <c r="T25" s="107">
        <f t="shared" si="3"/>
        <v>38654.480000000003</v>
      </c>
    </row>
    <row r="26" spans="2:21" s="85" customFormat="1" ht="15" customHeight="1" x14ac:dyDescent="0.25">
      <c r="B26" s="97" t="s">
        <v>100</v>
      </c>
      <c r="C26" s="86" t="s">
        <v>215</v>
      </c>
      <c r="D26" s="107"/>
      <c r="E26" s="107"/>
      <c r="F26" s="107"/>
      <c r="G26" s="107"/>
      <c r="H26" s="107"/>
      <c r="I26" s="107"/>
      <c r="J26" s="107">
        <f>+GETPIVOTDATA("[Measures].[Monetary Amount]",'JD (2)'!$B$8,"[Time].[Time Hierarchy Y-Q-M]","[Time].[Time Hierarchy Y-Q-M].[Accounting Period].&amp;[2023003]","[JD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Forecasting]")+GETPIVOTDATA("[Measures].[Monetary Amount]",'JD (2)'!$B$8,"[Time].[Time Hierarchy Y-Q-M]","[Time].[Time Hierarchy Y-Q-M].[Accounting Period].&amp;[2023003]","[JD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f>
        <v>9742.4699999999993</v>
      </c>
      <c r="K26" s="107">
        <f>+GETPIVOTDATA("[Measures].[Monetary Amount]",'JD (2)'!$B$8,"[Time].[Time Hierarchy Y-Q-M]","[Time].[Time Hierarchy Y-Q-M].[Accounting Period].&amp;[2023004]","[JD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Forecasting]")+GETPIVOTDATA("[Measures].[Monetary Amount]",'JD (2)'!$B$8,"[Time].[Time Hierarchy Y-Q-M]","[Time].[Time Hierarchy Y-Q-M].[Accounting Period].&amp;[2023004]","[JD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f>
        <v>11941.330000000002</v>
      </c>
      <c r="L26" s="107">
        <f>+GETPIVOTDATA("[Measures].[Monetary Amount]",'JD (2)'!$B$8,"[Time].[Time Hierarchy Y-Q-M]","[Time].[Time Hierarchy Y-Q-M].[Accounting Period].&amp;[2023005]","[JD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Forecasting]")+GETPIVOTDATA("[Measures].[Monetary Amount]",'JD (2)'!$B$8,"[Time].[Time Hierarchy Y-Q-M]","[Time].[Time Hierarchy Y-Q-M].[Accounting Period].&amp;[2023005]","[JD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f>
        <v>11974.9</v>
      </c>
      <c r="M26" s="107">
        <f>+GETPIVOTDATA("[Measures].[Monetary Amount]",'JD (2)'!$B$8,"[Time].[Time Hierarchy Y-Q-M]","[Time].[Time Hierarchy Y-Q-M].[Accounting Period].&amp;[2023006]","[JD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CB].&amp;[188048]")+GETPIVOTDATA("[Measures].[Monetary Amount]",'JD (2)'!$B$8,"[Time].[Time Hierarchy Y-Q-M]","[Time].[Time Hierarchy Y-Q-M].[Accounting Period].&amp;[2023006]","[JD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f>
        <v>14096.31</v>
      </c>
      <c r="N26" s="107">
        <f>+GETPIVOTDATA("[Measures].[Monetary Amount]",'JD (2)'!$B$8,"[Time].[Time Hierarchy Y-Q-M]","[Time].[Time Hierarchy Y-Q-M].[Accounting Period].&amp;[2023007]","[JD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CB].&amp;[188048]")+GETPIVOTDATA("[Measures].[Monetary Amount]",'JD (2)'!$B$8,"[Time].[Time Hierarchy Y-Q-M]","[Time].[Time Hierarchy Y-Q-M].[Accounting Period].&amp;[2023007]","[JD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f>
        <v>13995.34</v>
      </c>
      <c r="O26" s="107">
        <f>+GETPIVOTDATA("[Measures].[Monetary Amount]",'JD (2)'!$B$8,"[Time].[Time Hierarchy Y-Q-M]","[Time].[Time Hierarchy Y-Q-M].[Accounting Period].&amp;[2023008]","[JD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CB].&amp;[188048]")+GETPIVOTDATA("[Measures].[Monetary Amount]",'JD (2)'!$B$8,"[Time].[Time Hierarchy Y-Q-M]","[Time].[Time Hierarchy Y-Q-M].[Accounting Period].&amp;[2023008]","[JD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f>
        <v>15543.6</v>
      </c>
      <c r="P26" s="107">
        <f>+GETPIVOTDATA("[Measures].[Monetary Amount]",'JD (2)'!$B$8,"[Time].[Time Hierarchy Y-Q-M]","[Time].[Time Hierarchy Y-Q-M].[Accounting Period].&amp;[2023009]","[JD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f>
        <v>14063.470000000001</v>
      </c>
      <c r="Q26" s="107">
        <f>+GETPIVOTDATA("[Measures].[Monetary Amount]",'JD (2)'!$B$8,"[Time].[Time Hierarchy Y-Q-M]","[Time].[Time Hierarchy Y-Q-M].[Accounting Period].&amp;[2023010]","[JD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CB].&amp;[188048]")+GETPIVOTDATA("[Measures].[Monetary Amount]",'JD (2)'!$B$8,"[Time].[Time Hierarchy Y-Q-M]","[Time].[Time Hierarchy Y-Q-M].[Accounting Period].&amp;[2023010]","[JD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f>
        <v>16096.119999999999</v>
      </c>
      <c r="R26" s="107">
        <f>+GETPIVOTDATA("[Measures].[Monetary Amount]",'JD (2)'!$B$8,"[Time].[Time Hierarchy Y-Q-M]","[Time].[Time Hierarchy Y-Q-M].[Accounting Period].&amp;[2023011]","[JD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CB].&amp;[188048]")+GETPIVOTDATA("[Measures].[Monetary Amount]",'JD (2)'!$B$8,"[Time].[Time Hierarchy Y-Q-M]","[Time].[Time Hierarchy Y-Q-M].[Accounting Period].&amp;[2023011]","[JD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Description].&amp;[J543 - Jurisdictional Forecasting]","[CB - Operating Unit].[Operating Unit CB]","[CB - Operating Unit].[Operating Unit CB].&amp;[188048]")</f>
        <v>11637.42</v>
      </c>
      <c r="S26" s="107"/>
      <c r="T26" s="107">
        <f t="shared" si="3"/>
        <v>119090.96</v>
      </c>
    </row>
    <row r="27" spans="2:21" s="85" customFormat="1" ht="15" customHeight="1" x14ac:dyDescent="0.25">
      <c r="B27" s="97" t="s">
        <v>102</v>
      </c>
      <c r="C27" s="86" t="s">
        <v>103</v>
      </c>
      <c r="D27" s="107"/>
      <c r="E27" s="107"/>
      <c r="F27" s="107"/>
      <c r="G27" s="107"/>
      <c r="H27" s="107"/>
      <c r="I27" s="107"/>
      <c r="J27" s="107"/>
      <c r="K27" s="107"/>
      <c r="L27" s="107">
        <f>+GETPIVOTDATA("[Measures].[Monetary Amount]",'JD (2)'!$B$8,"[Time].[Time Hierarchy Y-Q-M]","[Time].[Time Hierarchy Y-Q-M].[Accounting Period].&amp;[2023005]","[JD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Description].&amp;[8588 - Trans/Distrib/Gas Supt Fin]")+GETPIVOTDATA("[Measures].[Monetary Amount]",'JD (2)'!$B$8,"[Time].[Time Hierarchy Y-Q-M]","[Time].[Time Hierarchy Y-Q-M].[Accounting Period].&amp;[2023005]","[JD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Description].&amp;[8588 - Trans/Distrib/Gas Supt Fin]")</f>
        <v>2096.19</v>
      </c>
      <c r="M27" s="107">
        <f>+GETPIVOTDATA("[Measures].[Monetary Amount]",'JD (2)'!$B$8,"[Time].[Time Hierarchy Y-Q-M]","[Time].[Time Hierarchy Y-Q-M].[Accounting Period].&amp;[2023006]","[JD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Description].&amp;[8588 - Trans/Distrib/Gas Supt Fin]","[CB - Operating Unit].[Operating Unit CB]","[CB - Operating Unit].[Operating Unit CB].&amp;[195912]")+GETPIVOTDATA("[Measures].[Monetary Amount]",'JD (2)'!$B$8,"[Time].[Time Hierarchy Y-Q-M]","[Time].[Time Hierarchy Y-Q-M].[Accounting Period].&amp;[2023006]","[JD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Description].&amp;[8588 - Trans/Distrib/Gas Supt Fin]","[CB - Operating Unit].[Operating Unit CB]","[CB - Operating Unit].[Operating Unit CB].&amp;[195912]")</f>
        <v>1291.52</v>
      </c>
      <c r="N27" s="107">
        <f>+GETPIVOTDATA("[Measures].[Monetary Amount]",'JD (2)'!$B$8,"[Time].[Time Hierarchy Y-Q-M]","[Time].[Time Hierarchy Y-Q-M].[Accounting Period].&amp;[2023007]","[JD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Description].&amp;[8588 - Trans/Distrib/Gas Supt Fin]","[CB - Operating Unit].[Operating Unit CB]","[CB - Operating Unit].[Operating Unit CB].&amp;[195912]")+GETPIVOTDATA("[Measures].[Monetary Amount]",'JD (2)'!$B$8,"[Time].[Time Hierarchy Y-Q-M]","[Time].[Time Hierarchy Y-Q-M].[Accounting Period].&amp;[2023007]","[JD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Description].&amp;[8588 - Trans/Distrib/Gas Supt Fin]","[CB - Operating Unit].[Operating Unit CB]","[CB - Operating Unit].[Operating Unit CB].&amp;[195912]")</f>
        <v>-1.07</v>
      </c>
      <c r="O27" s="107"/>
      <c r="P27" s="107"/>
      <c r="Q27" s="107"/>
      <c r="R27" s="107"/>
      <c r="S27" s="107"/>
      <c r="T27" s="107">
        <f t="shared" si="3"/>
        <v>3386.64</v>
      </c>
    </row>
    <row r="28" spans="2:21" s="85" customFormat="1" ht="26.4" x14ac:dyDescent="0.25">
      <c r="B28" s="97" t="s">
        <v>104</v>
      </c>
      <c r="C28" s="89" t="s">
        <v>105</v>
      </c>
      <c r="D28" s="107"/>
      <c r="E28" s="107"/>
      <c r="F28" s="107"/>
      <c r="G28" s="107"/>
      <c r="H28" s="107"/>
      <c r="I28" s="107"/>
      <c r="J28" s="107"/>
      <c r="K28" s="107"/>
      <c r="L28" s="107"/>
      <c r="M28" s="107"/>
      <c r="N28" s="107"/>
      <c r="O28" s="107"/>
      <c r="P28" s="107"/>
      <c r="Q28" s="107">
        <f>+GETPIVOTDATA("[Measures].[Monetary Amount]",'JD (2)'!$B$8,"[Time].[Time Hierarchy Y-Q-M]","[Time].[Time Hierarchy Y-Q-M].[Accounting Period].&amp;[2023010]","[JD - Journal Line Description].[Journal Line Description]","[JD - Journal Line Description].[Journal Line Description].&amp;[DEFERRED RATE CASE EXPENSE]","[CB - Process].[Process CB]","[CB - Process].[Process CB].&amp;[FLRC24]","[JD - Invoice ID].[Invoice ID]","[JD - Invoice ID].[Invoice ID].[All].UNKNOWNMEMBER","[CB - Responsibility Center].[Responsibility Center CB - Description]","[CB - Responsibility Center].[Responsibility Center CB - Description].&amp;[8912 - Employee Benefits]","[CB - Operating Unit].[Operating Unit CB]","[CB - Operating Unit].[Operating Unit CB].&amp;[188048]")</f>
        <v>5745.9</v>
      </c>
      <c r="R28" s="107"/>
      <c r="S28" s="107"/>
      <c r="T28" s="107">
        <f t="shared" si="3"/>
        <v>5745.9</v>
      </c>
      <c r="U28" s="89" t="s">
        <v>216</v>
      </c>
    </row>
    <row r="29" spans="2:21" s="85" customFormat="1" ht="26.4" x14ac:dyDescent="0.25">
      <c r="B29" s="97" t="s">
        <v>204</v>
      </c>
      <c r="C29" s="89" t="s">
        <v>205</v>
      </c>
      <c r="D29" s="86"/>
      <c r="E29" s="86"/>
      <c r="F29" s="86"/>
      <c r="G29" s="86"/>
      <c r="H29" s="86"/>
      <c r="I29" s="86"/>
      <c r="J29" s="86"/>
      <c r="L29" s="86"/>
      <c r="O29" s="91">
        <f>+GETPIVOTDATA("[Measures].[Monetary Amount]",'JD (2)'!$B$8,"[Time].[Time Hierarchy Y-Q-M]","[Time].[Time Hierarchy Y-Q-M].[Accounting Period].&amp;[2023008]","[JD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CB].&amp;[188048]")+GETPIVOTDATA("[Measures].[Monetary Amount]",'JD (2)'!$B$8,"[Time].[Time Hierarchy Y-Q-M]","[Time].[Time Hierarchy Y-Q-M].[Accounting Period].&amp;[2023008]","[JD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f>
        <v>9461.7900000000009</v>
      </c>
      <c r="P29" s="91">
        <f>+GETPIVOTDATA("[Measures].[Monetary Amount]",'JD (2)'!$B$8,"[Time].[Time Hierarchy Y-Q-M]","[Time].[Time Hierarchy Y-Q-M].[Accounting Period].&amp;[2023009]","[JD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CB].&amp;[188048]")+GETPIVOTDATA("[Measures].[Monetary Amount]",'JD (2)'!$B$8,"[Time].[Time Hierarchy Y-Q-M]","[Time].[Time Hierarchy Y-Q-M].[Accounting Period].&amp;[2023009]","[JD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f>
        <v>1710.39</v>
      </c>
      <c r="Q29" s="91">
        <v>3247</v>
      </c>
      <c r="R29" s="91">
        <f>+GETPIVOTDATA("[Measures].[Monetary Amount]",'JD (2)'!$B$8,"[Time].[Time Hierarchy Y-Q-M]","[Time].[Time Hierarchy Y-Q-M].[Accounting Period].&amp;[2023011]","[JD - Journal Line Description].[Journal Line Description]","[JD - Journal Line Description].[Journal Line Description].&amp;[110 LABOR DISTRIBUTION]","[CB - Process].[Process CB]","[CB - Process].[Process CB].&amp;[FLRC24]","[JD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CB].&amp;[188048]")+GETPIVOTDATA("[Measures].[Monetary Amount]",'JD (2)'!$B$8,"[Time].[Time Hierarchy Y-Q-M]","[Time].[Time Hierarchy Y-Q-M].[Accounting Period].&amp;[2023011]","[JD - Journal Line Description].[Journal Line Description]","[JD - Journal Line Description].[Journal Line Description].[All].UNKNOWNMEMBER","[CB - Process].[Process CB]","[CB - Process].[Process CB].&amp;[FLRC24]","[JD - Invoice ID].[Invoice ID]","[JD - Invoice ID].[Invoice ID].[All].UNKNOWNMEMBER","[CB - Responsibility Center].[Responsibility Center CB - Description]","[CB - Responsibility Center].[Responsibility Center CB - Description].&amp;[7831 - Business Operations]","[CB - Operating Unit].[Operating Unit CB]","[CB - Operating Unit].[Operating Unit CB].&amp;[188048]")</f>
        <v>-5934.59</v>
      </c>
      <c r="S29" s="91"/>
      <c r="T29" s="91">
        <f t="shared" si="3"/>
        <v>8484.59</v>
      </c>
      <c r="U29" s="92" t="s">
        <v>206</v>
      </c>
    </row>
    <row r="30" spans="2:21" s="85" customFormat="1" x14ac:dyDescent="0.3">
      <c r="B30" s="98" t="s">
        <v>217</v>
      </c>
      <c r="C30" s="86"/>
      <c r="D30" s="99">
        <f>SUM(D13:D29)</f>
        <v>2473.77</v>
      </c>
      <c r="E30" s="99">
        <f t="shared" ref="E30:S30" si="4">SUM(E13:E29)</f>
        <v>0</v>
      </c>
      <c r="F30" s="99">
        <f t="shared" si="4"/>
        <v>244475.11</v>
      </c>
      <c r="G30" s="99">
        <f t="shared" si="4"/>
        <v>66830</v>
      </c>
      <c r="H30" s="99">
        <f t="shared" si="4"/>
        <v>10487.64</v>
      </c>
      <c r="I30" s="99">
        <f t="shared" si="4"/>
        <v>1565.28</v>
      </c>
      <c r="J30" s="99">
        <f t="shared" si="4"/>
        <v>20421.39</v>
      </c>
      <c r="K30" s="99">
        <f t="shared" si="4"/>
        <v>14029.970000000001</v>
      </c>
      <c r="L30" s="99">
        <f t="shared" si="4"/>
        <v>24951.09</v>
      </c>
      <c r="M30" s="99">
        <f t="shared" si="4"/>
        <v>49614.909999999996</v>
      </c>
      <c r="N30" s="99">
        <f t="shared" si="4"/>
        <v>36211.310000000005</v>
      </c>
      <c r="O30" s="99">
        <f t="shared" si="4"/>
        <v>180178.91</v>
      </c>
      <c r="P30" s="99">
        <f t="shared" si="4"/>
        <v>82166.709999999992</v>
      </c>
      <c r="Q30" s="99">
        <f>SUM(Q13:Q29)</f>
        <v>74004.329999999987</v>
      </c>
      <c r="R30" s="99">
        <f t="shared" si="4"/>
        <v>88287.13</v>
      </c>
      <c r="S30" s="99">
        <f t="shared" si="4"/>
        <v>0</v>
      </c>
      <c r="T30" s="86"/>
    </row>
    <row r="31" spans="2:21" s="85" customFormat="1" x14ac:dyDescent="0.3">
      <c r="B31" s="83" t="s">
        <v>209</v>
      </c>
      <c r="C31" s="86"/>
      <c r="D31" s="100">
        <f>+D12+D30</f>
        <v>2473.77</v>
      </c>
      <c r="E31" s="100">
        <f t="shared" ref="E31:S31" si="5">+E12+E30</f>
        <v>2473.77</v>
      </c>
      <c r="F31" s="100">
        <f t="shared" si="5"/>
        <v>246948.87999999998</v>
      </c>
      <c r="G31" s="100">
        <f t="shared" si="5"/>
        <v>313778.88</v>
      </c>
      <c r="H31" s="100">
        <f t="shared" si="5"/>
        <v>324266.52</v>
      </c>
      <c r="I31" s="100">
        <f t="shared" si="5"/>
        <v>325831.80000000005</v>
      </c>
      <c r="J31" s="100">
        <f t="shared" si="5"/>
        <v>346253.19000000006</v>
      </c>
      <c r="K31" s="100">
        <f t="shared" si="5"/>
        <v>360283.16000000003</v>
      </c>
      <c r="L31" s="100">
        <f t="shared" si="5"/>
        <v>385234.25000000006</v>
      </c>
      <c r="M31" s="100">
        <f t="shared" si="5"/>
        <v>434849.16000000003</v>
      </c>
      <c r="N31" s="100">
        <f t="shared" si="5"/>
        <v>471060.47000000003</v>
      </c>
      <c r="O31" s="100">
        <f>+O12+O30</f>
        <v>651239.38</v>
      </c>
      <c r="P31" s="100">
        <f t="shared" si="5"/>
        <v>733406.09</v>
      </c>
      <c r="Q31" s="100">
        <f t="shared" si="5"/>
        <v>807410.41999999993</v>
      </c>
      <c r="R31" s="100">
        <f t="shared" si="5"/>
        <v>895697.54999999993</v>
      </c>
      <c r="S31" s="100">
        <f t="shared" si="5"/>
        <v>895697.54999999993</v>
      </c>
    </row>
    <row r="32" spans="2:21" s="85" customFormat="1" ht="13.2" x14ac:dyDescent="0.25"/>
    <row r="33" spans="1:19" s="85" customFormat="1" ht="15" thickBot="1" x14ac:dyDescent="0.35">
      <c r="A33" s="83" t="s">
        <v>18</v>
      </c>
      <c r="B33" s="101" t="s">
        <v>209</v>
      </c>
      <c r="D33" s="102">
        <f t="shared" ref="D33:S33" si="6">+D9+D31</f>
        <v>762015.76</v>
      </c>
      <c r="E33" s="102">
        <f t="shared" si="6"/>
        <v>742540.33</v>
      </c>
      <c r="F33" s="102">
        <f t="shared" si="6"/>
        <v>967540.00999999989</v>
      </c>
      <c r="G33" s="102">
        <f t="shared" si="6"/>
        <v>1014894.5799999998</v>
      </c>
      <c r="H33" s="102">
        <f t="shared" si="6"/>
        <v>1005906.7899999998</v>
      </c>
      <c r="I33" s="102">
        <f t="shared" si="6"/>
        <v>987996.63999999978</v>
      </c>
      <c r="J33" s="102">
        <f t="shared" si="6"/>
        <v>988942.59999999974</v>
      </c>
      <c r="K33" s="102">
        <f t="shared" si="6"/>
        <v>983497.13999999966</v>
      </c>
      <c r="L33" s="102">
        <f t="shared" si="6"/>
        <v>994718.69999999972</v>
      </c>
      <c r="M33" s="102">
        <f t="shared" si="6"/>
        <v>1024858.1799999996</v>
      </c>
      <c r="N33" s="102">
        <f t="shared" si="6"/>
        <v>1041594.0599999996</v>
      </c>
      <c r="O33" s="102">
        <f>+O9+O31</f>
        <v>1202297.5399999996</v>
      </c>
      <c r="P33" s="102">
        <f t="shared" si="6"/>
        <v>1264988.8199999994</v>
      </c>
      <c r="Q33" s="102">
        <f t="shared" si="6"/>
        <v>1313928.9399999992</v>
      </c>
      <c r="R33" s="102">
        <f t="shared" si="6"/>
        <v>1382596.6699999995</v>
      </c>
      <c r="S33" s="102">
        <f t="shared" si="6"/>
        <v>1382596.6699999995</v>
      </c>
    </row>
    <row r="34" spans="1:19" s="85" customFormat="1" ht="13.8" thickTop="1" x14ac:dyDescent="0.25"/>
    <row r="35" spans="1:19" s="85" customFormat="1" ht="13.2" x14ac:dyDescent="0.25"/>
    <row r="36" spans="1:19" s="85" customFormat="1" ht="13.2" x14ac:dyDescent="0.25"/>
    <row r="37" spans="1:19" s="85" customFormat="1" ht="13.2" x14ac:dyDescent="0.25">
      <c r="O37" s="103"/>
    </row>
    <row r="38" spans="1:19" s="85" customFormat="1" ht="13.2" x14ac:dyDescent="0.25"/>
    <row r="39" spans="1:19" s="85" customFormat="1" ht="13.2" x14ac:dyDescent="0.25"/>
  </sheetData>
  <printOptions horizontalCentered="1"/>
  <pageMargins left="0.5" right="0.5" top="0.75" bottom="0.5" header="0.3" footer="0.3"/>
  <pageSetup scale="75" pageOrder="overThenDown" orientation="landscape" cellComments="asDisplayed" r:id="rId1"/>
  <headerFooter>
    <oddHeader xml:space="preserve">&amp;RDEF’s Response to OPC POD 1 (1-26)
Q7
Page &amp;P of &amp;N
</oddHeader>
    <oddFooter>&amp;R20240025-OPCPOD1-00004240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C835-2AE2-4234-A52E-40ECE74186D7}">
  <dimension ref="B1:U92"/>
  <sheetViews>
    <sheetView tabSelected="1" topLeftCell="A3" workbookViewId="0">
      <selection activeCell="J48" sqref="J48"/>
    </sheetView>
  </sheetViews>
  <sheetFormatPr defaultColWidth="9.33203125" defaultRowHeight="14.4" x14ac:dyDescent="0.3"/>
  <cols>
    <col min="1" max="1" width="9.33203125" style="78"/>
    <col min="2" max="2" width="29" style="78" customWidth="1"/>
    <col min="3" max="3" width="66.77734375" style="78" customWidth="1"/>
    <col min="4" max="4" width="18.33203125" style="78" customWidth="1"/>
    <col min="5" max="5" width="25.6640625" style="78" customWidth="1"/>
    <col min="6" max="21" width="18.33203125" style="78" customWidth="1"/>
    <col min="22" max="24" width="18.44140625" style="78" customWidth="1"/>
    <col min="25" max="26" width="17.44140625" style="78" bestFit="1" customWidth="1"/>
    <col min="27" max="27" width="19.44140625" style="78" bestFit="1" customWidth="1"/>
    <col min="28" max="28" width="13.109375" style="78" bestFit="1" customWidth="1"/>
    <col min="29" max="29" width="13.44140625" style="78" bestFit="1" customWidth="1"/>
    <col min="30" max="16384" width="9.33203125" style="78"/>
  </cols>
  <sheetData>
    <row r="1" spans="2:21" hidden="1" x14ac:dyDescent="0.3"/>
    <row r="2" spans="2:21" hidden="1" x14ac:dyDescent="0.3"/>
    <row r="4" spans="2:21" x14ac:dyDescent="0.3">
      <c r="B4" s="78" t="s">
        <v>218</v>
      </c>
      <c r="C4" s="78" t="s" vm="1">
        <v>219</v>
      </c>
    </row>
    <row r="5" spans="2:21" x14ac:dyDescent="0.3">
      <c r="B5" s="78" t="s">
        <v>220</v>
      </c>
      <c r="C5" s="78" t="s" vm="2">
        <v>221</v>
      </c>
    </row>
    <row r="6" spans="2:21" x14ac:dyDescent="0.3">
      <c r="B6" s="78" t="s">
        <v>222</v>
      </c>
      <c r="C6" s="78" t="s" vm="3">
        <v>223</v>
      </c>
    </row>
    <row r="8" spans="2:21" x14ac:dyDescent="0.3">
      <c r="B8" s="78" t="s">
        <v>224</v>
      </c>
      <c r="G8" s="78" t="s">
        <v>225</v>
      </c>
      <c r="H8" s="78" t="s">
        <v>226</v>
      </c>
      <c r="I8" s="78" t="s">
        <v>227</v>
      </c>
    </row>
    <row r="9" spans="2:21" x14ac:dyDescent="0.3">
      <c r="G9" s="78" t="s">
        <v>228</v>
      </c>
      <c r="K9" s="78" t="s">
        <v>229</v>
      </c>
    </row>
    <row r="10" spans="2:21" x14ac:dyDescent="0.3">
      <c r="G10" s="78" t="s">
        <v>230</v>
      </c>
      <c r="H10" s="78" t="s">
        <v>231</v>
      </c>
      <c r="K10" s="78" t="s">
        <v>232</v>
      </c>
      <c r="N10" s="78" t="s">
        <v>233</v>
      </c>
      <c r="Q10" s="78" t="s">
        <v>234</v>
      </c>
      <c r="T10" s="78" t="s">
        <v>235</v>
      </c>
    </row>
    <row r="11" spans="2:21" x14ac:dyDescent="0.3">
      <c r="B11" s="78" t="s">
        <v>236</v>
      </c>
      <c r="C11" s="78" t="s">
        <v>237</v>
      </c>
      <c r="D11" s="78" t="s">
        <v>238</v>
      </c>
      <c r="E11" s="78" t="s">
        <v>239</v>
      </c>
      <c r="F11" s="78" t="s">
        <v>240</v>
      </c>
      <c r="G11" s="78" t="s">
        <v>241</v>
      </c>
      <c r="H11" s="78" t="s">
        <v>242</v>
      </c>
      <c r="I11" s="78" t="s">
        <v>243</v>
      </c>
      <c r="J11" s="78" t="s">
        <v>244</v>
      </c>
      <c r="K11" s="78" t="s">
        <v>245</v>
      </c>
      <c r="L11" s="78" t="s">
        <v>246</v>
      </c>
      <c r="M11" s="78" t="s">
        <v>247</v>
      </c>
      <c r="N11" s="78" t="s">
        <v>248</v>
      </c>
      <c r="O11" s="78" t="s">
        <v>249</v>
      </c>
      <c r="P11" s="78" t="s">
        <v>250</v>
      </c>
      <c r="Q11" s="78" t="s">
        <v>251</v>
      </c>
      <c r="R11" s="78" t="s">
        <v>252</v>
      </c>
      <c r="S11" s="78" t="s">
        <v>253</v>
      </c>
      <c r="T11" s="78" t="s">
        <v>254</v>
      </c>
      <c r="U11" s="78" t="s">
        <v>255</v>
      </c>
    </row>
    <row r="12" spans="2:21" x14ac:dyDescent="0.3">
      <c r="B12" s="78" t="s">
        <v>256</v>
      </c>
      <c r="C12" s="78" t="s">
        <v>257</v>
      </c>
      <c r="D12" s="78" t="s">
        <v>258</v>
      </c>
      <c r="E12" s="78" t="s">
        <v>259</v>
      </c>
      <c r="G12" s="104">
        <v>-19475.43</v>
      </c>
      <c r="H12" s="104">
        <v>-19475.43</v>
      </c>
      <c r="I12" s="104">
        <v>-19475.43</v>
      </c>
      <c r="J12" s="104">
        <v>-19475.43</v>
      </c>
      <c r="K12" s="104">
        <v>-19475.43</v>
      </c>
      <c r="L12" s="104">
        <v>-19475.43</v>
      </c>
      <c r="M12" s="104">
        <v>-19475.43</v>
      </c>
      <c r="N12" s="104">
        <v>-19475.43</v>
      </c>
      <c r="O12" s="104">
        <v>-19475.43</v>
      </c>
      <c r="P12" s="104">
        <v>-19475.43</v>
      </c>
      <c r="Q12" s="104">
        <v>-19475.43</v>
      </c>
      <c r="R12" s="104">
        <v>-19475.43</v>
      </c>
      <c r="S12" s="104">
        <v>-19475.43</v>
      </c>
      <c r="T12" s="104">
        <v>-19475.43</v>
      </c>
      <c r="U12" s="104">
        <v>-19475.43</v>
      </c>
    </row>
    <row r="13" spans="2:21" x14ac:dyDescent="0.3">
      <c r="C13" s="78" t="s">
        <v>260</v>
      </c>
      <c r="D13" s="78" t="s">
        <v>261</v>
      </c>
      <c r="E13" s="78" t="s">
        <v>259</v>
      </c>
      <c r="F13" s="78" t="s">
        <v>262</v>
      </c>
      <c r="G13" s="104"/>
      <c r="H13" s="104"/>
      <c r="I13" s="104"/>
      <c r="J13" s="104"/>
      <c r="K13" s="104"/>
      <c r="L13" s="104"/>
      <c r="M13" s="104"/>
      <c r="N13" s="104"/>
      <c r="O13" s="104"/>
      <c r="P13" s="104"/>
      <c r="Q13" s="104"/>
      <c r="R13" s="104"/>
      <c r="S13" s="104"/>
      <c r="T13" s="104">
        <v>-5745.9</v>
      </c>
      <c r="U13" s="104"/>
    </row>
    <row r="14" spans="2:21" x14ac:dyDescent="0.3">
      <c r="D14" s="78" t="s">
        <v>263</v>
      </c>
      <c r="E14" s="78" t="s">
        <v>264</v>
      </c>
      <c r="F14" s="78" t="s">
        <v>262</v>
      </c>
      <c r="G14" s="104"/>
      <c r="H14" s="104"/>
      <c r="I14" s="104"/>
      <c r="J14" s="104"/>
      <c r="K14" s="104"/>
      <c r="L14" s="104"/>
      <c r="M14" s="104"/>
      <c r="N14" s="104"/>
      <c r="O14" s="104">
        <v>5745.9</v>
      </c>
      <c r="P14" s="104"/>
      <c r="Q14" s="104"/>
      <c r="R14" s="104"/>
      <c r="S14" s="104"/>
      <c r="T14" s="104"/>
      <c r="U14" s="104"/>
    </row>
    <row r="15" spans="2:21" x14ac:dyDescent="0.3">
      <c r="B15" s="78" t="s">
        <v>265</v>
      </c>
      <c r="C15" s="78" t="s">
        <v>266</v>
      </c>
      <c r="D15" s="78" t="s">
        <v>267</v>
      </c>
      <c r="E15" s="78" t="s">
        <v>259</v>
      </c>
      <c r="F15" s="78" t="s">
        <v>262</v>
      </c>
      <c r="G15" s="104"/>
      <c r="H15" s="104"/>
      <c r="I15" s="104"/>
      <c r="J15" s="104"/>
      <c r="K15" s="104"/>
      <c r="L15" s="104"/>
      <c r="M15" s="104"/>
      <c r="N15" s="104"/>
      <c r="O15" s="104"/>
      <c r="P15" s="104"/>
      <c r="Q15" s="104"/>
      <c r="R15" s="104"/>
      <c r="S15" s="104"/>
      <c r="T15" s="104">
        <v>88.92</v>
      </c>
      <c r="U15" s="104">
        <v>-88.92</v>
      </c>
    </row>
    <row r="16" spans="2:21" x14ac:dyDescent="0.3">
      <c r="D16" s="78" t="s">
        <v>259</v>
      </c>
      <c r="E16" s="78" t="s">
        <v>259</v>
      </c>
      <c r="F16" s="78" t="s">
        <v>262</v>
      </c>
      <c r="G16" s="104"/>
      <c r="H16" s="104"/>
      <c r="I16" s="104"/>
      <c r="J16" s="104"/>
      <c r="K16" s="104"/>
      <c r="L16" s="104"/>
      <c r="M16" s="104"/>
      <c r="N16" s="104"/>
      <c r="O16" s="104"/>
      <c r="P16" s="104"/>
      <c r="Q16" s="104"/>
      <c r="R16" s="104"/>
      <c r="S16" s="104"/>
      <c r="T16" s="104">
        <v>68.2</v>
      </c>
      <c r="U16" s="104">
        <v>-55.05</v>
      </c>
    </row>
    <row r="17" spans="2:21" x14ac:dyDescent="0.3">
      <c r="B17" s="78" t="s">
        <v>268</v>
      </c>
      <c r="C17" s="78" t="s">
        <v>269</v>
      </c>
      <c r="D17" s="78" t="s">
        <v>270</v>
      </c>
      <c r="E17" s="78" t="s">
        <v>259</v>
      </c>
      <c r="F17" s="78" t="s">
        <v>262</v>
      </c>
      <c r="G17" s="104">
        <v>2473.77</v>
      </c>
      <c r="H17" s="104"/>
      <c r="I17" s="104"/>
      <c r="J17" s="104"/>
      <c r="K17" s="104"/>
      <c r="L17" s="104"/>
      <c r="M17" s="104"/>
      <c r="N17" s="104"/>
      <c r="O17" s="104"/>
      <c r="P17" s="104"/>
      <c r="Q17" s="104"/>
      <c r="R17" s="104"/>
      <c r="S17" s="104"/>
      <c r="T17" s="104"/>
      <c r="U17" s="104"/>
    </row>
    <row r="18" spans="2:21" x14ac:dyDescent="0.3">
      <c r="D18" s="78" t="s">
        <v>271</v>
      </c>
      <c r="E18" s="78" t="s">
        <v>259</v>
      </c>
      <c r="F18" s="78" t="s">
        <v>262</v>
      </c>
      <c r="G18" s="104"/>
      <c r="H18" s="104"/>
      <c r="I18" s="104">
        <v>152500</v>
      </c>
      <c r="J18" s="104">
        <v>-152500</v>
      </c>
      <c r="K18" s="104"/>
      <c r="L18" s="104"/>
      <c r="M18" s="104"/>
      <c r="N18" s="104"/>
      <c r="O18" s="104"/>
      <c r="P18" s="104"/>
      <c r="Q18" s="104"/>
      <c r="R18" s="104"/>
      <c r="S18" s="104"/>
      <c r="T18" s="104"/>
      <c r="U18" s="104"/>
    </row>
    <row r="19" spans="2:21" x14ac:dyDescent="0.3">
      <c r="D19" s="78" t="s">
        <v>272</v>
      </c>
      <c r="E19" s="78" t="s">
        <v>259</v>
      </c>
      <c r="F19" s="78" t="s">
        <v>262</v>
      </c>
      <c r="G19" s="104"/>
      <c r="H19" s="104"/>
      <c r="I19" s="104">
        <v>91500</v>
      </c>
      <c r="J19" s="104">
        <v>-91500</v>
      </c>
      <c r="K19" s="104"/>
      <c r="L19" s="104"/>
      <c r="M19" s="104"/>
      <c r="N19" s="104"/>
      <c r="O19" s="104"/>
      <c r="P19" s="104"/>
      <c r="Q19" s="104"/>
      <c r="R19" s="104"/>
      <c r="S19" s="104"/>
      <c r="T19" s="104"/>
      <c r="U19" s="104"/>
    </row>
    <row r="20" spans="2:21" x14ac:dyDescent="0.3">
      <c r="D20" s="78" t="s">
        <v>273</v>
      </c>
      <c r="E20" s="78" t="s">
        <v>259</v>
      </c>
      <c r="F20" s="78" t="s">
        <v>262</v>
      </c>
      <c r="G20" s="104"/>
      <c r="H20" s="104"/>
      <c r="I20" s="104"/>
      <c r="J20" s="104">
        <v>61000</v>
      </c>
      <c r="K20" s="104">
        <v>-61000</v>
      </c>
      <c r="L20" s="104"/>
      <c r="M20" s="104"/>
      <c r="N20" s="104"/>
      <c r="O20" s="104"/>
      <c r="P20" s="104"/>
      <c r="Q20" s="104"/>
      <c r="R20" s="104"/>
      <c r="S20" s="104"/>
      <c r="T20" s="104"/>
      <c r="U20" s="104"/>
    </row>
    <row r="21" spans="2:21" x14ac:dyDescent="0.3">
      <c r="D21" s="78" t="s">
        <v>274</v>
      </c>
      <c r="E21" s="78" t="s">
        <v>275</v>
      </c>
      <c r="F21" s="78" t="s">
        <v>262</v>
      </c>
      <c r="G21" s="104"/>
      <c r="H21" s="104"/>
      <c r="I21" s="104"/>
      <c r="J21" s="104">
        <v>152500</v>
      </c>
      <c r="K21" s="104"/>
      <c r="L21" s="104"/>
      <c r="M21" s="104"/>
      <c r="N21" s="104"/>
      <c r="O21" s="104"/>
      <c r="P21" s="104"/>
      <c r="Q21" s="104"/>
      <c r="R21" s="104"/>
      <c r="S21" s="104"/>
      <c r="T21" s="104"/>
      <c r="U21" s="104"/>
    </row>
    <row r="22" spans="2:21" x14ac:dyDescent="0.3">
      <c r="D22" s="78" t="s">
        <v>274</v>
      </c>
      <c r="E22" s="78" t="s">
        <v>276</v>
      </c>
      <c r="F22" s="78" t="s">
        <v>262</v>
      </c>
      <c r="G22" s="104"/>
      <c r="H22" s="104"/>
      <c r="I22" s="104"/>
      <c r="J22" s="104">
        <v>91500</v>
      </c>
      <c r="K22" s="104"/>
      <c r="L22" s="104"/>
      <c r="M22" s="104"/>
      <c r="N22" s="104"/>
      <c r="O22" s="104"/>
      <c r="P22" s="104"/>
      <c r="Q22" s="104"/>
      <c r="R22" s="104"/>
      <c r="S22" s="104"/>
      <c r="T22" s="104"/>
      <c r="U22" s="104"/>
    </row>
    <row r="23" spans="2:21" x14ac:dyDescent="0.3">
      <c r="D23" s="78" t="s">
        <v>274</v>
      </c>
      <c r="E23" s="78" t="s">
        <v>277</v>
      </c>
      <c r="F23" s="78" t="s">
        <v>262</v>
      </c>
      <c r="G23" s="104"/>
      <c r="H23" s="104"/>
      <c r="I23" s="104"/>
      <c r="J23" s="104"/>
      <c r="K23" s="104">
        <v>61000</v>
      </c>
      <c r="L23" s="104"/>
      <c r="M23" s="104"/>
      <c r="N23" s="104"/>
      <c r="O23" s="104"/>
      <c r="P23" s="104"/>
      <c r="Q23" s="104"/>
      <c r="R23" s="104"/>
      <c r="S23" s="104"/>
      <c r="T23" s="104"/>
      <c r="U23" s="104"/>
    </row>
    <row r="24" spans="2:21" x14ac:dyDescent="0.3">
      <c r="C24" s="78" t="s">
        <v>278</v>
      </c>
      <c r="D24" s="78" t="s">
        <v>270</v>
      </c>
      <c r="E24" s="78" t="s">
        <v>259</v>
      </c>
      <c r="F24" s="78" t="s">
        <v>262</v>
      </c>
      <c r="G24" s="104"/>
      <c r="H24" s="104"/>
      <c r="I24" s="104">
        <v>10.11</v>
      </c>
      <c r="J24" s="104"/>
      <c r="K24" s="104"/>
      <c r="L24" s="104"/>
      <c r="M24" s="104"/>
      <c r="N24" s="104"/>
      <c r="O24" s="104"/>
      <c r="P24" s="104"/>
      <c r="Q24" s="104"/>
      <c r="R24" s="104"/>
      <c r="S24" s="104"/>
      <c r="T24" s="104"/>
      <c r="U24" s="104"/>
    </row>
    <row r="25" spans="2:21" x14ac:dyDescent="0.3">
      <c r="C25" s="78" t="s">
        <v>266</v>
      </c>
      <c r="D25" s="78" t="s">
        <v>267</v>
      </c>
      <c r="E25" s="78" t="s">
        <v>259</v>
      </c>
      <c r="F25" s="78" t="s">
        <v>262</v>
      </c>
      <c r="G25" s="104"/>
      <c r="H25" s="104"/>
      <c r="I25" s="104"/>
      <c r="J25" s="104"/>
      <c r="K25" s="104"/>
      <c r="L25" s="104"/>
      <c r="M25" s="104"/>
      <c r="N25" s="104"/>
      <c r="O25" s="104"/>
      <c r="P25" s="104"/>
      <c r="Q25" s="104"/>
      <c r="R25" s="104">
        <v>5354.67</v>
      </c>
      <c r="S25" s="104">
        <v>967.95</v>
      </c>
      <c r="T25" s="104">
        <v>1837.68</v>
      </c>
      <c r="U25" s="104">
        <v>-3665.19</v>
      </c>
    </row>
    <row r="26" spans="2:21" x14ac:dyDescent="0.3">
      <c r="D26" s="78" t="s">
        <v>259</v>
      </c>
      <c r="E26" s="78" t="s">
        <v>259</v>
      </c>
      <c r="F26" s="78" t="s">
        <v>262</v>
      </c>
      <c r="G26" s="104"/>
      <c r="H26" s="104"/>
      <c r="I26" s="104"/>
      <c r="J26" s="104"/>
      <c r="K26" s="104"/>
      <c r="L26" s="104"/>
      <c r="M26" s="104"/>
      <c r="N26" s="104"/>
      <c r="O26" s="104"/>
      <c r="P26" s="104"/>
      <c r="Q26" s="104"/>
      <c r="R26" s="104">
        <v>4107.12</v>
      </c>
      <c r="S26" s="104">
        <v>742.44</v>
      </c>
      <c r="T26" s="104">
        <v>1409.53</v>
      </c>
      <c r="U26" s="104">
        <v>-2269.4</v>
      </c>
    </row>
    <row r="27" spans="2:21" x14ac:dyDescent="0.3">
      <c r="C27" s="78" t="s">
        <v>279</v>
      </c>
      <c r="D27" s="78" t="s">
        <v>267</v>
      </c>
      <c r="E27" s="78" t="s">
        <v>259</v>
      </c>
      <c r="F27" s="78" t="s">
        <v>280</v>
      </c>
      <c r="G27" s="104"/>
      <c r="H27" s="104"/>
      <c r="I27" s="104"/>
      <c r="J27" s="104"/>
      <c r="K27" s="104"/>
      <c r="L27" s="104"/>
      <c r="M27" s="104"/>
      <c r="N27" s="104"/>
      <c r="O27" s="104">
        <v>1070.67</v>
      </c>
      <c r="P27" s="104">
        <v>677.04</v>
      </c>
      <c r="Q27" s="104">
        <v>-0.54</v>
      </c>
      <c r="R27" s="104"/>
      <c r="S27" s="104"/>
      <c r="T27" s="104"/>
      <c r="U27" s="104"/>
    </row>
    <row r="28" spans="2:21" x14ac:dyDescent="0.3">
      <c r="D28" s="78" t="s">
        <v>259</v>
      </c>
      <c r="E28" s="78" t="s">
        <v>259</v>
      </c>
      <c r="F28" s="78" t="s">
        <v>280</v>
      </c>
      <c r="G28" s="104"/>
      <c r="H28" s="104"/>
      <c r="I28" s="104"/>
      <c r="J28" s="104"/>
      <c r="K28" s="104"/>
      <c r="L28" s="104"/>
      <c r="M28" s="104"/>
      <c r="N28" s="104"/>
      <c r="O28" s="104">
        <v>1025.52</v>
      </c>
      <c r="P28" s="104">
        <v>614.48</v>
      </c>
      <c r="Q28" s="104">
        <v>-0.53</v>
      </c>
      <c r="R28" s="104"/>
      <c r="S28" s="104"/>
      <c r="T28" s="104"/>
      <c r="U28" s="104"/>
    </row>
    <row r="29" spans="2:21" x14ac:dyDescent="0.3">
      <c r="C29" s="78" t="s">
        <v>260</v>
      </c>
      <c r="D29" s="78" t="s">
        <v>261</v>
      </c>
      <c r="E29" s="78" t="s">
        <v>259</v>
      </c>
      <c r="F29" s="78" t="s">
        <v>262</v>
      </c>
      <c r="G29" s="104"/>
      <c r="H29" s="104"/>
      <c r="I29" s="104"/>
      <c r="J29" s="104"/>
      <c r="K29" s="104"/>
      <c r="L29" s="104"/>
      <c r="M29" s="104"/>
      <c r="N29" s="104"/>
      <c r="O29" s="104"/>
      <c r="P29" s="104"/>
      <c r="Q29" s="104"/>
      <c r="R29" s="104"/>
      <c r="S29" s="104"/>
      <c r="T29" s="104">
        <v>5745.9</v>
      </c>
      <c r="U29" s="104"/>
    </row>
    <row r="30" spans="2:21" x14ac:dyDescent="0.3">
      <c r="C30" s="78" t="s">
        <v>281</v>
      </c>
      <c r="D30" s="78" t="s">
        <v>282</v>
      </c>
      <c r="E30" s="78" t="s">
        <v>283</v>
      </c>
      <c r="F30" s="78" t="s">
        <v>262</v>
      </c>
      <c r="G30" s="104"/>
      <c r="H30" s="104"/>
      <c r="I30" s="104"/>
      <c r="J30" s="104"/>
      <c r="K30" s="104"/>
      <c r="L30" s="104"/>
      <c r="M30" s="104"/>
      <c r="N30" s="104">
        <v>1456.32</v>
      </c>
      <c r="O30" s="104"/>
      <c r="P30" s="104"/>
      <c r="Q30" s="104"/>
      <c r="R30" s="104"/>
      <c r="S30" s="104"/>
      <c r="T30" s="104"/>
      <c r="U30" s="104"/>
    </row>
    <row r="31" spans="2:21" x14ac:dyDescent="0.3">
      <c r="D31" s="78" t="s">
        <v>282</v>
      </c>
      <c r="E31" s="78" t="s">
        <v>284</v>
      </c>
      <c r="F31" s="78" t="s">
        <v>262</v>
      </c>
      <c r="G31" s="104"/>
      <c r="H31" s="104"/>
      <c r="I31" s="104"/>
      <c r="J31" s="104"/>
      <c r="K31" s="104"/>
      <c r="L31" s="104"/>
      <c r="M31" s="104"/>
      <c r="N31" s="104"/>
      <c r="O31" s="104"/>
      <c r="P31" s="104">
        <v>1046.73</v>
      </c>
      <c r="Q31" s="104"/>
      <c r="R31" s="104"/>
      <c r="S31" s="104"/>
      <c r="T31" s="104"/>
      <c r="U31" s="104"/>
    </row>
    <row r="32" spans="2:21" x14ac:dyDescent="0.3">
      <c r="D32" s="78" t="s">
        <v>282</v>
      </c>
      <c r="E32" s="78" t="s">
        <v>285</v>
      </c>
      <c r="F32" s="78" t="s">
        <v>262</v>
      </c>
      <c r="G32" s="104"/>
      <c r="H32" s="104"/>
      <c r="I32" s="104"/>
      <c r="J32" s="104"/>
      <c r="K32" s="104"/>
      <c r="L32" s="104"/>
      <c r="M32" s="104"/>
      <c r="N32" s="104"/>
      <c r="O32" s="104"/>
      <c r="P32" s="104">
        <v>728.16</v>
      </c>
      <c r="Q32" s="104"/>
      <c r="R32" s="104"/>
      <c r="S32" s="104"/>
      <c r="T32" s="104"/>
      <c r="U32" s="104"/>
    </row>
    <row r="33" spans="4:21" x14ac:dyDescent="0.3">
      <c r="D33" s="78" t="s">
        <v>282</v>
      </c>
      <c r="E33" s="78" t="s">
        <v>286</v>
      </c>
      <c r="F33" s="78" t="s">
        <v>262</v>
      </c>
      <c r="G33" s="104"/>
      <c r="H33" s="104"/>
      <c r="I33" s="104"/>
      <c r="J33" s="104"/>
      <c r="K33" s="104"/>
      <c r="L33" s="104"/>
      <c r="M33" s="104"/>
      <c r="N33" s="104"/>
      <c r="O33" s="104"/>
      <c r="P33" s="104">
        <v>364.08</v>
      </c>
      <c r="Q33" s="104"/>
      <c r="R33" s="104"/>
      <c r="S33" s="104"/>
      <c r="T33" s="104"/>
      <c r="U33" s="104"/>
    </row>
    <row r="34" spans="4:21" x14ac:dyDescent="0.3">
      <c r="D34" s="78" t="s">
        <v>282</v>
      </c>
      <c r="E34" s="78" t="s">
        <v>287</v>
      </c>
      <c r="F34" s="78" t="s">
        <v>262</v>
      </c>
      <c r="G34" s="104"/>
      <c r="H34" s="104"/>
      <c r="I34" s="104"/>
      <c r="J34" s="104"/>
      <c r="K34" s="104"/>
      <c r="L34" s="104"/>
      <c r="M34" s="104"/>
      <c r="N34" s="104"/>
      <c r="O34" s="104"/>
      <c r="P34" s="104"/>
      <c r="Q34" s="104">
        <v>1092.24</v>
      </c>
      <c r="R34" s="104"/>
      <c r="S34" s="104"/>
      <c r="T34" s="104"/>
      <c r="U34" s="104"/>
    </row>
    <row r="35" spans="4:21" x14ac:dyDescent="0.3">
      <c r="D35" s="78" t="s">
        <v>288</v>
      </c>
      <c r="E35" s="78" t="s">
        <v>289</v>
      </c>
      <c r="F35" s="78" t="s">
        <v>262</v>
      </c>
      <c r="G35" s="104"/>
      <c r="H35" s="104"/>
      <c r="I35" s="104"/>
      <c r="J35" s="104"/>
      <c r="K35" s="104">
        <v>1738.88</v>
      </c>
      <c r="L35" s="104"/>
      <c r="M35" s="104"/>
      <c r="N35" s="104"/>
      <c r="O35" s="104"/>
      <c r="P35" s="104"/>
      <c r="Q35" s="104"/>
      <c r="R35" s="104"/>
      <c r="S35" s="104"/>
      <c r="T35" s="104"/>
      <c r="U35" s="104"/>
    </row>
    <row r="36" spans="4:21" x14ac:dyDescent="0.3">
      <c r="D36" s="78" t="s">
        <v>288</v>
      </c>
      <c r="E36" s="78" t="s">
        <v>290</v>
      </c>
      <c r="F36" s="78" t="s">
        <v>262</v>
      </c>
      <c r="G36" s="104"/>
      <c r="H36" s="104"/>
      <c r="I36" s="104"/>
      <c r="J36" s="104"/>
      <c r="K36" s="104">
        <v>513.76</v>
      </c>
      <c r="L36" s="104"/>
      <c r="M36" s="104"/>
      <c r="N36" s="104"/>
      <c r="O36" s="104"/>
      <c r="P36" s="104"/>
      <c r="Q36" s="104"/>
      <c r="R36" s="104"/>
      <c r="S36" s="104"/>
      <c r="T36" s="104"/>
      <c r="U36" s="104"/>
    </row>
    <row r="37" spans="4:21" x14ac:dyDescent="0.3">
      <c r="D37" s="78" t="s">
        <v>288</v>
      </c>
      <c r="E37" s="78" t="s">
        <v>291</v>
      </c>
      <c r="F37" s="78" t="s">
        <v>262</v>
      </c>
      <c r="G37" s="104"/>
      <c r="H37" s="104"/>
      <c r="I37" s="104"/>
      <c r="J37" s="104"/>
      <c r="K37" s="104"/>
      <c r="L37" s="104">
        <v>790.4</v>
      </c>
      <c r="M37" s="104"/>
      <c r="N37" s="104"/>
      <c r="O37" s="104"/>
      <c r="P37" s="104"/>
      <c r="Q37" s="104"/>
      <c r="R37" s="104"/>
      <c r="S37" s="104"/>
      <c r="T37" s="104"/>
      <c r="U37" s="104"/>
    </row>
    <row r="38" spans="4:21" x14ac:dyDescent="0.3">
      <c r="D38" s="78" t="s">
        <v>288</v>
      </c>
      <c r="E38" s="78" t="s">
        <v>292</v>
      </c>
      <c r="F38" s="78" t="s">
        <v>262</v>
      </c>
      <c r="G38" s="104"/>
      <c r="H38" s="104"/>
      <c r="I38" s="104"/>
      <c r="J38" s="104"/>
      <c r="K38" s="104"/>
      <c r="L38" s="104">
        <v>79.040000000000006</v>
      </c>
      <c r="M38" s="104"/>
      <c r="N38" s="104"/>
      <c r="O38" s="104"/>
      <c r="P38" s="104"/>
      <c r="Q38" s="104"/>
      <c r="R38" s="104"/>
      <c r="S38" s="104"/>
      <c r="T38" s="104"/>
      <c r="U38" s="104"/>
    </row>
    <row r="39" spans="4:21" x14ac:dyDescent="0.3">
      <c r="D39" s="78" t="s">
        <v>288</v>
      </c>
      <c r="E39" s="78" t="s">
        <v>293</v>
      </c>
      <c r="F39" s="78" t="s">
        <v>262</v>
      </c>
      <c r="G39" s="104"/>
      <c r="H39" s="104"/>
      <c r="I39" s="104"/>
      <c r="J39" s="104"/>
      <c r="K39" s="104"/>
      <c r="L39" s="104"/>
      <c r="M39" s="104">
        <v>79.040000000000006</v>
      </c>
      <c r="N39" s="104"/>
      <c r="O39" s="104"/>
      <c r="P39" s="104"/>
      <c r="Q39" s="104"/>
      <c r="R39" s="104"/>
      <c r="S39" s="104"/>
      <c r="T39" s="104"/>
      <c r="U39" s="104"/>
    </row>
    <row r="40" spans="4:21" x14ac:dyDescent="0.3">
      <c r="D40" s="78" t="s">
        <v>288</v>
      </c>
      <c r="E40" s="78" t="s">
        <v>294</v>
      </c>
      <c r="F40" s="78" t="s">
        <v>262</v>
      </c>
      <c r="G40" s="104"/>
      <c r="H40" s="104"/>
      <c r="I40" s="104"/>
      <c r="J40" s="104"/>
      <c r="K40" s="104"/>
      <c r="L40" s="104"/>
      <c r="M40" s="104">
        <v>79.040000000000006</v>
      </c>
      <c r="N40" s="104"/>
      <c r="O40" s="104"/>
      <c r="P40" s="104"/>
      <c r="Q40" s="104"/>
      <c r="R40" s="104"/>
      <c r="S40" s="104"/>
      <c r="T40" s="104"/>
      <c r="U40" s="104"/>
    </row>
    <row r="41" spans="4:21" x14ac:dyDescent="0.3">
      <c r="D41" s="78" t="s">
        <v>288</v>
      </c>
      <c r="E41" s="78" t="s">
        <v>295</v>
      </c>
      <c r="F41" s="78" t="s">
        <v>262</v>
      </c>
      <c r="G41" s="104"/>
      <c r="H41" s="104"/>
      <c r="I41" s="104"/>
      <c r="J41" s="104"/>
      <c r="K41" s="104"/>
      <c r="L41" s="104"/>
      <c r="M41" s="104"/>
      <c r="N41" s="104">
        <v>632.32000000000005</v>
      </c>
      <c r="O41" s="104"/>
      <c r="P41" s="104"/>
      <c r="Q41" s="104"/>
      <c r="R41" s="104"/>
      <c r="S41" s="104"/>
      <c r="T41" s="104"/>
      <c r="U41" s="104"/>
    </row>
    <row r="42" spans="4:21" x14ac:dyDescent="0.3">
      <c r="D42" s="78" t="s">
        <v>288</v>
      </c>
      <c r="E42" s="78" t="s">
        <v>296</v>
      </c>
      <c r="F42" s="78" t="s">
        <v>262</v>
      </c>
      <c r="G42" s="104"/>
      <c r="H42" s="104"/>
      <c r="I42" s="104"/>
      <c r="J42" s="104"/>
      <c r="K42" s="104"/>
      <c r="L42" s="104"/>
      <c r="M42" s="104"/>
      <c r="N42" s="104"/>
      <c r="O42" s="104"/>
      <c r="P42" s="104">
        <v>142.47</v>
      </c>
      <c r="Q42" s="104"/>
      <c r="R42" s="104"/>
      <c r="S42" s="104"/>
      <c r="T42" s="104"/>
      <c r="U42" s="104"/>
    </row>
    <row r="43" spans="4:21" x14ac:dyDescent="0.3">
      <c r="D43" s="78" t="s">
        <v>288</v>
      </c>
      <c r="E43" s="78" t="s">
        <v>297</v>
      </c>
      <c r="F43" s="78" t="s">
        <v>262</v>
      </c>
      <c r="G43" s="104"/>
      <c r="H43" s="104"/>
      <c r="I43" s="104"/>
      <c r="J43" s="104"/>
      <c r="K43" s="104"/>
      <c r="L43" s="104"/>
      <c r="M43" s="104"/>
      <c r="N43" s="104"/>
      <c r="O43" s="104"/>
      <c r="P43" s="104"/>
      <c r="Q43" s="104"/>
      <c r="R43" s="104">
        <v>122.12</v>
      </c>
      <c r="S43" s="104"/>
      <c r="T43" s="104"/>
      <c r="U43" s="104"/>
    </row>
    <row r="44" spans="4:21" x14ac:dyDescent="0.3">
      <c r="D44" s="78" t="s">
        <v>298</v>
      </c>
      <c r="E44" s="78" t="s">
        <v>299</v>
      </c>
      <c r="F44" s="78" t="s">
        <v>262</v>
      </c>
      <c r="G44" s="104"/>
      <c r="H44" s="104"/>
      <c r="I44" s="104"/>
      <c r="J44" s="104"/>
      <c r="K44" s="104"/>
      <c r="L44" s="104"/>
      <c r="M44" s="104"/>
      <c r="N44" s="104"/>
      <c r="O44" s="104"/>
      <c r="P44" s="104"/>
      <c r="Q44" s="104">
        <v>2171.6</v>
      </c>
      <c r="R44" s="104"/>
      <c r="S44" s="104"/>
      <c r="T44" s="104"/>
      <c r="U44" s="104"/>
    </row>
    <row r="45" spans="4:21" x14ac:dyDescent="0.3">
      <c r="D45" s="78" t="s">
        <v>298</v>
      </c>
      <c r="E45" s="78" t="s">
        <v>300</v>
      </c>
      <c r="F45" s="78" t="s">
        <v>262</v>
      </c>
      <c r="G45" s="104"/>
      <c r="H45" s="104"/>
      <c r="I45" s="104"/>
      <c r="J45" s="104"/>
      <c r="K45" s="104"/>
      <c r="L45" s="104"/>
      <c r="M45" s="104"/>
      <c r="N45" s="104"/>
      <c r="O45" s="104"/>
      <c r="P45" s="104"/>
      <c r="Q45" s="104">
        <v>2171.6</v>
      </c>
      <c r="R45" s="104"/>
      <c r="S45" s="104"/>
      <c r="T45" s="104"/>
      <c r="U45" s="104"/>
    </row>
    <row r="46" spans="4:21" x14ac:dyDescent="0.3">
      <c r="D46" s="78" t="s">
        <v>298</v>
      </c>
      <c r="E46" s="78" t="s">
        <v>301</v>
      </c>
      <c r="F46" s="78" t="s">
        <v>262</v>
      </c>
      <c r="G46" s="104"/>
      <c r="H46" s="104"/>
      <c r="I46" s="104"/>
      <c r="J46" s="104"/>
      <c r="K46" s="104"/>
      <c r="L46" s="104"/>
      <c r="M46" s="104"/>
      <c r="N46" s="104"/>
      <c r="O46" s="104"/>
      <c r="P46" s="104"/>
      <c r="Q46" s="104">
        <v>2171.6</v>
      </c>
      <c r="R46" s="104"/>
      <c r="S46" s="104"/>
      <c r="T46" s="104"/>
      <c r="U46" s="104"/>
    </row>
    <row r="47" spans="4:21" x14ac:dyDescent="0.3">
      <c r="D47" s="78" t="s">
        <v>298</v>
      </c>
      <c r="E47" s="78" t="s">
        <v>302</v>
      </c>
      <c r="F47" s="78" t="s">
        <v>262</v>
      </c>
      <c r="G47" s="104"/>
      <c r="H47" s="104"/>
      <c r="I47" s="104"/>
      <c r="J47" s="104"/>
      <c r="K47" s="104"/>
      <c r="L47" s="104"/>
      <c r="M47" s="104"/>
      <c r="N47" s="104"/>
      <c r="O47" s="104"/>
      <c r="P47" s="104"/>
      <c r="Q47" s="104"/>
      <c r="R47" s="104">
        <v>2171.6</v>
      </c>
      <c r="S47" s="104"/>
      <c r="T47" s="104"/>
      <c r="U47" s="104"/>
    </row>
    <row r="48" spans="4:21" x14ac:dyDescent="0.3">
      <c r="D48" s="78" t="s">
        <v>298</v>
      </c>
      <c r="E48" s="78" t="s">
        <v>303</v>
      </c>
      <c r="F48" s="78" t="s">
        <v>262</v>
      </c>
      <c r="G48" s="104"/>
      <c r="H48" s="104"/>
      <c r="I48" s="104"/>
      <c r="J48" s="104"/>
      <c r="K48" s="104"/>
      <c r="L48" s="104"/>
      <c r="M48" s="104"/>
      <c r="N48" s="104"/>
      <c r="O48" s="104"/>
      <c r="P48" s="104"/>
      <c r="Q48" s="104"/>
      <c r="R48" s="104">
        <v>2171.6</v>
      </c>
      <c r="S48" s="104"/>
      <c r="T48" s="104"/>
      <c r="U48" s="104"/>
    </row>
    <row r="49" spans="4:21" x14ac:dyDescent="0.3">
      <c r="D49" s="78" t="s">
        <v>298</v>
      </c>
      <c r="E49" s="78" t="s">
        <v>304</v>
      </c>
      <c r="F49" s="78" t="s">
        <v>262</v>
      </c>
      <c r="G49" s="104"/>
      <c r="H49" s="104"/>
      <c r="I49" s="104"/>
      <c r="J49" s="104"/>
      <c r="K49" s="104"/>
      <c r="L49" s="104"/>
      <c r="M49" s="104"/>
      <c r="N49" s="104"/>
      <c r="O49" s="104"/>
      <c r="P49" s="104"/>
      <c r="Q49" s="104"/>
      <c r="R49" s="104">
        <v>2171.6</v>
      </c>
      <c r="S49" s="104"/>
      <c r="T49" s="104"/>
      <c r="U49" s="104"/>
    </row>
    <row r="50" spans="4:21" x14ac:dyDescent="0.3">
      <c r="D50" s="78" t="s">
        <v>298</v>
      </c>
      <c r="E50" s="78" t="s">
        <v>305</v>
      </c>
      <c r="F50" s="78" t="s">
        <v>262</v>
      </c>
      <c r="G50" s="104"/>
      <c r="H50" s="104"/>
      <c r="I50" s="104"/>
      <c r="J50" s="104"/>
      <c r="K50" s="104"/>
      <c r="L50" s="104"/>
      <c r="M50" s="104"/>
      <c r="N50" s="104"/>
      <c r="O50" s="104"/>
      <c r="P50" s="104"/>
      <c r="Q50" s="104"/>
      <c r="R50" s="104">
        <v>2171.6</v>
      </c>
      <c r="S50" s="104"/>
      <c r="T50" s="104"/>
      <c r="U50" s="104"/>
    </row>
    <row r="51" spans="4:21" x14ac:dyDescent="0.3">
      <c r="D51" s="78" t="s">
        <v>298</v>
      </c>
      <c r="E51" s="78" t="s">
        <v>306</v>
      </c>
      <c r="F51" s="78" t="s">
        <v>262</v>
      </c>
      <c r="G51" s="104"/>
      <c r="H51" s="104"/>
      <c r="I51" s="104"/>
      <c r="J51" s="104"/>
      <c r="K51" s="104"/>
      <c r="L51" s="104"/>
      <c r="M51" s="104"/>
      <c r="N51" s="104"/>
      <c r="O51" s="104"/>
      <c r="P51" s="104"/>
      <c r="Q51" s="104"/>
      <c r="R51" s="104"/>
      <c r="S51" s="104">
        <v>2171.6</v>
      </c>
      <c r="T51" s="104"/>
      <c r="U51" s="104"/>
    </row>
    <row r="52" spans="4:21" x14ac:dyDescent="0.3">
      <c r="D52" s="78" t="s">
        <v>298</v>
      </c>
      <c r="E52" s="78" t="s">
        <v>307</v>
      </c>
      <c r="F52" s="78" t="s">
        <v>262</v>
      </c>
      <c r="G52" s="104"/>
      <c r="H52" s="104"/>
      <c r="I52" s="104"/>
      <c r="J52" s="104"/>
      <c r="K52" s="104"/>
      <c r="L52" s="104"/>
      <c r="M52" s="104"/>
      <c r="N52" s="104"/>
      <c r="O52" s="104"/>
      <c r="P52" s="104"/>
      <c r="Q52" s="104"/>
      <c r="R52" s="104"/>
      <c r="S52" s="104">
        <v>1737.28</v>
      </c>
      <c r="T52" s="104"/>
      <c r="U52" s="104"/>
    </row>
    <row r="53" spans="4:21" x14ac:dyDescent="0.3">
      <c r="D53" s="78" t="s">
        <v>298</v>
      </c>
      <c r="E53" s="78" t="s">
        <v>308</v>
      </c>
      <c r="F53" s="78" t="s">
        <v>262</v>
      </c>
      <c r="G53" s="104"/>
      <c r="H53" s="104"/>
      <c r="I53" s="104"/>
      <c r="J53" s="104"/>
      <c r="K53" s="104"/>
      <c r="L53" s="104"/>
      <c r="M53" s="104"/>
      <c r="N53" s="104"/>
      <c r="O53" s="104"/>
      <c r="P53" s="104"/>
      <c r="Q53" s="104"/>
      <c r="R53" s="104"/>
      <c r="S53" s="104">
        <v>2171.6</v>
      </c>
      <c r="T53" s="104"/>
      <c r="U53" s="104"/>
    </row>
    <row r="54" spans="4:21" x14ac:dyDescent="0.3">
      <c r="D54" s="78" t="s">
        <v>298</v>
      </c>
      <c r="E54" s="78" t="s">
        <v>309</v>
      </c>
      <c r="F54" s="78" t="s">
        <v>262</v>
      </c>
      <c r="G54" s="104"/>
      <c r="H54" s="104"/>
      <c r="I54" s="104"/>
      <c r="J54" s="104"/>
      <c r="K54" s="104"/>
      <c r="L54" s="104"/>
      <c r="M54" s="104"/>
      <c r="N54" s="104"/>
      <c r="O54" s="104"/>
      <c r="P54" s="104"/>
      <c r="Q54" s="104"/>
      <c r="R54" s="104"/>
      <c r="S54" s="104">
        <v>1737.28</v>
      </c>
      <c r="T54" s="104"/>
      <c r="U54" s="104"/>
    </row>
    <row r="55" spans="4:21" x14ac:dyDescent="0.3">
      <c r="D55" s="78" t="s">
        <v>298</v>
      </c>
      <c r="E55" s="78" t="s">
        <v>310</v>
      </c>
      <c r="F55" s="78" t="s">
        <v>262</v>
      </c>
      <c r="G55" s="104"/>
      <c r="H55" s="104"/>
      <c r="I55" s="104"/>
      <c r="J55" s="104"/>
      <c r="K55" s="104"/>
      <c r="L55" s="104"/>
      <c r="M55" s="104"/>
      <c r="N55" s="104"/>
      <c r="O55" s="104"/>
      <c r="P55" s="104"/>
      <c r="Q55" s="104"/>
      <c r="R55" s="104"/>
      <c r="S55" s="104"/>
      <c r="T55" s="104">
        <v>2171.6</v>
      </c>
      <c r="U55" s="104"/>
    </row>
    <row r="56" spans="4:21" x14ac:dyDescent="0.3">
      <c r="D56" s="78" t="s">
        <v>298</v>
      </c>
      <c r="E56" s="78" t="s">
        <v>311</v>
      </c>
      <c r="F56" s="78" t="s">
        <v>262</v>
      </c>
      <c r="G56" s="104"/>
      <c r="H56" s="104"/>
      <c r="I56" s="104"/>
      <c r="J56" s="104"/>
      <c r="K56" s="104"/>
      <c r="L56" s="104"/>
      <c r="M56" s="104"/>
      <c r="N56" s="104"/>
      <c r="O56" s="104"/>
      <c r="P56" s="104"/>
      <c r="Q56" s="104"/>
      <c r="R56" s="104"/>
      <c r="S56" s="104"/>
      <c r="T56" s="104">
        <v>1737.28</v>
      </c>
      <c r="U56" s="104"/>
    </row>
    <row r="57" spans="4:21" x14ac:dyDescent="0.3">
      <c r="D57" s="78" t="s">
        <v>298</v>
      </c>
      <c r="E57" s="78" t="s">
        <v>312</v>
      </c>
      <c r="F57" s="78" t="s">
        <v>262</v>
      </c>
      <c r="G57" s="104"/>
      <c r="H57" s="104"/>
      <c r="I57" s="104"/>
      <c r="J57" s="104"/>
      <c r="K57" s="104"/>
      <c r="L57" s="104"/>
      <c r="M57" s="104"/>
      <c r="N57" s="104"/>
      <c r="O57" s="104"/>
      <c r="P57" s="104"/>
      <c r="Q57" s="104"/>
      <c r="R57" s="104"/>
      <c r="S57" s="104"/>
      <c r="T57" s="104">
        <v>1737.28</v>
      </c>
      <c r="U57" s="104"/>
    </row>
    <row r="58" spans="4:21" x14ac:dyDescent="0.3">
      <c r="D58" s="78" t="s">
        <v>298</v>
      </c>
      <c r="E58" s="78" t="s">
        <v>313</v>
      </c>
      <c r="F58" s="78" t="s">
        <v>262</v>
      </c>
      <c r="G58" s="104"/>
      <c r="H58" s="104"/>
      <c r="I58" s="104"/>
      <c r="J58" s="104"/>
      <c r="K58" s="104"/>
      <c r="L58" s="104"/>
      <c r="M58" s="104"/>
      <c r="N58" s="104"/>
      <c r="O58" s="104"/>
      <c r="P58" s="104"/>
      <c r="Q58" s="104"/>
      <c r="R58" s="104"/>
      <c r="S58" s="104"/>
      <c r="T58" s="104">
        <v>1737.28</v>
      </c>
      <c r="U58" s="104"/>
    </row>
    <row r="59" spans="4:21" x14ac:dyDescent="0.3">
      <c r="D59" s="78" t="s">
        <v>298</v>
      </c>
      <c r="E59" s="78" t="s">
        <v>314</v>
      </c>
      <c r="F59" s="78" t="s">
        <v>262</v>
      </c>
      <c r="G59" s="104"/>
      <c r="H59" s="104"/>
      <c r="I59" s="104"/>
      <c r="J59" s="104"/>
      <c r="K59" s="104"/>
      <c r="L59" s="104"/>
      <c r="M59" s="104"/>
      <c r="N59" s="104"/>
      <c r="O59" s="104"/>
      <c r="P59" s="104"/>
      <c r="Q59" s="104"/>
      <c r="R59" s="104"/>
      <c r="S59" s="104"/>
      <c r="T59" s="104">
        <v>1737.28</v>
      </c>
      <c r="U59" s="104"/>
    </row>
    <row r="60" spans="4:21" x14ac:dyDescent="0.3">
      <c r="D60" s="78" t="s">
        <v>298</v>
      </c>
      <c r="E60" s="78" t="s">
        <v>315</v>
      </c>
      <c r="F60" s="78" t="s">
        <v>262</v>
      </c>
      <c r="G60" s="104"/>
      <c r="H60" s="104"/>
      <c r="I60" s="104"/>
      <c r="J60" s="104"/>
      <c r="K60" s="104"/>
      <c r="L60" s="104"/>
      <c r="M60" s="104"/>
      <c r="N60" s="104"/>
      <c r="O60" s="104"/>
      <c r="P60" s="104"/>
      <c r="Q60" s="104"/>
      <c r="R60" s="104"/>
      <c r="S60" s="104"/>
      <c r="T60" s="104"/>
      <c r="U60" s="104">
        <v>1737.28</v>
      </c>
    </row>
    <row r="61" spans="4:21" x14ac:dyDescent="0.3">
      <c r="D61" s="78" t="s">
        <v>298</v>
      </c>
      <c r="E61" s="78" t="s">
        <v>316</v>
      </c>
      <c r="F61" s="78" t="s">
        <v>262</v>
      </c>
      <c r="G61" s="104"/>
      <c r="H61" s="104"/>
      <c r="I61" s="104"/>
      <c r="J61" s="104"/>
      <c r="K61" s="104"/>
      <c r="L61" s="104"/>
      <c r="M61" s="104"/>
      <c r="N61" s="104"/>
      <c r="O61" s="104"/>
      <c r="P61" s="104"/>
      <c r="Q61" s="104"/>
      <c r="R61" s="104"/>
      <c r="S61" s="104"/>
      <c r="T61" s="104"/>
      <c r="U61" s="104">
        <v>1737.28</v>
      </c>
    </row>
    <row r="62" spans="4:21" x14ac:dyDescent="0.3">
      <c r="D62" s="78" t="s">
        <v>298</v>
      </c>
      <c r="E62" s="78" t="s">
        <v>317</v>
      </c>
      <c r="F62" s="78" t="s">
        <v>262</v>
      </c>
      <c r="G62" s="104"/>
      <c r="H62" s="104"/>
      <c r="I62" s="104"/>
      <c r="J62" s="104"/>
      <c r="K62" s="104"/>
      <c r="L62" s="104"/>
      <c r="M62" s="104"/>
      <c r="N62" s="104"/>
      <c r="O62" s="104"/>
      <c r="P62" s="104"/>
      <c r="Q62" s="104"/>
      <c r="R62" s="104"/>
      <c r="S62" s="104"/>
      <c r="T62" s="104"/>
      <c r="U62" s="104">
        <v>1737.28</v>
      </c>
    </row>
    <row r="63" spans="4:21" x14ac:dyDescent="0.3">
      <c r="D63" s="78" t="s">
        <v>298</v>
      </c>
      <c r="E63" s="78" t="s">
        <v>318</v>
      </c>
      <c r="F63" s="78" t="s">
        <v>262</v>
      </c>
      <c r="G63" s="104"/>
      <c r="H63" s="104"/>
      <c r="I63" s="104"/>
      <c r="J63" s="104"/>
      <c r="K63" s="104"/>
      <c r="L63" s="104"/>
      <c r="M63" s="104"/>
      <c r="N63" s="104"/>
      <c r="O63" s="104"/>
      <c r="P63" s="104"/>
      <c r="Q63" s="104"/>
      <c r="R63" s="104"/>
      <c r="S63" s="104"/>
      <c r="T63" s="104"/>
      <c r="U63" s="104">
        <v>1302.96</v>
      </c>
    </row>
    <row r="64" spans="4:21" x14ac:dyDescent="0.3">
      <c r="D64" s="78" t="s">
        <v>319</v>
      </c>
      <c r="E64" s="78" t="s">
        <v>320</v>
      </c>
      <c r="F64" s="78" t="s">
        <v>262</v>
      </c>
      <c r="G64" s="104"/>
      <c r="H64" s="104"/>
      <c r="I64" s="104"/>
      <c r="J64" s="104"/>
      <c r="K64" s="104"/>
      <c r="L64" s="104">
        <v>695.84</v>
      </c>
      <c r="M64" s="104"/>
      <c r="N64" s="104"/>
      <c r="O64" s="104"/>
      <c r="P64" s="104"/>
      <c r="Q64" s="104"/>
      <c r="R64" s="104"/>
      <c r="S64" s="104"/>
      <c r="T64" s="104"/>
      <c r="U64" s="104"/>
    </row>
    <row r="65" spans="3:21" x14ac:dyDescent="0.3">
      <c r="D65" s="78" t="s">
        <v>319</v>
      </c>
      <c r="E65" s="78" t="s">
        <v>321</v>
      </c>
      <c r="F65" s="78" t="s">
        <v>262</v>
      </c>
      <c r="G65" s="104"/>
      <c r="H65" s="104"/>
      <c r="I65" s="104"/>
      <c r="J65" s="104"/>
      <c r="K65" s="104"/>
      <c r="L65" s="104"/>
      <c r="M65" s="104">
        <v>695.84</v>
      </c>
      <c r="N65" s="104"/>
      <c r="O65" s="104"/>
      <c r="P65" s="104"/>
      <c r="Q65" s="104"/>
      <c r="R65" s="104"/>
      <c r="S65" s="104"/>
      <c r="T65" s="104"/>
      <c r="U65" s="104"/>
    </row>
    <row r="66" spans="3:21" x14ac:dyDescent="0.3">
      <c r="C66" s="78" t="s">
        <v>322</v>
      </c>
      <c r="D66" s="78" t="s">
        <v>267</v>
      </c>
      <c r="E66" s="78" t="s">
        <v>259</v>
      </c>
      <c r="F66" s="78" t="s">
        <v>262</v>
      </c>
      <c r="G66" s="104"/>
      <c r="H66" s="104"/>
      <c r="I66" s="104"/>
      <c r="J66" s="104"/>
      <c r="K66" s="104"/>
      <c r="L66" s="104"/>
      <c r="M66" s="104">
        <v>5193.3599999999997</v>
      </c>
      <c r="N66" s="104">
        <v>5806.02</v>
      </c>
      <c r="O66" s="104">
        <v>6173.4</v>
      </c>
      <c r="P66" s="104">
        <v>7315.4</v>
      </c>
      <c r="Q66" s="104">
        <v>6741.28</v>
      </c>
      <c r="R66" s="104">
        <v>8148.8</v>
      </c>
      <c r="S66" s="104">
        <v>7370.96</v>
      </c>
      <c r="T66" s="104">
        <v>8148.8</v>
      </c>
      <c r="U66" s="104">
        <v>6111.6</v>
      </c>
    </row>
    <row r="67" spans="3:21" x14ac:dyDescent="0.3">
      <c r="D67" s="78" t="s">
        <v>259</v>
      </c>
      <c r="E67" s="78" t="s">
        <v>259</v>
      </c>
      <c r="F67" s="78" t="s">
        <v>262</v>
      </c>
      <c r="G67" s="104"/>
      <c r="H67" s="104"/>
      <c r="I67" s="104"/>
      <c r="J67" s="104"/>
      <c r="K67" s="104"/>
      <c r="L67" s="104"/>
      <c r="M67" s="104">
        <v>4549.1099999999997</v>
      </c>
      <c r="N67" s="104">
        <v>6135.31</v>
      </c>
      <c r="O67" s="104">
        <v>5801.5</v>
      </c>
      <c r="P67" s="104">
        <v>6780.91</v>
      </c>
      <c r="Q67" s="104">
        <v>7254.06</v>
      </c>
      <c r="R67" s="104">
        <v>7394.8</v>
      </c>
      <c r="S67" s="104">
        <v>6692.51</v>
      </c>
      <c r="T67" s="104">
        <v>7947.32</v>
      </c>
      <c r="U67" s="104">
        <v>5525.82</v>
      </c>
    </row>
    <row r="68" spans="3:21" x14ac:dyDescent="0.3">
      <c r="C68" s="78" t="s">
        <v>323</v>
      </c>
      <c r="D68" s="78" t="s">
        <v>324</v>
      </c>
      <c r="E68" s="78" t="s">
        <v>325</v>
      </c>
      <c r="F68" s="78" t="s">
        <v>262</v>
      </c>
      <c r="G68" s="104"/>
      <c r="H68" s="104"/>
      <c r="I68" s="104">
        <v>465</v>
      </c>
      <c r="J68" s="104"/>
      <c r="K68" s="104"/>
      <c r="L68" s="104"/>
      <c r="M68" s="104"/>
      <c r="N68" s="104"/>
      <c r="O68" s="104"/>
      <c r="P68" s="104"/>
      <c r="Q68" s="104"/>
      <c r="R68" s="104"/>
      <c r="S68" s="104"/>
      <c r="T68" s="104"/>
      <c r="U68" s="104"/>
    </row>
    <row r="69" spans="3:21" x14ac:dyDescent="0.3">
      <c r="D69" s="78" t="s">
        <v>324</v>
      </c>
      <c r="E69" s="78" t="s">
        <v>326</v>
      </c>
      <c r="F69" s="78" t="s">
        <v>262</v>
      </c>
      <c r="G69" s="104"/>
      <c r="H69" s="104"/>
      <c r="I69" s="104"/>
      <c r="J69" s="104">
        <v>5830</v>
      </c>
      <c r="K69" s="104"/>
      <c r="L69" s="104"/>
      <c r="M69" s="104"/>
      <c r="N69" s="104"/>
      <c r="O69" s="104"/>
      <c r="P69" s="104"/>
      <c r="Q69" s="104"/>
      <c r="R69" s="104"/>
      <c r="S69" s="104"/>
      <c r="T69" s="104"/>
      <c r="U69" s="104"/>
    </row>
    <row r="70" spans="3:21" x14ac:dyDescent="0.3">
      <c r="D70" s="78" t="s">
        <v>324</v>
      </c>
      <c r="E70" s="78" t="s">
        <v>327</v>
      </c>
      <c r="F70" s="78" t="s">
        <v>262</v>
      </c>
      <c r="G70" s="104"/>
      <c r="H70" s="104"/>
      <c r="I70" s="104"/>
      <c r="J70" s="104"/>
      <c r="K70" s="104">
        <v>8235</v>
      </c>
      <c r="L70" s="104"/>
      <c r="M70" s="104"/>
      <c r="N70" s="104"/>
      <c r="O70" s="104"/>
      <c r="P70" s="104"/>
      <c r="Q70" s="104"/>
      <c r="R70" s="104"/>
      <c r="S70" s="104"/>
      <c r="T70" s="104"/>
      <c r="U70" s="104"/>
    </row>
    <row r="71" spans="3:21" x14ac:dyDescent="0.3">
      <c r="D71" s="78" t="s">
        <v>324</v>
      </c>
      <c r="E71" s="78" t="s">
        <v>328</v>
      </c>
      <c r="F71" s="78" t="s">
        <v>262</v>
      </c>
      <c r="G71" s="104"/>
      <c r="H71" s="104"/>
      <c r="I71" s="104"/>
      <c r="J71" s="104"/>
      <c r="K71" s="104"/>
      <c r="L71" s="104"/>
      <c r="M71" s="104">
        <v>8925</v>
      </c>
      <c r="N71" s="104"/>
      <c r="O71" s="104"/>
      <c r="P71" s="104"/>
      <c r="Q71" s="104"/>
      <c r="R71" s="104"/>
      <c r="S71" s="104"/>
      <c r="T71" s="104"/>
      <c r="U71" s="104"/>
    </row>
    <row r="72" spans="3:21" x14ac:dyDescent="0.3">
      <c r="D72" s="78" t="s">
        <v>324</v>
      </c>
      <c r="E72" s="78" t="s">
        <v>329</v>
      </c>
      <c r="F72" s="78" t="s">
        <v>262</v>
      </c>
      <c r="G72" s="104"/>
      <c r="H72" s="104"/>
      <c r="I72" s="104"/>
      <c r="J72" s="104"/>
      <c r="K72" s="104"/>
      <c r="L72" s="104"/>
      <c r="M72" s="104">
        <v>900</v>
      </c>
      <c r="N72" s="104"/>
      <c r="O72" s="104"/>
      <c r="P72" s="104"/>
      <c r="Q72" s="104"/>
      <c r="R72" s="104"/>
      <c r="S72" s="104"/>
      <c r="T72" s="104"/>
      <c r="U72" s="104"/>
    </row>
    <row r="73" spans="3:21" x14ac:dyDescent="0.3">
      <c r="D73" s="78" t="s">
        <v>324</v>
      </c>
      <c r="E73" s="78" t="s">
        <v>330</v>
      </c>
      <c r="F73" s="78" t="s">
        <v>262</v>
      </c>
      <c r="G73" s="104"/>
      <c r="H73" s="104"/>
      <c r="I73" s="104"/>
      <c r="J73" s="104"/>
      <c r="K73" s="104"/>
      <c r="L73" s="104"/>
      <c r="M73" s="104"/>
      <c r="N73" s="104"/>
      <c r="O73" s="104">
        <v>10880</v>
      </c>
      <c r="P73" s="104"/>
      <c r="Q73" s="104"/>
      <c r="R73" s="104"/>
      <c r="S73" s="104"/>
      <c r="T73" s="104"/>
      <c r="U73" s="104"/>
    </row>
    <row r="74" spans="3:21" x14ac:dyDescent="0.3">
      <c r="D74" s="78" t="s">
        <v>324</v>
      </c>
      <c r="E74" s="78" t="s">
        <v>331</v>
      </c>
      <c r="F74" s="78" t="s">
        <v>262</v>
      </c>
      <c r="G74" s="104"/>
      <c r="H74" s="104"/>
      <c r="I74" s="104"/>
      <c r="J74" s="104"/>
      <c r="K74" s="104"/>
      <c r="L74" s="104"/>
      <c r="M74" s="104"/>
      <c r="N74" s="104"/>
      <c r="O74" s="104"/>
      <c r="P74" s="104">
        <v>16589.099999999999</v>
      </c>
      <c r="Q74" s="104"/>
      <c r="R74" s="104"/>
      <c r="S74" s="104"/>
      <c r="T74" s="104"/>
      <c r="U74" s="104"/>
    </row>
    <row r="75" spans="3:21" x14ac:dyDescent="0.3">
      <c r="D75" s="78" t="s">
        <v>324</v>
      </c>
      <c r="E75" s="78" t="s">
        <v>332</v>
      </c>
      <c r="F75" s="78" t="s">
        <v>262</v>
      </c>
      <c r="G75" s="104"/>
      <c r="H75" s="104"/>
      <c r="I75" s="104"/>
      <c r="J75" s="104"/>
      <c r="K75" s="104"/>
      <c r="L75" s="104"/>
      <c r="M75" s="104"/>
      <c r="N75" s="104"/>
      <c r="O75" s="104"/>
      <c r="P75" s="104">
        <v>15356.54</v>
      </c>
      <c r="Q75" s="104"/>
      <c r="R75" s="104"/>
      <c r="S75" s="104"/>
      <c r="T75" s="104"/>
      <c r="U75" s="104"/>
    </row>
    <row r="76" spans="3:21" x14ac:dyDescent="0.3">
      <c r="D76" s="78" t="s">
        <v>324</v>
      </c>
      <c r="E76" s="78" t="s">
        <v>333</v>
      </c>
      <c r="F76" s="78" t="s">
        <v>262</v>
      </c>
      <c r="G76" s="104"/>
      <c r="H76" s="104"/>
      <c r="I76" s="104"/>
      <c r="J76" s="104"/>
      <c r="K76" s="104"/>
      <c r="L76" s="104"/>
      <c r="M76" s="104"/>
      <c r="N76" s="104"/>
      <c r="O76" s="104"/>
      <c r="P76" s="104"/>
      <c r="Q76" s="104">
        <v>11635</v>
      </c>
      <c r="R76" s="104"/>
      <c r="S76" s="104"/>
      <c r="T76" s="104"/>
      <c r="U76" s="104"/>
    </row>
    <row r="77" spans="3:21" x14ac:dyDescent="0.3">
      <c r="D77" s="78" t="s">
        <v>324</v>
      </c>
      <c r="E77" s="78" t="s">
        <v>334</v>
      </c>
      <c r="F77" s="78" t="s">
        <v>262</v>
      </c>
      <c r="G77" s="104"/>
      <c r="H77" s="104"/>
      <c r="I77" s="104"/>
      <c r="J77" s="104"/>
      <c r="K77" s="104"/>
      <c r="L77" s="104"/>
      <c r="M77" s="104"/>
      <c r="N77" s="104"/>
      <c r="O77" s="104"/>
      <c r="P77" s="104"/>
      <c r="Q77" s="104"/>
      <c r="R77" s="104">
        <v>12480</v>
      </c>
      <c r="S77" s="104"/>
      <c r="T77" s="104"/>
      <c r="U77" s="104"/>
    </row>
    <row r="78" spans="3:21" x14ac:dyDescent="0.3">
      <c r="D78" s="78" t="s">
        <v>324</v>
      </c>
      <c r="E78" s="78" t="s">
        <v>335</v>
      </c>
      <c r="F78" s="78" t="s">
        <v>262</v>
      </c>
      <c r="G78" s="104"/>
      <c r="H78" s="104"/>
      <c r="I78" s="104"/>
      <c r="J78" s="104"/>
      <c r="K78" s="104"/>
      <c r="L78" s="104"/>
      <c r="M78" s="104"/>
      <c r="N78" s="104"/>
      <c r="O78" s="104"/>
      <c r="P78" s="104"/>
      <c r="Q78" s="104"/>
      <c r="R78" s="104"/>
      <c r="S78" s="104">
        <v>3285</v>
      </c>
      <c r="T78" s="104"/>
      <c r="U78" s="104"/>
    </row>
    <row r="79" spans="3:21" x14ac:dyDescent="0.3">
      <c r="D79" s="78" t="s">
        <v>324</v>
      </c>
      <c r="E79" s="78" t="s">
        <v>336</v>
      </c>
      <c r="F79" s="78" t="s">
        <v>262</v>
      </c>
      <c r="G79" s="104"/>
      <c r="H79" s="104"/>
      <c r="I79" s="104"/>
      <c r="J79" s="104"/>
      <c r="K79" s="104"/>
      <c r="L79" s="104"/>
      <c r="M79" s="104"/>
      <c r="N79" s="104"/>
      <c r="O79" s="104"/>
      <c r="P79" s="104"/>
      <c r="Q79" s="104"/>
      <c r="R79" s="104"/>
      <c r="S79" s="104"/>
      <c r="T79" s="104">
        <v>2525</v>
      </c>
      <c r="U79" s="104"/>
    </row>
    <row r="80" spans="3:21" x14ac:dyDescent="0.3">
      <c r="D80" s="78" t="s">
        <v>324</v>
      </c>
      <c r="E80" s="105" t="s">
        <v>337</v>
      </c>
      <c r="F80" s="78" t="s">
        <v>262</v>
      </c>
      <c r="G80" s="104"/>
      <c r="H80" s="104"/>
      <c r="I80" s="104"/>
      <c r="J80" s="104"/>
      <c r="K80" s="104"/>
      <c r="L80" s="104"/>
      <c r="M80" s="104"/>
      <c r="N80" s="104"/>
      <c r="O80" s="104"/>
      <c r="P80" s="104"/>
      <c r="Q80" s="104"/>
      <c r="R80" s="104"/>
      <c r="S80" s="104"/>
      <c r="T80" s="104"/>
      <c r="U80" s="106">
        <v>9625</v>
      </c>
    </row>
    <row r="81" spans="2:21" x14ac:dyDescent="0.3">
      <c r="D81" s="78" t="s">
        <v>324</v>
      </c>
      <c r="E81" s="78" t="s">
        <v>338</v>
      </c>
      <c r="F81" s="78" t="s">
        <v>262</v>
      </c>
      <c r="G81" s="104"/>
      <c r="H81" s="104"/>
      <c r="I81" s="104"/>
      <c r="J81" s="104"/>
      <c r="K81" s="104"/>
      <c r="L81" s="104"/>
      <c r="M81" s="104"/>
      <c r="N81" s="104"/>
      <c r="O81" s="104"/>
      <c r="P81" s="104"/>
      <c r="Q81" s="104"/>
      <c r="R81" s="104"/>
      <c r="S81" s="104">
        <v>4895.84</v>
      </c>
      <c r="T81" s="104"/>
      <c r="U81" s="104"/>
    </row>
    <row r="82" spans="2:21" x14ac:dyDescent="0.3">
      <c r="D82" s="78" t="s">
        <v>324</v>
      </c>
      <c r="E82" s="78" t="s">
        <v>339</v>
      </c>
      <c r="F82" s="78" t="s">
        <v>262</v>
      </c>
      <c r="G82" s="104"/>
      <c r="H82" s="104"/>
      <c r="I82" s="104"/>
      <c r="J82" s="104"/>
      <c r="K82" s="104"/>
      <c r="L82" s="104"/>
      <c r="M82" s="104"/>
      <c r="N82" s="104"/>
      <c r="O82" s="104"/>
      <c r="P82" s="104"/>
      <c r="Q82" s="104"/>
      <c r="R82" s="104"/>
      <c r="S82" s="104">
        <v>2915</v>
      </c>
      <c r="T82" s="104"/>
      <c r="U82" s="104"/>
    </row>
    <row r="83" spans="2:21" x14ac:dyDescent="0.3">
      <c r="D83" s="78" t="s">
        <v>324</v>
      </c>
      <c r="E83" s="78" t="s">
        <v>340</v>
      </c>
      <c r="F83" s="78" t="s">
        <v>262</v>
      </c>
      <c r="G83" s="104"/>
      <c r="H83" s="104"/>
      <c r="I83" s="104"/>
      <c r="J83" s="104"/>
      <c r="K83" s="104"/>
      <c r="L83" s="104"/>
      <c r="M83" s="104"/>
      <c r="N83" s="104"/>
      <c r="O83" s="104"/>
      <c r="P83" s="104"/>
      <c r="Q83" s="104"/>
      <c r="R83" s="104"/>
      <c r="S83" s="104">
        <v>2587.25</v>
      </c>
      <c r="T83" s="104"/>
      <c r="U83" s="104"/>
    </row>
    <row r="84" spans="2:21" x14ac:dyDescent="0.3">
      <c r="D84" s="78" t="s">
        <v>324</v>
      </c>
      <c r="E84" s="78" t="s">
        <v>341</v>
      </c>
      <c r="F84" s="78" t="s">
        <v>262</v>
      </c>
      <c r="G84" s="104"/>
      <c r="H84" s="104"/>
      <c r="I84" s="104"/>
      <c r="J84" s="104"/>
      <c r="K84" s="104"/>
      <c r="L84" s="104"/>
      <c r="M84" s="104"/>
      <c r="N84" s="104"/>
      <c r="O84" s="104"/>
      <c r="P84" s="104"/>
      <c r="Q84" s="104"/>
      <c r="R84" s="104"/>
      <c r="S84" s="104"/>
      <c r="T84" s="104">
        <v>1763.59</v>
      </c>
      <c r="U84" s="104"/>
    </row>
    <row r="85" spans="2:21" x14ac:dyDescent="0.3">
      <c r="D85" s="78" t="s">
        <v>324</v>
      </c>
      <c r="E85" s="105" t="s">
        <v>342</v>
      </c>
      <c r="F85" s="78" t="s">
        <v>262</v>
      </c>
      <c r="G85" s="104"/>
      <c r="H85" s="104"/>
      <c r="I85" s="104"/>
      <c r="J85" s="104"/>
      <c r="K85" s="104"/>
      <c r="L85" s="104"/>
      <c r="M85" s="104"/>
      <c r="N85" s="104"/>
      <c r="O85" s="104"/>
      <c r="P85" s="104"/>
      <c r="Q85" s="104"/>
      <c r="R85" s="104"/>
      <c r="S85" s="104"/>
      <c r="T85" s="104"/>
      <c r="U85" s="106">
        <v>110</v>
      </c>
    </row>
    <row r="86" spans="2:21" x14ac:dyDescent="0.3">
      <c r="D86" s="78" t="s">
        <v>324</v>
      </c>
      <c r="E86" s="78" t="s">
        <v>343</v>
      </c>
      <c r="F86" s="78" t="s">
        <v>262</v>
      </c>
      <c r="G86" s="104"/>
      <c r="H86" s="104"/>
      <c r="I86" s="104"/>
      <c r="J86" s="104"/>
      <c r="K86" s="104"/>
      <c r="L86" s="104"/>
      <c r="M86" s="104"/>
      <c r="N86" s="104"/>
      <c r="O86" s="104"/>
      <c r="P86" s="104"/>
      <c r="Q86" s="104">
        <v>2975</v>
      </c>
      <c r="R86" s="104"/>
      <c r="S86" s="104"/>
      <c r="T86" s="104"/>
      <c r="U86" s="104"/>
    </row>
    <row r="87" spans="2:21" x14ac:dyDescent="0.3">
      <c r="D87" s="78" t="s">
        <v>324</v>
      </c>
      <c r="E87" s="78" t="s">
        <v>344</v>
      </c>
      <c r="F87" s="78" t="s">
        <v>262</v>
      </c>
      <c r="G87" s="104"/>
      <c r="H87" s="104"/>
      <c r="I87" s="104"/>
      <c r="J87" s="104"/>
      <c r="K87" s="104"/>
      <c r="L87" s="104"/>
      <c r="M87" s="104"/>
      <c r="N87" s="104"/>
      <c r="O87" s="104"/>
      <c r="P87" s="104"/>
      <c r="Q87" s="104"/>
      <c r="R87" s="104">
        <v>42223</v>
      </c>
      <c r="S87" s="104"/>
      <c r="T87" s="104"/>
      <c r="U87" s="104"/>
    </row>
    <row r="88" spans="2:21" x14ac:dyDescent="0.3">
      <c r="D88" s="78" t="s">
        <v>324</v>
      </c>
      <c r="E88" s="78" t="s">
        <v>345</v>
      </c>
      <c r="F88" s="78" t="s">
        <v>262</v>
      </c>
      <c r="G88" s="104"/>
      <c r="H88" s="104"/>
      <c r="I88" s="104"/>
      <c r="J88" s="104"/>
      <c r="K88" s="104"/>
      <c r="L88" s="104"/>
      <c r="M88" s="104"/>
      <c r="N88" s="104"/>
      <c r="O88" s="104"/>
      <c r="P88" s="104"/>
      <c r="Q88" s="104"/>
      <c r="R88" s="104">
        <v>91662</v>
      </c>
      <c r="S88" s="104"/>
      <c r="T88" s="104"/>
      <c r="U88" s="104"/>
    </row>
    <row r="89" spans="2:21" x14ac:dyDescent="0.3">
      <c r="D89" s="78" t="s">
        <v>324</v>
      </c>
      <c r="E89" s="78" t="s">
        <v>346</v>
      </c>
      <c r="F89" s="78" t="s">
        <v>262</v>
      </c>
      <c r="G89" s="104"/>
      <c r="H89" s="104"/>
      <c r="I89" s="104"/>
      <c r="J89" s="104"/>
      <c r="K89" s="104"/>
      <c r="L89" s="104"/>
      <c r="M89" s="104"/>
      <c r="N89" s="104"/>
      <c r="O89" s="104"/>
      <c r="P89" s="104"/>
      <c r="Q89" s="104"/>
      <c r="R89" s="104"/>
      <c r="S89" s="104">
        <v>44892</v>
      </c>
      <c r="T89" s="104"/>
      <c r="U89" s="104"/>
    </row>
    <row r="90" spans="2:21" x14ac:dyDescent="0.3">
      <c r="D90" s="78" t="s">
        <v>324</v>
      </c>
      <c r="E90" s="78" t="s">
        <v>347</v>
      </c>
      <c r="F90" s="78" t="s">
        <v>262</v>
      </c>
      <c r="G90" s="104"/>
      <c r="H90" s="104"/>
      <c r="I90" s="104"/>
      <c r="J90" s="104"/>
      <c r="K90" s="104"/>
      <c r="L90" s="104"/>
      <c r="M90" s="104"/>
      <c r="N90" s="104"/>
      <c r="O90" s="104"/>
      <c r="P90" s="104"/>
      <c r="Q90" s="104"/>
      <c r="R90" s="104"/>
      <c r="S90" s="104"/>
      <c r="T90" s="104">
        <v>35506</v>
      </c>
      <c r="U90" s="104"/>
    </row>
    <row r="91" spans="2:21" x14ac:dyDescent="0.3">
      <c r="D91" s="78" t="s">
        <v>324</v>
      </c>
      <c r="E91" s="105" t="s">
        <v>348</v>
      </c>
      <c r="F91" s="78" t="s">
        <v>262</v>
      </c>
      <c r="G91" s="104"/>
      <c r="H91" s="104"/>
      <c r="I91" s="104"/>
      <c r="J91" s="104"/>
      <c r="K91" s="104"/>
      <c r="L91" s="104"/>
      <c r="M91" s="104"/>
      <c r="N91" s="104"/>
      <c r="O91" s="104"/>
      <c r="P91" s="104"/>
      <c r="Q91" s="104"/>
      <c r="R91" s="104"/>
      <c r="S91" s="104"/>
      <c r="T91" s="104"/>
      <c r="U91" s="106">
        <v>66334.5</v>
      </c>
    </row>
    <row r="92" spans="2:21" x14ac:dyDescent="0.3">
      <c r="B92" s="78" t="s">
        <v>113</v>
      </c>
      <c r="G92" s="104">
        <v>-17001.66</v>
      </c>
      <c r="H92" s="104">
        <v>-19475.43</v>
      </c>
      <c r="I92" s="104">
        <v>224999.67999999999</v>
      </c>
      <c r="J92" s="104">
        <v>47354.57</v>
      </c>
      <c r="K92" s="104">
        <v>-8987.7900000000009</v>
      </c>
      <c r="L92" s="104">
        <v>-17910.150000000001</v>
      </c>
      <c r="M92" s="104">
        <v>945.96</v>
      </c>
      <c r="N92" s="104">
        <v>-5445.46</v>
      </c>
      <c r="O92" s="104">
        <v>11221.56</v>
      </c>
      <c r="P92" s="104">
        <v>30139.48</v>
      </c>
      <c r="Q92" s="104">
        <v>16735.88</v>
      </c>
      <c r="R92" s="104">
        <v>160703.48000000001</v>
      </c>
      <c r="S92" s="104">
        <v>62691.28</v>
      </c>
      <c r="T92" s="104">
        <v>48940.33</v>
      </c>
      <c r="U92" s="104">
        <v>68667.73</v>
      </c>
    </row>
  </sheetData>
  <printOptions horizontalCentered="1"/>
  <pageMargins left="0.5" right="0.5" top="0.75" bottom="0.5" header="0.3" footer="0.3"/>
  <pageSetup scale="75" pageOrder="overThenDown" orientation="landscape" cellComments="asDisplayed" r:id="rId2"/>
  <headerFooter>
    <oddHeader xml:space="preserve">&amp;RDEF’s Response to OPC POD 1 (1-26)
Q7
Page &amp;P of &amp;N
</oddHeader>
    <oddFooter>&amp;R20240025-OPCPOD1-00004240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B28D-C119-4DAE-B00F-B4D879914074}">
  <dimension ref="P12:AG718"/>
  <sheetViews>
    <sheetView tabSelected="1" workbookViewId="0">
      <selection activeCell="J48" sqref="J48"/>
    </sheetView>
  </sheetViews>
  <sheetFormatPr defaultRowHeight="13.2" x14ac:dyDescent="0.25"/>
  <cols>
    <col min="16" max="16" width="23" customWidth="1"/>
    <col min="17" max="17" width="12.77734375" bestFit="1" customWidth="1"/>
    <col min="18" max="18" width="45" bestFit="1" customWidth="1"/>
    <col min="21" max="21" width="29.109375" bestFit="1" customWidth="1"/>
    <col min="28" max="28" width="28.109375" customWidth="1"/>
    <col min="29" max="29" width="19" bestFit="1" customWidth="1"/>
    <col min="30" max="30" width="37.6640625" bestFit="1" customWidth="1"/>
    <col min="32" max="32" width="25.109375" bestFit="1" customWidth="1"/>
  </cols>
  <sheetData>
    <row r="12" spans="16:17" x14ac:dyDescent="0.25">
      <c r="P12" t="s">
        <v>349</v>
      </c>
      <c r="Q12">
        <f>+'Summary - Reg Asset'!T14</f>
        <v>305000</v>
      </c>
    </row>
    <row r="13" spans="16:17" x14ac:dyDescent="0.25">
      <c r="P13" t="s">
        <v>82</v>
      </c>
      <c r="Q13" s="62">
        <f>+'Summary - Reg Asset'!T15</f>
        <v>2483.88</v>
      </c>
    </row>
    <row r="66" spans="21:22" x14ac:dyDescent="0.25">
      <c r="U66" t="s">
        <v>85</v>
      </c>
      <c r="V66" s="62">
        <f>+'Summary - Reg Asset'!T16</f>
        <v>4177.0700000000006</v>
      </c>
    </row>
    <row r="67" spans="21:22" x14ac:dyDescent="0.25">
      <c r="U67" t="s">
        <v>86</v>
      </c>
      <c r="V67" s="62">
        <f>+'Summary - Reg Asset'!T17</f>
        <v>1391.68</v>
      </c>
    </row>
    <row r="68" spans="21:22" x14ac:dyDescent="0.25">
      <c r="V68" s="62"/>
    </row>
    <row r="69" spans="21:22" x14ac:dyDescent="0.25">
      <c r="V69" s="62"/>
    </row>
    <row r="119" spans="21:22" x14ac:dyDescent="0.25">
      <c r="U119" t="s">
        <v>90</v>
      </c>
      <c r="V119">
        <f>+'Summary - Reg Asset'!F20+'Summary - Reg Asset'!G20+'Summary - Reg Asset'!H20</f>
        <v>14530</v>
      </c>
    </row>
    <row r="151" spans="18:19" x14ac:dyDescent="0.25">
      <c r="R151" t="s">
        <v>350</v>
      </c>
      <c r="S151">
        <f>+'Summary - Reg Asset'!T26</f>
        <v>119090.96</v>
      </c>
    </row>
    <row r="215" spans="17:18" x14ac:dyDescent="0.25">
      <c r="Q215" t="s">
        <v>88</v>
      </c>
      <c r="R215" s="62">
        <f>+'Summary - Reg Asset'!T19</f>
        <v>4687.53</v>
      </c>
    </row>
    <row r="264" spans="29:33" x14ac:dyDescent="0.25">
      <c r="AC264">
        <v>8925</v>
      </c>
    </row>
    <row r="265" spans="29:33" x14ac:dyDescent="0.25">
      <c r="AC265">
        <v>900</v>
      </c>
      <c r="AF265" t="s">
        <v>90</v>
      </c>
      <c r="AG265">
        <f>+SUM(AC264:AC269)</f>
        <v>64285.64</v>
      </c>
    </row>
    <row r="266" spans="29:33" x14ac:dyDescent="0.25">
      <c r="AC266">
        <v>10880</v>
      </c>
    </row>
    <row r="267" spans="29:33" x14ac:dyDescent="0.25">
      <c r="AC267">
        <v>16589.099999999999</v>
      </c>
    </row>
    <row r="268" spans="29:33" x14ac:dyDescent="0.25">
      <c r="AC268">
        <v>15356.54</v>
      </c>
    </row>
    <row r="269" spans="29:33" x14ac:dyDescent="0.25">
      <c r="AC269">
        <v>11635</v>
      </c>
      <c r="AF269" t="s">
        <v>92</v>
      </c>
      <c r="AG269">
        <f>+'Summary - Reg Asset'!T21</f>
        <v>2975</v>
      </c>
    </row>
    <row r="272" spans="29:33" x14ac:dyDescent="0.25">
      <c r="AF272" t="s">
        <v>94</v>
      </c>
      <c r="AG272">
        <f>42223+91662</f>
        <v>133885</v>
      </c>
    </row>
    <row r="304" spans="32:33" x14ac:dyDescent="0.25">
      <c r="AF304" t="s">
        <v>90</v>
      </c>
      <c r="AG304">
        <v>12480</v>
      </c>
    </row>
    <row r="332" spans="32:33" x14ac:dyDescent="0.25">
      <c r="AF332" t="s">
        <v>90</v>
      </c>
      <c r="AG332">
        <v>3285</v>
      </c>
    </row>
    <row r="333" spans="32:33" x14ac:dyDescent="0.25">
      <c r="AF333" t="s">
        <v>95</v>
      </c>
      <c r="AG333">
        <f>4895.84+2915+2587.25+1763.59</f>
        <v>12161.68</v>
      </c>
    </row>
    <row r="339" spans="32:33" x14ac:dyDescent="0.25">
      <c r="AF339" t="s">
        <v>351</v>
      </c>
      <c r="AG339">
        <v>44892</v>
      </c>
    </row>
    <row r="372" spans="32:33" x14ac:dyDescent="0.25">
      <c r="AF372" t="s">
        <v>90</v>
      </c>
      <c r="AG372">
        <v>2525</v>
      </c>
    </row>
    <row r="375" spans="32:33" x14ac:dyDescent="0.25">
      <c r="AF375" t="s">
        <v>351</v>
      </c>
      <c r="AG375">
        <v>35506</v>
      </c>
    </row>
    <row r="426" spans="29:31" x14ac:dyDescent="0.25">
      <c r="AC426" t="s">
        <v>94</v>
      </c>
      <c r="AE426">
        <v>66335</v>
      </c>
    </row>
    <row r="427" spans="29:31" x14ac:dyDescent="0.25">
      <c r="AD427" t="s">
        <v>95</v>
      </c>
      <c r="AE427">
        <v>110</v>
      </c>
    </row>
    <row r="457" spans="30:31" x14ac:dyDescent="0.25">
      <c r="AD457" t="s">
        <v>352</v>
      </c>
      <c r="AE457">
        <v>9625</v>
      </c>
    </row>
    <row r="511" spans="28:29" x14ac:dyDescent="0.25">
      <c r="AB511" t="s">
        <v>99</v>
      </c>
      <c r="AC511">
        <f>+'Summary - Reg Asset'!T25</f>
        <v>38654.480000000003</v>
      </c>
    </row>
    <row r="535" spans="28:29" x14ac:dyDescent="0.25">
      <c r="AB535" t="s">
        <v>103</v>
      </c>
      <c r="AC535">
        <f>+'Summary - Reg Asset'!T27</f>
        <v>3386.64</v>
      </c>
    </row>
    <row r="568" spans="28:28" x14ac:dyDescent="0.25">
      <c r="AB568" t="s">
        <v>353</v>
      </c>
    </row>
    <row r="569" spans="28:28" x14ac:dyDescent="0.25">
      <c r="AB569">
        <v>100000</v>
      </c>
    </row>
    <row r="596" spans="28:29" x14ac:dyDescent="0.25">
      <c r="AB596" t="s">
        <v>354</v>
      </c>
      <c r="AC596">
        <v>60000</v>
      </c>
    </row>
    <row r="649" spans="28:30" x14ac:dyDescent="0.25">
      <c r="AB649" t="s">
        <v>355</v>
      </c>
      <c r="AD649">
        <v>120000</v>
      </c>
    </row>
    <row r="674" spans="28:29" x14ac:dyDescent="0.25">
      <c r="AB674" t="s">
        <v>108</v>
      </c>
      <c r="AC674">
        <v>16000</v>
      </c>
    </row>
    <row r="717" spans="28:29" x14ac:dyDescent="0.25">
      <c r="AB717" t="s">
        <v>356</v>
      </c>
      <c r="AC717">
        <f>1104382+200000</f>
        <v>1304382</v>
      </c>
    </row>
    <row r="718" spans="28:29" x14ac:dyDescent="0.25">
      <c r="AB718" t="s">
        <v>357</v>
      </c>
      <c r="AC718">
        <v>25375</v>
      </c>
    </row>
  </sheetData>
  <printOptions horizontalCentered="1"/>
  <pageMargins left="0.5" right="0.5" top="0.75" bottom="0.5" header="0.3" footer="0.3"/>
  <pageSetup scale="75" pageOrder="overThenDown" orientation="landscape" cellComments="asDisplayed" r:id="rId1"/>
  <headerFooter>
    <oddHeader xml:space="preserve">&amp;RDEF’s Response to OPC POD 1 (1-26)
Q7
Page &amp;P of &amp;N
</oddHeader>
    <oddFooter>&amp;R20240025-OPCPOD1-00004240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6362E-1C2D-4B34-9DE4-DEC5925B4418}">
  <dimension ref="N17"/>
  <sheetViews>
    <sheetView tabSelected="1" workbookViewId="0">
      <selection activeCell="J48" sqref="J48"/>
    </sheetView>
  </sheetViews>
  <sheetFormatPr defaultRowHeight="13.2" x14ac:dyDescent="0.25"/>
  <sheetData>
    <row r="17" spans="14:14" x14ac:dyDescent="0.25">
      <c r="N17">
        <f>+'Summary - Reg Asset'!T28</f>
        <v>5745.9</v>
      </c>
    </row>
  </sheetData>
  <printOptions horizontalCentered="1"/>
  <pageMargins left="0.5" right="0.5" top="0.75" bottom="0.5" header="0.3" footer="0.3"/>
  <pageSetup scale="75" pageOrder="overThenDown" orientation="landscape" cellComments="asDisplayed" r:id="rId1"/>
  <headerFooter>
    <oddHeader xml:space="preserve">&amp;RDEF’s Response to OPC POD 1 (1-26)
Q7
Page &amp;P of &amp;N
</oddHeader>
    <oddFooter>&amp;R20240025-OPCPOD1-00004240</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f9b4577-d510-4d0a-9b77-58a7ce050573">
      <Terms xmlns="http://schemas.microsoft.com/office/infopath/2007/PartnerControls"/>
    </lcf76f155ced4ddcb4097134ff3c332f>
    <TaxCatchAll xmlns="fb449c68-7da9-4414-a7d8-785e223757ce" xsi:nil="true"/>
    <Comments xmlns="1f9b4577-d510-4d0a-9b77-58a7ce0505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4EAD043515EE408A808D1623B876BF" ma:contentTypeVersion="16" ma:contentTypeDescription="Create a new document." ma:contentTypeScope="" ma:versionID="4c362b19ee3327833c3f56f132cf66b6">
  <xsd:schema xmlns:xsd="http://www.w3.org/2001/XMLSchema" xmlns:xs="http://www.w3.org/2001/XMLSchema" xmlns:p="http://schemas.microsoft.com/office/2006/metadata/properties" xmlns:ns2="1f9b4577-d510-4d0a-9b77-58a7ce050573" xmlns:ns3="cb0cb807-e4cb-4197-a0a9-ff4221d065c9" xmlns:ns4="fb449c68-7da9-4414-a7d8-785e223757ce" targetNamespace="http://schemas.microsoft.com/office/2006/metadata/properties" ma:root="true" ma:fieldsID="19f4afdcdad0360863ada656c772d039" ns2:_="" ns3:_="" ns4:_="">
    <xsd:import namespace="1f9b4577-d510-4d0a-9b77-58a7ce050573"/>
    <xsd:import namespace="cb0cb807-e4cb-4197-a0a9-ff4221d065c9"/>
    <xsd:import namespace="fb449c68-7da9-4414-a7d8-785e223757c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Comme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9b4577-d510-4d0a-9b77-58a7ce050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f6a659c-b33e-46f9-a878-2211c7a73f6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Comments" ma:index="22" nillable="true" ma:displayName="Comments" ma:format="Dropdown" ma:internalName="Comments">
      <xsd:simpleType>
        <xsd:restriction base="dms:Text">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0cb807-e4cb-4197-a0a9-ff4221d065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449c68-7da9-4414-a7d8-785e223757c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6767940-a93d-42dc-ba06-3854c77682a6}" ma:internalName="TaxCatchAll" ma:showField="CatchAllData" ma:web="cb0cb807-e4cb-4197-a0a9-ff4221d065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24AC34-29AB-41D3-B7A4-1099B91D8CC4}">
  <ds:schemaRefs>
    <ds:schemaRef ds:uri="http://schemas.microsoft.com/sharepoint/v3/contenttype/forms"/>
  </ds:schemaRefs>
</ds:datastoreItem>
</file>

<file path=customXml/itemProps2.xml><?xml version="1.0" encoding="utf-8"?>
<ds:datastoreItem xmlns:ds="http://schemas.openxmlformats.org/officeDocument/2006/customXml" ds:itemID="{FD3AEE97-1D5B-45DF-B78C-4AAE7C10DCF6}">
  <ds:schemaRefs>
    <ds:schemaRef ds:uri="http://schemas.microsoft.com/office/2006/metadata/properties"/>
    <ds:schemaRef ds:uri="http://schemas.microsoft.com/office/infopath/2007/PartnerControls"/>
    <ds:schemaRef ds:uri="1f9b4577-d510-4d0a-9b77-58a7ce050573"/>
    <ds:schemaRef ds:uri="fb449c68-7da9-4414-a7d8-785e223757ce"/>
  </ds:schemaRefs>
</ds:datastoreItem>
</file>

<file path=customXml/itemProps3.xml><?xml version="1.0" encoding="utf-8"?>
<ds:datastoreItem xmlns:ds="http://schemas.openxmlformats.org/officeDocument/2006/customXml" ds:itemID="{62A9B576-3140-42CF-AE0C-02D46D6CDC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9b4577-d510-4d0a-9b77-58a7ce050573"/>
    <ds:schemaRef ds:uri="cb0cb807-e4cb-4197-a0a9-ff4221d065c9"/>
    <ds:schemaRef ds:uri="fb449c68-7da9-4414-a7d8-785e22375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MFR C-10</vt:lpstr>
      <vt:lpstr>Support --&gt;</vt:lpstr>
      <vt:lpstr>Time</vt:lpstr>
      <vt:lpstr>Travel</vt:lpstr>
      <vt:lpstr>Reg Asset UIP Inputs</vt:lpstr>
      <vt:lpstr>Summary - Reg Asset</vt:lpstr>
      <vt:lpstr>JD (2)</vt:lpstr>
      <vt:lpstr>Email backup for the Reg Asset</vt:lpstr>
      <vt:lpstr>Willis Towers Watson</vt:lpstr>
      <vt:lpstr>Legal Fees</vt:lpstr>
      <vt:lpstr>Calc of Consulting</vt:lpstr>
      <vt:lpstr>ScottMadden</vt:lpstr>
      <vt:lpstr>Towers Pension Fees</vt:lpstr>
      <vt:lpstr>Dismantlement Study</vt:lpstr>
      <vt:lpstr>Storm Study </vt:lpstr>
      <vt:lpstr>Depreciation Study</vt:lpstr>
      <vt:lpstr>Zempleo Estimates</vt:lpstr>
      <vt:lpstr>Midwest Resource Support</vt:lpstr>
      <vt:lpstr>'MFR C-10'!Print_Area</vt:lpstr>
      <vt:lpstr>'Reg Asset UIP Inputs'!Print_Area</vt:lpstr>
      <vt:lpstr>'Reg Asset UIP Inputs'!Print_Titles</vt:lpstr>
    </vt:vector>
  </TitlesOfParts>
  <Manager/>
  <Company>Duke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Wentz, Cheryl A</dc:creator>
  <cp:keywords/>
  <dc:description/>
  <cp:lastModifiedBy>Hampton, Monique</cp:lastModifiedBy>
  <cp:revision/>
  <cp:lastPrinted>2024-04-14T18:26:55Z</cp:lastPrinted>
  <dcterms:created xsi:type="dcterms:W3CDTF">2019-12-26T21:00:37Z</dcterms:created>
  <dcterms:modified xsi:type="dcterms:W3CDTF">2024-04-14T18:27:00Z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0x0101000F4EAD043515EE408A808D1623B876BF</vt:lpwstr>
  </property>
  <property fmtid="{D5CDD505-2E9C-101B-9397-08002B2CF9AE}" pid="3" name="MediaServiceImageTags">
    <vt:lpwstr/>
  </property>
</Properties>
</file>