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C\"/>
    </mc:Choice>
  </mc:AlternateContent>
  <xr:revisionPtr revIDLastSave="0" documentId="13_ncr:1_{64E04D9C-3E81-4862-8C60-D77F74C8B397}" xr6:coauthVersionLast="47" xr6:coauthVersionMax="47" xr10:uidLastSave="{00000000-0000-0000-0000-000000000000}"/>
  <bookViews>
    <workbookView xWindow="-108" yWindow="-108" windowWidth="23256" windowHeight="12456" xr2:uid="{3784127F-652E-48BE-992E-62C11E4E8B4D}"/>
  </bookViews>
  <sheets>
    <sheet name="C-24 2027" sheetId="11" r:id="rId1"/>
    <sheet name="C-24 2026" sheetId="16" r:id="rId2"/>
    <sheet name="C-24 2025" sheetId="17" r:id="rId3"/>
    <sheet name="C-24 2024" sheetId="10" r:id="rId4"/>
    <sheet name="C-24 2023" sheetId="1" r:id="rId5"/>
    <sheet name="2023 Parent Debt info" sheetId="32" r:id="rId6"/>
    <sheet name="DUK Cons Fcst BS" sheetId="30" r:id="rId7"/>
    <sheet name="DE Corp Fcst BS" sheetId="25" r:id="rId8"/>
    <sheet name="DEBS Fcst BS" sheetId="28" r:id="rId9"/>
    <sheet name="PE Fcst BS" sheetId="29" r:id="rId10"/>
    <sheet name="DE Corp Fcst IS" sheetId="24" r:id="rId11"/>
    <sheet name="DEBS Fcst IS" sheetId="26" r:id="rId12"/>
    <sheet name="PE Fcst IS" sheetId="27" r:id="rId13"/>
    <sheet name="Fcst Cost Rt - LTD" sheetId="23" r:id="rId14"/>
    <sheet name="Parentco calc" sheetId="31" r:id="rId15"/>
  </sheets>
  <definedNames>
    <definedName name="\A" localSheetId="4">#REF!</definedName>
    <definedName name="\A">#REF!</definedName>
    <definedName name="\B" localSheetId="4">#REF!</definedName>
    <definedName name="\B">#REF!</definedName>
    <definedName name="\bb">#REF!</definedName>
    <definedName name="\C" localSheetId="4">#REF!</definedName>
    <definedName name="\C">#REF!</definedName>
    <definedName name="\D" localSheetId="4">#REF!</definedName>
    <definedName name="\D">#REF!</definedName>
    <definedName name="\DDD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L" localSheetId="4">#REF!</definedName>
    <definedName name="\L">#REF!</definedName>
    <definedName name="\M" localSheetId="4">#REF!</definedName>
    <definedName name="\M">#REF!</definedName>
    <definedName name="\N" localSheetId="4">#REF!</definedName>
    <definedName name="\N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V" localSheetId="4">#REF!</definedName>
    <definedName name="\V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localSheetId="4" hidden="1">#REF!</definedName>
    <definedName name="__123Graph_A" hidden="1">#REF!</definedName>
    <definedName name="__123Graph_B" localSheetId="4" hidden="1">#REF!</definedName>
    <definedName name="__123Graph_B" hidden="1">#REF!</definedName>
    <definedName name="__123Graph_C" localSheetId="4" hidden="1">#REF!</definedName>
    <definedName name="__123Graph_C" hidden="1">#REF!</definedName>
    <definedName name="__123Graph_D" localSheetId="4" hidden="1">#REF!</definedName>
    <definedName name="__123Graph_D" hidden="1">#REF!</definedName>
    <definedName name="__123Graph_E" localSheetId="4" hidden="1">#REF!</definedName>
    <definedName name="__123Graph_E" hidden="1">#REF!</definedName>
    <definedName name="__123Graph_F" localSheetId="4" hidden="1">#REF!</definedName>
    <definedName name="__123Graph_F" hidden="1">#REF!</definedName>
    <definedName name="__123Graph_X" localSheetId="4" hidden="1">#REF!</definedName>
    <definedName name="__123Graph_X" hidden="1">#REF!</definedName>
    <definedName name="__FPC1" localSheetId="4">#REF!</definedName>
    <definedName name="__FPC1">#REF!</definedName>
    <definedName name="__FPC2" localSheetId="4">#REF!</definedName>
    <definedName name="__FPC2">#REF!</definedName>
    <definedName name="__FPC3" localSheetId="4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23Graph_F1" localSheetId="4" hidden="1">#REF!</definedName>
    <definedName name="_123Graph_F1" hidden="1">#REF!</definedName>
    <definedName name="_1995RET" localSheetId="4">#REF!</definedName>
    <definedName name="_1995RET">#REF!</definedName>
    <definedName name="_1996AMORT" localSheetId="4">#REF!</definedName>
    <definedName name="_1996AMORT">#REF!</definedName>
    <definedName name="_1996RET" localSheetId="4">#REF!</definedName>
    <definedName name="_1996RET">#REF!</definedName>
    <definedName name="_1997AMORT" localSheetId="4">#REF!</definedName>
    <definedName name="_1997AMORT">#REF!</definedName>
    <definedName name="_1997RETAMORT" localSheetId="4">#REF!</definedName>
    <definedName name="_1997RETAMORT">#REF!</definedName>
    <definedName name="_2" localSheetId="4">#REF!</definedName>
    <definedName name="_2">#REF!</definedName>
    <definedName name="_2_1" localSheetId="4">#REF!</definedName>
    <definedName name="_2_1">#REF!</definedName>
    <definedName name="_2_2" localSheetId="4">#REF!</definedName>
    <definedName name="_2_2">#REF!</definedName>
    <definedName name="_2_3" localSheetId="4">#REF!</definedName>
    <definedName name="_2_3">#REF!</definedName>
    <definedName name="_328_J_7" localSheetId="4">#REF!</definedName>
    <definedName name="_328_J_7">#REF!</definedName>
    <definedName name="_328_J_8" localSheetId="4">#REF!</definedName>
    <definedName name="_328_J_8">#REF!</definedName>
    <definedName name="_328_K_7" localSheetId="4">#REF!</definedName>
    <definedName name="_328_K_7">#REF!</definedName>
    <definedName name="_328_K_8" localSheetId="4">#REF!</definedName>
    <definedName name="_328_K_8">#REF!</definedName>
    <definedName name="_328_L" localSheetId="4">#REF!</definedName>
    <definedName name="_328_L">#REF!</definedName>
    <definedName name="_328_M" localSheetId="4">#REF!</definedName>
    <definedName name="_328_M">#REF!</definedName>
    <definedName name="_328_N" localSheetId="4">#REF!</definedName>
    <definedName name="_328_N">#REF!</definedName>
    <definedName name="_4_1" localSheetId="4">#REF!</definedName>
    <definedName name="_4_1">#REF!</definedName>
    <definedName name="_4_2" localSheetId="4">#REF!</definedName>
    <definedName name="_4_2">#REF!</definedName>
    <definedName name="_4_3" localSheetId="4">#REF!</definedName>
    <definedName name="_4_3">#REF!</definedName>
    <definedName name="_6MOS" localSheetId="4">#REF!</definedName>
    <definedName name="_6MOS">#REF!</definedName>
    <definedName name="_6MOS_1" localSheetId="4">#REF!</definedName>
    <definedName name="_6MOS_1">#REF!</definedName>
    <definedName name="_6MOS_2" localSheetId="4">#REF!</definedName>
    <definedName name="_6MOS_2">#REF!</definedName>
    <definedName name="_6MOS_3" localSheetId="4">#REF!</definedName>
    <definedName name="_6MOS_3">#REF!</definedName>
    <definedName name="_97opls" localSheetId="4">#REF!</definedName>
    <definedName name="_97opls">#REF!</definedName>
    <definedName name="_AUG94" localSheetId="4">#REF!</definedName>
    <definedName name="_AUG94">#REF!</definedName>
    <definedName name="_Fill" localSheetId="4" hidden="1">#REF!</definedName>
    <definedName name="_Fill" hidden="1">#REF!</definedName>
    <definedName name="_FPC1" localSheetId="4">#REF!</definedName>
    <definedName name="_FPC1">#REF!</definedName>
    <definedName name="_FPC2" localSheetId="4">#REF!</definedName>
    <definedName name="_FPC2">#REF!</definedName>
    <definedName name="_FPC3" localSheetId="4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localSheetId="4" hidden="1">#REF!</definedName>
    <definedName name="_Sort" hidden="1">#REF!</definedName>
    <definedName name="_Sort1" localSheetId="4" hidden="1">#REF!</definedName>
    <definedName name="_Sort1" hidden="1">#REF!</definedName>
    <definedName name="_Table1_In1" localSheetId="4" hidden="1">#REF!</definedName>
    <definedName name="_Table1_In1" hidden="1">#REF!</definedName>
    <definedName name="_Table1_Out" localSheetId="4" hidden="1">#REF!</definedName>
    <definedName name="_Table1_Out" hidden="1">#REF!</definedName>
    <definedName name="_Table2_In1" localSheetId="4" hidden="1">#REF!</definedName>
    <definedName name="_Table2_In1" hidden="1">#REF!</definedName>
    <definedName name="_Table2_Out" localSheetId="4" hidden="1">#REF!</definedName>
    <definedName name="_Table2_Out" hidden="1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localSheetId="4">#REF!</definedName>
    <definedName name="A">#REF!</definedName>
    <definedName name="A_1" localSheetId="4">#REF!</definedName>
    <definedName name="A_1">#REF!</definedName>
    <definedName name="A_2" localSheetId="4">#REF!</definedName>
    <definedName name="A_2">#REF!</definedName>
    <definedName name="A_3" localSheetId="4">#REF!</definedName>
    <definedName name="A_3">#REF!</definedName>
    <definedName name="A1topd" localSheetId="4">#REF!</definedName>
    <definedName name="A1topd">#REF!</definedName>
    <definedName name="A9A">#REF!</definedName>
    <definedName name="AccdMICP" localSheetId="4">#REF!</definedName>
    <definedName name="AccdMICP">#REF!</definedName>
    <definedName name="AccrExp" localSheetId="4">#REF!</definedName>
    <definedName name="AccrExp">#REF!</definedName>
    <definedName name="AccrExpSum" localSheetId="4">#REF!</definedName>
    <definedName name="AccrExpSum">#REF!</definedName>
    <definedName name="AccrMICP" localSheetId="4">#REF!</definedName>
    <definedName name="AccrMICP">#REF!</definedName>
    <definedName name="ACCRUED_401K" localSheetId="4">#REF!</definedName>
    <definedName name="ACCRUED_401K">#REF!</definedName>
    <definedName name="ACCRUED_LIAB" localSheetId="4">#REF!</definedName>
    <definedName name="ACCRUED_LIAB">#REF!</definedName>
    <definedName name="acct1410" localSheetId="4">#REF!</definedName>
    <definedName name="acct1410">#REF!</definedName>
    <definedName name="acct2810" localSheetId="4">#REF!</definedName>
    <definedName name="acct2810">#REF!</definedName>
    <definedName name="ACE" localSheetId="4">#REF!</definedName>
    <definedName name="ACE">#REF!</definedName>
    <definedName name="ACT">#REF!</definedName>
    <definedName name="ACT_EIN">#REF!</definedName>
    <definedName name="advance" localSheetId="4">#REF!</definedName>
    <definedName name="advance">#REF!</definedName>
    <definedName name="ADVERT" localSheetId="4">#REF!</definedName>
    <definedName name="ADVERT">#REF!</definedName>
    <definedName name="AFUDC" localSheetId="4">#REF!</definedName>
    <definedName name="AFUDC">#REF!</definedName>
    <definedName name="ALLOCATION" localSheetId="4">#REF!</definedName>
    <definedName name="ALLOCATION">#REF!</definedName>
    <definedName name="Allocators">#REF!</definedName>
    <definedName name="AllocIncTaxExpensePg2" localSheetId="4">#REF!</definedName>
    <definedName name="AllocIncTaxExpensePg2">#REF!</definedName>
    <definedName name="AMT" localSheetId="4">#REF!</definedName>
    <definedName name="AMT">#REF!</definedName>
    <definedName name="ANAL" localSheetId="4">#REF!</definedName>
    <definedName name="ANAL">#REF!</definedName>
    <definedName name="ANNFEB" localSheetId="4">#REF!</definedName>
    <definedName name="ANNFEB">#REF!</definedName>
    <definedName name="ANNMAR" localSheetId="4">#REF!</definedName>
    <definedName name="ANNMAR">#REF!</definedName>
    <definedName name="APN" localSheetId="4">#REF!</definedName>
    <definedName name="APN">#REF!</definedName>
    <definedName name="ARAMSum" localSheetId="4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4">#REF!</definedName>
    <definedName name="Asset_Retrieve">#REF!</definedName>
    <definedName name="AUG_1" localSheetId="4">#REF!</definedName>
    <definedName name="AUG_1">#REF!</definedName>
    <definedName name="AUG_2" localSheetId="4">#REF!</definedName>
    <definedName name="AUG_2">#REF!</definedName>
    <definedName name="AUG_3" localSheetId="4">#REF!</definedName>
    <definedName name="AUG_3">#REF!</definedName>
    <definedName name="AUGUST" localSheetId="4">#REF!</definedName>
    <definedName name="AUGUST">#REF!</definedName>
    <definedName name="av" localSheetId="4">#REF!</definedName>
    <definedName name="av">#REF!</definedName>
    <definedName name="AVSACURRYR" localSheetId="4">#REF!</definedName>
    <definedName name="AVSACURRYR">#REF!</definedName>
    <definedName name="AVSBCURRMO" localSheetId="4">#REF!</definedName>
    <definedName name="AVSBCURRMO">#REF!</definedName>
    <definedName name="bad_debt" localSheetId="4">#REF!</definedName>
    <definedName name="bad_debt">#REF!</definedName>
    <definedName name="BAD_DEBT_EXPENSE" localSheetId="4">#REF!</definedName>
    <definedName name="BAD_DEBT_EXPENSE">#REF!</definedName>
    <definedName name="BASIS" localSheetId="4">#REF!</definedName>
    <definedName name="BASIS">#REF!</definedName>
    <definedName name="bigbuckrecon" localSheetId="4">#REF!</definedName>
    <definedName name="bigbuckrecon">#REF!</definedName>
    <definedName name="Billing" localSheetId="4">#REF!</definedName>
    <definedName name="Billing">#REF!</definedName>
    <definedName name="block" localSheetId="4">#REF!</definedName>
    <definedName name="block">#REF!</definedName>
    <definedName name="block2" localSheetId="4">#REF!</definedName>
    <definedName name="block2">#REF!</definedName>
    <definedName name="BNE_MESSAGES_HIDDEN" localSheetId="4" hidden="1">#REF!</definedName>
    <definedName name="BNE_MESSAGES_HIDDEN" hidden="1">#REF!</definedName>
    <definedName name="BOOKDEP" localSheetId="4">#REF!</definedName>
    <definedName name="BOOKDEP">#REF!</definedName>
    <definedName name="BOOKDEPAFUDC" localSheetId="4">#REF!</definedName>
    <definedName name="BOOKDEPAFUDC">#REF!</definedName>
    <definedName name="Broker" localSheetId="4">#REF!</definedName>
    <definedName name="Broker">#REF!</definedName>
    <definedName name="BUDGET" localSheetId="4">#REF!</definedName>
    <definedName name="BUDGET">#REF!</definedName>
    <definedName name="burtonrecon" localSheetId="4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4">#REF!</definedName>
    <definedName name="C_51_1">#REF!</definedName>
    <definedName name="C_51_1_93" localSheetId="4">#REF!</definedName>
    <definedName name="C_51_1_93">#REF!</definedName>
    <definedName name="C_51_2" localSheetId="4">#REF!</definedName>
    <definedName name="C_51_2">#REF!</definedName>
    <definedName name="C_51_2_93" localSheetId="4">#REF!</definedName>
    <definedName name="C_51_2_93">#REF!</definedName>
    <definedName name="C_51_3" localSheetId="4">#REF!</definedName>
    <definedName name="C_51_3">#REF!</definedName>
    <definedName name="C_51_4" localSheetId="4">#REF!</definedName>
    <definedName name="C_51_4">#REF!</definedName>
    <definedName name="C_51_5" localSheetId="4">#REF!</definedName>
    <definedName name="C_51_5">#REF!</definedName>
    <definedName name="C_51_6" localSheetId="4">#REF!</definedName>
    <definedName name="C_51_6">#REF!</definedName>
    <definedName name="Call_Format_ISD_All" localSheetId="4">#REF!</definedName>
    <definedName name="Call_Format_ISD_All">#REF!</definedName>
    <definedName name="CAPTIVE_INS" localSheetId="4">#REF!</definedName>
    <definedName name="CAPTIVE_INS">#REF!</definedName>
    <definedName name="CASE_2_PG_1" localSheetId="4">#REF!</definedName>
    <definedName name="CASE_2_PG_1">#REF!</definedName>
    <definedName name="cf" localSheetId="4">#REF!</definedName>
    <definedName name="cf">#REF!</definedName>
    <definedName name="charlesrecon" localSheetId="4">#REF!</definedName>
    <definedName name="charlesrecon">#REF!</definedName>
    <definedName name="CHECKREQUEST" localSheetId="4">#REF!</definedName>
    <definedName name="CHECKREQUEST">#REF!</definedName>
    <definedName name="ClubDues" localSheetId="4">#REF!</definedName>
    <definedName name="ClubDues">#REF!</definedName>
    <definedName name="Coal1" localSheetId="4">#REF!</definedName>
    <definedName name="Coal1">#REF!</definedName>
    <definedName name="Coal2" localSheetId="4">#REF!</definedName>
    <definedName name="Coal2">#REF!</definedName>
    <definedName name="Coal3" localSheetId="4">#REF!</definedName>
    <definedName name="Coal3">#REF!</definedName>
    <definedName name="COGS" localSheetId="4">#REF!</definedName>
    <definedName name="COGS">#REF!</definedName>
    <definedName name="COMPANY" localSheetId="4">#REF!</definedName>
    <definedName name="COMPANY">#REF!</definedName>
    <definedName name="CORP" localSheetId="4">#REF!</definedName>
    <definedName name="CORP">#REF!</definedName>
    <definedName name="COST93" localSheetId="4">#REF!</definedName>
    <definedName name="COST93">#REF!</definedName>
    <definedName name="covingtonrecon" localSheetId="4">#REF!</definedName>
    <definedName name="covingtonrecon">#REF!</definedName>
    <definedName name="CR">#REF!</definedName>
    <definedName name="CRCAP2006" localSheetId="4">#REF!</definedName>
    <definedName name="CRCAP2006">#REF!</definedName>
    <definedName name="CRCAP2007" localSheetId="4">#REF!</definedName>
    <definedName name="CRCAP2007">#REF!</definedName>
    <definedName name="CRCAP2008" localSheetId="4">#REF!</definedName>
    <definedName name="CRCAP2008">#REF!</definedName>
    <definedName name="CRCAP2009" localSheetId="4">#REF!</definedName>
    <definedName name="CRCAP2009">#REF!</definedName>
    <definedName name="CRCAP2010" localSheetId="4">#REF!</definedName>
    <definedName name="CRCAP2010">#REF!</definedName>
    <definedName name="_xlnm.Criteria" localSheetId="4">#REF!</definedName>
    <definedName name="_xlnm.Criteria">#REF!</definedName>
    <definedName name="CROM2006" localSheetId="4">#REF!</definedName>
    <definedName name="CROM2006">#REF!</definedName>
    <definedName name="CROM2007" localSheetId="4">#REF!</definedName>
    <definedName name="CROM2007">#REF!</definedName>
    <definedName name="CROM2008" localSheetId="4">#REF!</definedName>
    <definedName name="CROM2008">#REF!</definedName>
    <definedName name="CROM2009" localSheetId="4">#REF!</definedName>
    <definedName name="CROM2009">#REF!</definedName>
    <definedName name="CROM2010" localSheetId="4">#REF!</definedName>
    <definedName name="CROM2010">#REF!</definedName>
    <definedName name="crookedrecon" localSheetId="4">#REF!</definedName>
    <definedName name="crookedrecon">#REF!</definedName>
    <definedName name="CUMMULATIVE" localSheetId="4">#REF!</definedName>
    <definedName name="CUMMULATIVE">#REF!</definedName>
    <definedName name="CUMTD" localSheetId="4">#REF!</definedName>
    <definedName name="CUMTD">#REF!</definedName>
    <definedName name="Current_Month">#REF!</definedName>
    <definedName name="Current_Year">#REF!</definedName>
    <definedName name="D" localSheetId="4">#REF!</definedName>
    <definedName name="D">#REF!</definedName>
    <definedName name="data" localSheetId="4">#REF!</definedName>
    <definedName name="data">#REF!</definedName>
    <definedName name="data1991" localSheetId="4">#REF!</definedName>
    <definedName name="data1991">#REF!</definedName>
    <definedName name="data1992" localSheetId="4">#REF!</definedName>
    <definedName name="data1992">#REF!</definedName>
    <definedName name="data1993" localSheetId="4">#REF!</definedName>
    <definedName name="data1993">#REF!</definedName>
    <definedName name="_xlnm.Database" localSheetId="4">#REF!</definedName>
    <definedName name="_xlnm.Database">#REF!</definedName>
    <definedName name="DataTabl">#REF!</definedName>
    <definedName name="DataTable">#REF!</definedName>
    <definedName name="DBASE" localSheetId="4">#REF!</definedName>
    <definedName name="DBASE">#REF!</definedName>
    <definedName name="dbo_fnv_act_rtx" localSheetId="4">#REF!</definedName>
    <definedName name="dbo_fnv_act_rtx">#REF!</definedName>
    <definedName name="DDD">#REF!</definedName>
    <definedName name="DDDD">#REF!</definedName>
    <definedName name="DDDDD">#REF!</definedName>
    <definedName name="Debt_Retrieve" localSheetId="4">#REF!</definedName>
    <definedName name="Debt_Retrieve">#REF!</definedName>
    <definedName name="DefDirector" localSheetId="4">#REF!</definedName>
    <definedName name="DefDirector">#REF!</definedName>
    <definedName name="DEFERRED_COMP" localSheetId="4">#REF!</definedName>
    <definedName name="DEFERRED_COMP">#REF!</definedName>
    <definedName name="DEFERRED_COMPENSATION" localSheetId="4">#REF!</definedName>
    <definedName name="DEFERRED_COMPENSATION">#REF!</definedName>
    <definedName name="DefGain" localSheetId="4">#REF!</definedName>
    <definedName name="DefGain">#REF!</definedName>
    <definedName name="DEFINC" localSheetId="4">#REF!</definedName>
    <definedName name="DEFINC">#REF!</definedName>
    <definedName name="DefMICP" localSheetId="4">#REF!</definedName>
    <definedName name="DefMICP">#REF!</definedName>
    <definedName name="Dep" localSheetId="4">#REF!</definedName>
    <definedName name="Dep">#REF!</definedName>
    <definedName name="DEPR" localSheetId="4">#REF!</definedName>
    <definedName name="DEPR">#REF!</definedName>
    <definedName name="Derivation_of_Energy_Separation_Factors">#REF!</definedName>
    <definedName name="devel" localSheetId="4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4">#REF!</definedName>
    <definedName name="DFD_TAX">#REF!</definedName>
    <definedName name="dhiirecon" localSheetId="4">#REF!</definedName>
    <definedName name="dhiirecon">#REF!</definedName>
    <definedName name="dick" localSheetId="4">#REF!</definedName>
    <definedName name="dick">#REF!</definedName>
    <definedName name="dinomountrecon" localSheetId="4">#REF!</definedName>
    <definedName name="dinomountrecon">#REF!</definedName>
    <definedName name="Dividend" localSheetId="4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4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>#REF!</definedName>
    <definedName name="ECCRDeferredTax">#REF!</definedName>
    <definedName name="ECON_DEV" localSheetId="4">#REF!</definedName>
    <definedName name="ECON_DEV">#REF!</definedName>
    <definedName name="ECRCCurrentTax" localSheetId="4">#REF!</definedName>
    <definedName name="ECRCCurrentTax">#REF!</definedName>
    <definedName name="ECRCDeferredTax" localSheetId="4">#REF!</definedName>
    <definedName name="ECRCDeferredTax">#REF!</definedName>
    <definedName name="EDC" localSheetId="4">#REF!</definedName>
    <definedName name="EDC">#REF!</definedName>
    <definedName name="ENT" localSheetId="4">#REF!</definedName>
    <definedName name="ENT">#REF!</definedName>
    <definedName name="Entity">#REF!</definedName>
    <definedName name="Equity_Retrieve" localSheetId="4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4">#REF!</definedName>
    <definedName name="EXCTRACT1">#REF!</definedName>
    <definedName name="Exrate00" localSheetId="4">#REF!</definedName>
    <definedName name="Exrate00">#REF!</definedName>
    <definedName name="Exrate99" localSheetId="4">#REF!</definedName>
    <definedName name="Exrate99">#REF!</definedName>
    <definedName name="_xlnm.Extract" localSheetId="4">#REF!</definedName>
    <definedName name="_xlnm.Extract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4">#REF!</definedName>
    <definedName name="FEDERAL">#REF!</definedName>
    <definedName name="FGC">#REF!</definedName>
    <definedName name="FI_Tax_Entry_Year" localSheetId="4">#REF!</definedName>
    <definedName name="FI_Tax_Entry_Year">#REF!</definedName>
    <definedName name="fiddlersrecon" localSheetId="4">#REF!</definedName>
    <definedName name="fiddlersrecon">#REF!</definedName>
    <definedName name="FILENAME" localSheetId="4">#REF!</definedName>
    <definedName name="FILENAME">#REF!</definedName>
    <definedName name="FL">#REF!</definedName>
    <definedName name="FLCAP2006" localSheetId="4">#REF!</definedName>
    <definedName name="FLCAP2006">#REF!</definedName>
    <definedName name="FLCAP2007" localSheetId="4">#REF!</definedName>
    <definedName name="FLCAP2007">#REF!</definedName>
    <definedName name="FLCAP2008" localSheetId="4">#REF!</definedName>
    <definedName name="FLCAP2008">#REF!</definedName>
    <definedName name="FLCAP2009" localSheetId="4">#REF!</definedName>
    <definedName name="FLCAP2009">#REF!</definedName>
    <definedName name="FLCAP2010" localSheetId="4">#REF!</definedName>
    <definedName name="FLCAP2010">#REF!</definedName>
    <definedName name="FLOM2006" localSheetId="4">#REF!</definedName>
    <definedName name="FLOM2006">#REF!</definedName>
    <definedName name="FLOM2007" localSheetId="4">#REF!</definedName>
    <definedName name="FLOM2007">#REF!</definedName>
    <definedName name="FLOM2008" localSheetId="4">#REF!</definedName>
    <definedName name="FLOM2008">#REF!</definedName>
    <definedName name="FLOM2009" localSheetId="4">#REF!</definedName>
    <definedName name="FLOM2009">#REF!</definedName>
    <definedName name="FLOM2010" localSheetId="4">#REF!</definedName>
    <definedName name="FLOM2010">#REF!</definedName>
    <definedName name="Florida" localSheetId="4">#REF!</definedName>
    <definedName name="Florida">#REF!</definedName>
    <definedName name="Florida_Power_Corporation" localSheetId="4">#REF!</definedName>
    <definedName name="Florida_Power_Corporation">#REF!</definedName>
    <definedName name="FORM" localSheetId="4">#REF!</definedName>
    <definedName name="FORM">#REF!</definedName>
    <definedName name="FORM_4626" localSheetId="4">#REF!</definedName>
    <definedName name="FORM_4626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 localSheetId="4">#REF!</definedName>
    <definedName name="FORM4626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 localSheetId="4">#REF!</definedName>
    <definedName name="G">#REF!</definedName>
    <definedName name="glenivyrecon" localSheetId="4">#REF!</definedName>
    <definedName name="glenivyrecon">#REF!</definedName>
    <definedName name="H" localSheetId="4">#REF!</definedName>
    <definedName name="H">#REF!</definedName>
    <definedName name="helenrecon" localSheetId="4">#REF!</definedName>
    <definedName name="helenrecon">#REF!</definedName>
    <definedName name="holding1" localSheetId="4">#REF!</definedName>
    <definedName name="holding1">#REF!</definedName>
    <definedName name="holding2" localSheetId="4">#REF!</definedName>
    <definedName name="holding2">#REF!</definedName>
    <definedName name="holding3" localSheetId="4">#REF!</definedName>
    <definedName name="holding3">#REF!</definedName>
    <definedName name="HOURS">#REF!</definedName>
    <definedName name="Housing" localSheetId="4">#REF!</definedName>
    <definedName name="Housing">#REF!</definedName>
    <definedName name="ID_sorted" localSheetId="4">#REF!</definedName>
    <definedName name="ID_sorted">#REF!</definedName>
    <definedName name="In.3" localSheetId="4">#REF!</definedName>
    <definedName name="In.3">#REF!</definedName>
    <definedName name="INACTIVE" localSheetId="4">#REF!</definedName>
    <definedName name="INACTIVE">#REF!</definedName>
    <definedName name="INDEX" localSheetId="4">#REF!</definedName>
    <definedName name="INDEX">#REF!</definedName>
    <definedName name="INPUT" localSheetId="4">#REF!</definedName>
    <definedName name="INPUT">#REF!</definedName>
    <definedName name="INPUT_1" localSheetId="4">#REF!</definedName>
    <definedName name="INPUT_1">#REF!</definedName>
    <definedName name="INPUT_2" localSheetId="4">#REF!</definedName>
    <definedName name="INPUT_2">#REF!</definedName>
    <definedName name="INPUT2">#REF!</definedName>
    <definedName name="INSUR" localSheetId="4">#REF!</definedName>
    <definedName name="INSUR">#REF!</definedName>
    <definedName name="Insurance1" localSheetId="4">#REF!</definedName>
    <definedName name="Insurance1">#REF!</definedName>
    <definedName name="Insurance2" localSheetId="4">#REF!</definedName>
    <definedName name="Insurance2">#REF!</definedName>
    <definedName name="INT_TAX_DEF" localSheetId="4">#REF!</definedName>
    <definedName name="INT_TAX_DEF">#REF!</definedName>
    <definedName name="INT_TAX_DEF2" localSheetId="4">#REF!</definedName>
    <definedName name="INT_TAX_DEF2">#REF!</definedName>
    <definedName name="INTER_CO_PROFIT" localSheetId="4">#REF!</definedName>
    <definedName name="INTER_CO_PROFIT">#REF!</definedName>
    <definedName name="INTERCO" localSheetId="4">#REF!</definedName>
    <definedName name="INTERCO">#REF!</definedName>
    <definedName name="Interest" localSheetId="4">#REF!</definedName>
    <definedName name="Interest">#REF!</definedName>
    <definedName name="INVENTORY" localSheetId="4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4">#REF!</definedName>
    <definedName name="jack">#REF!</definedName>
    <definedName name="JE27Recon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4">#REF!</definedName>
    <definedName name="LAG">#REF!</definedName>
    <definedName name="left1" localSheetId="4">#REF!</definedName>
    <definedName name="left1">#REF!</definedName>
    <definedName name="left2" localSheetId="4">#REF!</definedName>
    <definedName name="left2">#REF!</definedName>
    <definedName name="Legal" localSheetId="4">#REF!</definedName>
    <definedName name="Legal">#REF!</definedName>
    <definedName name="LIAB" localSheetId="4">#REF!</definedName>
    <definedName name="LIAB">#REF!</definedName>
    <definedName name="LIAISON" localSheetId="4">#REF!</definedName>
    <definedName name="LIAISON">#REF!</definedName>
    <definedName name="LIFEDEP" localSheetId="4">#REF!</definedName>
    <definedName name="LIFEDEP">#REF!</definedName>
    <definedName name="LIFEDEPHARRIS" localSheetId="4">#REF!</definedName>
    <definedName name="LIFEDEPHARRIS">#REF!</definedName>
    <definedName name="LINE01" localSheetId="4">#REF!</definedName>
    <definedName name="LINE01">#REF!</definedName>
    <definedName name="LINE02" localSheetId="4">#REF!</definedName>
    <definedName name="LINE02">#REF!</definedName>
    <definedName name="LINE04" localSheetId="4">#REF!</definedName>
    <definedName name="LINE04">#REF!</definedName>
    <definedName name="LINE05" localSheetId="4">#REF!</definedName>
    <definedName name="LINE05">#REF!</definedName>
    <definedName name="LINE06" localSheetId="4">#REF!</definedName>
    <definedName name="LINE06">#REF!</definedName>
    <definedName name="LINE07" localSheetId="4">#REF!</definedName>
    <definedName name="LINE07">#REF!</definedName>
    <definedName name="LINE08" localSheetId="4">#REF!</definedName>
    <definedName name="LINE08">#REF!</definedName>
    <definedName name="LINE09" localSheetId="4">#REF!</definedName>
    <definedName name="LINE09">#REF!</definedName>
    <definedName name="LINE1" localSheetId="4">#REF!</definedName>
    <definedName name="LINE1">#REF!</definedName>
    <definedName name="LINE10" localSheetId="4">#REF!</definedName>
    <definedName name="LINE10">#REF!</definedName>
    <definedName name="LINE12" localSheetId="4">#REF!</definedName>
    <definedName name="LINE12">#REF!</definedName>
    <definedName name="LINE13" localSheetId="4">#REF!</definedName>
    <definedName name="LINE13">#REF!</definedName>
    <definedName name="LINE14" localSheetId="4">#REF!</definedName>
    <definedName name="LINE14">#REF!</definedName>
    <definedName name="LINE15" localSheetId="4">#REF!</definedName>
    <definedName name="LINE15">#REF!</definedName>
    <definedName name="LINE16" localSheetId="4">#REF!</definedName>
    <definedName name="LINE16">#REF!</definedName>
    <definedName name="LINE17" localSheetId="4">#REF!</definedName>
    <definedName name="LINE17">#REF!</definedName>
    <definedName name="LINE18" localSheetId="4">#REF!</definedName>
    <definedName name="LINE18">#REF!</definedName>
    <definedName name="LINE19" localSheetId="4">#REF!</definedName>
    <definedName name="LINE19">#REF!</definedName>
    <definedName name="LINE2" localSheetId="4">#REF!</definedName>
    <definedName name="LINE2">#REF!</definedName>
    <definedName name="LINE20" localSheetId="4">#REF!</definedName>
    <definedName name="LINE20">#REF!</definedName>
    <definedName name="LINE21" localSheetId="4">#REF!</definedName>
    <definedName name="LINE21">#REF!</definedName>
    <definedName name="LINE22" localSheetId="4">#REF!</definedName>
    <definedName name="LINE22">#REF!</definedName>
    <definedName name="LINE23" localSheetId="4">#REF!</definedName>
    <definedName name="LINE23">#REF!</definedName>
    <definedName name="LINE24" localSheetId="4">#REF!</definedName>
    <definedName name="LINE24">#REF!</definedName>
    <definedName name="LINE25" localSheetId="4">#REF!</definedName>
    <definedName name="LINE25">#REF!</definedName>
    <definedName name="LINE26" localSheetId="4">#REF!</definedName>
    <definedName name="LINE26">#REF!</definedName>
    <definedName name="LINE4" localSheetId="4">#REF!</definedName>
    <definedName name="LINE4">#REF!</definedName>
    <definedName name="LINE5" localSheetId="4">#REF!</definedName>
    <definedName name="LINE5">#REF!</definedName>
    <definedName name="LINE6" localSheetId="4">#REF!</definedName>
    <definedName name="LINE6">#REF!</definedName>
    <definedName name="Line7" localSheetId="4">#REF!</definedName>
    <definedName name="Line7">#REF!</definedName>
    <definedName name="LINE8" localSheetId="4">#REF!</definedName>
    <definedName name="LINE8">#REF!</definedName>
    <definedName name="LINE9" localSheetId="4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4">#REF!</definedName>
    <definedName name="LOBBYING">#REF!</definedName>
    <definedName name="LOCALSALES" localSheetId="4">#REF!</definedName>
    <definedName name="LOCALSALES">#REF!</definedName>
    <definedName name="LTIP" localSheetId="4">#REF!</definedName>
    <definedName name="LTIP">#REF!</definedName>
    <definedName name="LTIPpg1" localSheetId="4">#REF!</definedName>
    <definedName name="LTIPpg1">#REF!</definedName>
    <definedName name="LTIPpg2" localSheetId="4">#REF!</definedName>
    <definedName name="LTIPpg2">#REF!</definedName>
    <definedName name="LYN" localSheetId="4">#REF!</definedName>
    <definedName name="LYN">#REF!</definedName>
    <definedName name="M_1" localSheetId="4">#REF!</definedName>
    <definedName name="M_1">#REF!</definedName>
    <definedName name="MAIN" localSheetId="4">#REF!</definedName>
    <definedName name="MAIN">#REF!</definedName>
    <definedName name="MAR_1" localSheetId="4">#REF!</definedName>
    <definedName name="MAR_1">#REF!</definedName>
    <definedName name="MAR_3" localSheetId="4">#REF!</definedName>
    <definedName name="MAR_3">#REF!</definedName>
    <definedName name="Marine1" localSheetId="4">#REF!</definedName>
    <definedName name="Marine1">#REF!</definedName>
    <definedName name="Marine2" localSheetId="4">#REF!</definedName>
    <definedName name="Marine2">#REF!</definedName>
    <definedName name="Marine3" localSheetId="4">#REF!</definedName>
    <definedName name="Marine3">#REF!</definedName>
    <definedName name="MARY_T" localSheetId="4">#REF!</definedName>
    <definedName name="MARY_T">#REF!</definedName>
    <definedName name="medicalrecon" localSheetId="4">#REF!</definedName>
    <definedName name="medicalrecon">#REF!</definedName>
    <definedName name="MICP" localSheetId="4">#REF!</definedName>
    <definedName name="MICP">#REF!</definedName>
    <definedName name="MINEFEE" localSheetId="4">#REF!</definedName>
    <definedName name="MINEFEE">#REF!</definedName>
    <definedName name="MINROY" localSheetId="4">#REF!</definedName>
    <definedName name="MINROY">#REF!</definedName>
    <definedName name="Mis" localSheetId="4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4">#REF!</definedName>
    <definedName name="MONTH_1">#REF!</definedName>
    <definedName name="MONTH_2" localSheetId="4">#REF!</definedName>
    <definedName name="MONTH_2">#REF!</definedName>
    <definedName name="MONTH_3" localSheetId="4">#REF!</definedName>
    <definedName name="MONTH_3">#REF!</definedName>
    <definedName name="MONTH_4" localSheetId="4">#REF!</definedName>
    <definedName name="MONTH_4">#REF!</definedName>
    <definedName name="MONTH_5" localSheetId="4">#REF!</definedName>
    <definedName name="MONTH_5">#REF!</definedName>
    <definedName name="MONTH_6" localSheetId="4">#REF!</definedName>
    <definedName name="MONTH_6">#REF!</definedName>
    <definedName name="MOR_BS" localSheetId="4">#REF!</definedName>
    <definedName name="MOR_BS">#REF!</definedName>
    <definedName name="NFIP" localSheetId="4">#REF!</definedName>
    <definedName name="NFIP">#REF!</definedName>
    <definedName name="nonadvance" localSheetId="4">#REF!</definedName>
    <definedName name="nonadvance">#REF!</definedName>
    <definedName name="NonBroker" localSheetId="4">#REF!</definedName>
    <definedName name="NonBroker">#REF!</definedName>
    <definedName name="NonDedEnter" localSheetId="4">#REF!</definedName>
    <definedName name="NonDedEnter">#REF!</definedName>
    <definedName name="NonDisrPension" localSheetId="4">#REF!</definedName>
    <definedName name="NonDisrPension">#REF!</definedName>
    <definedName name="none" localSheetId="4" hidden="1">#REF!</definedName>
    <definedName name="none" hidden="1">#REF!</definedName>
    <definedName name="NONFUELREC" localSheetId="4">#REF!</definedName>
    <definedName name="NONFUELREC">#REF!</definedName>
    <definedName name="NovAccts" localSheetId="4">#REF!</definedName>
    <definedName name="NovAccts">#REF!</definedName>
    <definedName name="Number_of_Payments" localSheetId="4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4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4">#REF!</definedName>
    <definedName name="OctAccts">#REF!</definedName>
    <definedName name="ofit_m_1" localSheetId="4">#REF!</definedName>
    <definedName name="ofit_m_1">#REF!</definedName>
    <definedName name="ofit_request" localSheetId="4">#REF!</definedName>
    <definedName name="ofit_request">#REF!</definedName>
    <definedName name="ofitrequest" localSheetId="4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4">#REF!</definedName>
    <definedName name="oliverecon">#REF!</definedName>
    <definedName name="OMCont" localSheetId="4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4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4">#REF!</definedName>
    <definedName name="PAGE_1">#REF!</definedName>
    <definedName name="PAGE_2" localSheetId="4">#REF!</definedName>
    <definedName name="PAGE_2">#REF!</definedName>
    <definedName name="PAGE1" localSheetId="4">#REF!</definedName>
    <definedName name="PAGE1">#REF!</definedName>
    <definedName name="Page2" localSheetId="4">#REF!</definedName>
    <definedName name="Page2">#REF!</definedName>
    <definedName name="page3">#REF!</definedName>
    <definedName name="page4" localSheetId="4">#REF!</definedName>
    <definedName name="page4">#REF!</definedName>
    <definedName name="page5" localSheetId="4">#REF!</definedName>
    <definedName name="page5">#REF!</definedName>
    <definedName name="PAGEABVAR">#REF!</definedName>
    <definedName name="PAGEAPYVAR">#REF!</definedName>
    <definedName name="PARTI" localSheetId="4">#REF!</definedName>
    <definedName name="PARTI">#REF!</definedName>
    <definedName name="PARTII" localSheetId="4">#REF!</definedName>
    <definedName name="PARTII">#REF!</definedName>
    <definedName name="PARTIII" localSheetId="4">#REF!</definedName>
    <definedName name="PARTIII">#REF!</definedName>
    <definedName name="paul" localSheetId="4" hidden="1">#REF!</definedName>
    <definedName name="paul" hidden="1">#REF!</definedName>
    <definedName name="Payment_Date" localSheetId="4">DATE(YEAR(Loan_Start),MONTH(Loan_Start)+Payment_Number,DAY(Loan_Start))</definedName>
    <definedName name="Payment_Date">DATE(YEAR(Loan_Start),MONTH(Loan_Start)+Payment_Number,DAY(Loan_Start))</definedName>
    <definedName name="PENSIONS_PSP" localSheetId="4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4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4">#REF!</definedName>
    <definedName name="PostRetire">#REF!</definedName>
    <definedName name="ppdroyal" localSheetId="4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4">#REF!</definedName>
    <definedName name="PREFLL">#REF!</definedName>
    <definedName name="PREFPP" localSheetId="4">#REF!</definedName>
    <definedName name="PREFPP">#REF!</definedName>
    <definedName name="PREPAYMENTS" localSheetId="4">#REF!</definedName>
    <definedName name="PREPAYMENTS">#REF!</definedName>
    <definedName name="Print">#REF!</definedName>
    <definedName name="_xlnm.Print_Area" localSheetId="4">'C-24 2023'!$A$1:$J$48</definedName>
    <definedName name="_xlnm.Print_Area" localSheetId="3">'C-24 2024'!$A$1:$J$48</definedName>
    <definedName name="_xlnm.Print_Area" localSheetId="2">'C-24 2025'!$A$1:$J$48</definedName>
    <definedName name="_xlnm.Print_Area" localSheetId="1">'C-24 2026'!$A$1:$J$48</definedName>
    <definedName name="_xlnm.Print_Area" localSheetId="0">'C-24 2027'!$A$1:$J$48</definedName>
    <definedName name="_xlnm.Print_Area" localSheetId="7">'DE Corp Fcst BS'!$A$1:$F$42</definedName>
    <definedName name="_xlnm.Print_Area" localSheetId="10">'DE Corp Fcst IS'!$A$1:$F$155</definedName>
    <definedName name="_xlnm.Print_Area" localSheetId="8">'DEBS Fcst BS'!$A$1:$F$31</definedName>
    <definedName name="_xlnm.Print_Area" localSheetId="11">'DEBS Fcst IS'!$A$1:$F$17</definedName>
    <definedName name="_xlnm.Print_Area" localSheetId="14">'Parentco calc'!$A$1:$F$66</definedName>
    <definedName name="_xlnm.Print_Area" localSheetId="9">'PE Fcst BS'!$A$1:$F$35</definedName>
    <definedName name="_xlnm.Print_Area" localSheetId="12">'PE Fcst IS'!$A$1:$F$35</definedName>
    <definedName name="_xlnm.Print_Area">#REF!</definedName>
    <definedName name="Print_Area_MI" localSheetId="4">#REF!</definedName>
    <definedName name="Print_Area_MI">#REF!</definedName>
    <definedName name="Print_Area_Reset" localSheetId="4">OFFSET(Full_Print,0,0,Last_Row)</definedName>
    <definedName name="Print_Area_Reset">OFFSET(Full_Print,0,0,Last_Row)</definedName>
    <definedName name="_xlnm.Print_Titles">#REF!</definedName>
    <definedName name="Print_Titles_MI" localSheetId="4">#REF!</definedName>
    <definedName name="Print_Titles_MI">#REF!</definedName>
    <definedName name="PrintA6_PreDynegy">#REF!</definedName>
    <definedName name="Prior_Flow_Through" localSheetId="4">#REF!</definedName>
    <definedName name="Prior_Flow_Through">#REF!</definedName>
    <definedName name="PRIORMOACTUAL">#REF!</definedName>
    <definedName name="PRIORMOBUDGET" localSheetId="4">#REF!</definedName>
    <definedName name="PRIORMOBUDGET">#REF!</definedName>
    <definedName name="PRIORYRACCURMO" localSheetId="4">#REF!</definedName>
    <definedName name="PRIORYRACCURMO">#REF!</definedName>
    <definedName name="ProfSrvs" localSheetId="4">#REF!</definedName>
    <definedName name="ProfSrvs">#REF!</definedName>
    <definedName name="PROPERTY_TAXES" localSheetId="4">#REF!</definedName>
    <definedName name="PROPERTY_TAXES">#REF!</definedName>
    <definedName name="PURC_BASE" localSheetId="4">#REF!</definedName>
    <definedName name="PURC_BASE">#REF!</definedName>
    <definedName name="PURC_INT" localSheetId="4">#REF!</definedName>
    <definedName name="PURC_INT">#REF!</definedName>
    <definedName name="PURC_PEAK" localSheetId="4">#REF!</definedName>
    <definedName name="PURC_PEAK">#REF!</definedName>
    <definedName name="qqq">#REF!</definedName>
    <definedName name="Quarter" localSheetId="4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4">#REF!</definedName>
    <definedName name="Rail1">#REF!</definedName>
    <definedName name="Rail2" localSheetId="4">#REF!</definedName>
    <definedName name="Rail2">#REF!</definedName>
    <definedName name="Rail3" localSheetId="4">#REF!</definedName>
    <definedName name="Rail3">#REF!</definedName>
    <definedName name="Range1">#NAME?</definedName>
    <definedName name="RANGE2">#N/A</definedName>
    <definedName name="Rate1" localSheetId="4">#REF!</definedName>
    <definedName name="Rate1">#REF!</definedName>
    <definedName name="RBN" localSheetId="4">#REF!</definedName>
    <definedName name="RBN">#REF!</definedName>
    <definedName name="RECBOOK" localSheetId="4">#REF!</definedName>
    <definedName name="RECBOOK">#REF!</definedName>
    <definedName name="RECON" localSheetId="4">#REF!</definedName>
    <definedName name="RECON">#REF!</definedName>
    <definedName name="Reconciliation" localSheetId="4">#REF!</definedName>
    <definedName name="Reconciliation">#REF!</definedName>
    <definedName name="Reg_Asset__YTD" localSheetId="4">#REF!</definedName>
    <definedName name="Reg_Asset__YTD">#REF!</definedName>
    <definedName name="Reg_Asset_Amort" localSheetId="4">#REF!</definedName>
    <definedName name="Reg_Asset_Amort">#REF!</definedName>
    <definedName name="Reg_Asset_CM" localSheetId="4">#REF!</definedName>
    <definedName name="Reg_Asset_CM">#REF!</definedName>
    <definedName name="Reg_Liab__YTD" localSheetId="4">#REF!</definedName>
    <definedName name="Reg_Liab__YTD">#REF!</definedName>
    <definedName name="Reg_Liab_Amort" localSheetId="4">#REF!</definedName>
    <definedName name="Reg_Liab_Amort">#REF!</definedName>
    <definedName name="Reg_Liab_CM" localSheetId="4">#REF!</definedName>
    <definedName name="Reg_Liab_CM">#REF!</definedName>
    <definedName name="REG_PRAC" localSheetId="4">#REF!</definedName>
    <definedName name="REG_PRAC">#REF!</definedName>
    <definedName name="REGUALRFAC" localSheetId="4">#REF!</definedName>
    <definedName name="REGUALRFAC">#REF!</definedName>
    <definedName name="REGULAR" localSheetId="4">#REF!</definedName>
    <definedName name="REGULAR">#REF!</definedName>
    <definedName name="RENT_HOLIDAY_OFFICE_LEASE" localSheetId="4">#REF!</definedName>
    <definedName name="RENT_HOLIDAY_OFFICE_LEASE">#REF!</definedName>
    <definedName name="request" localSheetId="4">#REF!</definedName>
    <definedName name="request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4">#REF!</definedName>
    <definedName name="RetailVariance">#REF!</definedName>
    <definedName name="RETPVVAR" localSheetId="4">#REF!</definedName>
    <definedName name="RETPVVAR">#REF!</definedName>
    <definedName name="RETURN" localSheetId="4">#REF!</definedName>
    <definedName name="RETURN">#REF!</definedName>
    <definedName name="REVIEW">#REF!</definedName>
    <definedName name="REVIEW2">#REF!</definedName>
    <definedName name="RID" localSheetId="4">#REF!</definedName>
    <definedName name="RID">#REF!</definedName>
    <definedName name="rngAcctNames" localSheetId="4">#REF!</definedName>
    <definedName name="rngAcctNames">#REF!</definedName>
    <definedName name="rngCWIPBalData" localSheetId="4">#REF!</definedName>
    <definedName name="rngCWIPBalData">#REF!</definedName>
    <definedName name="rngCWIPBalEntities" localSheetId="4">#REF!</definedName>
    <definedName name="rngCWIPBalEntities">#REF!</definedName>
    <definedName name="rngData" localSheetId="4">#REF!</definedName>
    <definedName name="rngData">#REF!</definedName>
    <definedName name="rngDates" localSheetId="4">#REF!</definedName>
    <definedName name="rngDates">#REF!</definedName>
    <definedName name="rngDocket" localSheetId="4">#REF!</definedName>
    <definedName name="rngDocket">#REF!</definedName>
    <definedName name="rngProjNames" localSheetId="4">#REF!</definedName>
    <definedName name="rngProjNames">#REF!</definedName>
    <definedName name="rngRateTypeList" localSheetId="4">#REF!</definedName>
    <definedName name="rngRateTypeList">#REF!</definedName>
    <definedName name="rngScaleFctr" localSheetId="4">#REF!</definedName>
    <definedName name="rngScaleFctr">#REF!</definedName>
    <definedName name="rngWitness" localSheetId="4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4">#REF!</definedName>
    <definedName name="RTT">#REF!</definedName>
    <definedName name="s__cat_temp" localSheetId="4">#REF!</definedName>
    <definedName name="s__cat_temp">#REF!</definedName>
    <definedName name="S1Qtr1" localSheetId="4">#REF!</definedName>
    <definedName name="S1Qtr1">#REF!</definedName>
    <definedName name="S1Qtr2" localSheetId="4">#REF!</definedName>
    <definedName name="S1Qtr2">#REF!</definedName>
    <definedName name="S1Qtr3" localSheetId="4">#REF!</definedName>
    <definedName name="S1Qtr3">#REF!</definedName>
    <definedName name="S1Qtr4" localSheetId="4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4">#REF!</definedName>
    <definedName name="sanddunerecon">#REF!</definedName>
    <definedName name="SCENARIO">#REF!</definedName>
    <definedName name="SCHA">#REF!</definedName>
    <definedName name="scott" localSheetId="4">#REF!</definedName>
    <definedName name="scott">#REF!</definedName>
    <definedName name="SCR_Feb02_Transactions" localSheetId="4">#REF!</definedName>
    <definedName name="SCR_Feb02_Transactions">#REF!</definedName>
    <definedName name="SCRCCurrentTax">#REF!</definedName>
    <definedName name="SCRCDeferredTax" localSheetId="4">#REF!</definedName>
    <definedName name="SCRCDeferredTax">#REF!</definedName>
    <definedName name="SEBRING" localSheetId="4">#REF!</definedName>
    <definedName name="SEBRING">#REF!</definedName>
    <definedName name="Sect162m" localSheetId="4">#REF!</definedName>
    <definedName name="Sect162m">#REF!</definedName>
    <definedName name="SECTION_1341" localSheetId="4">#REF!</definedName>
    <definedName name="SECTION_1341">#REF!</definedName>
    <definedName name="SELF_INS" localSheetId="4">#REF!</definedName>
    <definedName name="SELF_INS">#REF!</definedName>
    <definedName name="SEP_1" localSheetId="4">#REF!</definedName>
    <definedName name="SEP_1">#REF!</definedName>
    <definedName name="SEP_3" localSheetId="4">#REF!</definedName>
    <definedName name="SEP_3">#REF!</definedName>
    <definedName name="SEP_A" localSheetId="4">#REF!</definedName>
    <definedName name="SEP_A">#REF!</definedName>
    <definedName name="SEP_B" localSheetId="4">#REF!</definedName>
    <definedName name="SEP_B">#REF!</definedName>
    <definedName name="SEP_C" localSheetId="4">#REF!</definedName>
    <definedName name="SEP_C">#REF!</definedName>
    <definedName name="SEP_D" localSheetId="4">#REF!</definedName>
    <definedName name="SEP_D">#REF!</definedName>
    <definedName name="SEP_FACTOR">#REF!</definedName>
    <definedName name="SEPDEM">#REF!</definedName>
    <definedName name="Sept" localSheetId="4">#REF!</definedName>
    <definedName name="Sept">#REF!</definedName>
    <definedName name="SERP" localSheetId="4">#REF!</definedName>
    <definedName name="SERP">#REF!</definedName>
    <definedName name="SERPNormal" localSheetId="4">#REF!</definedName>
    <definedName name="SERPNormal">#REF!</definedName>
    <definedName name="ShadeISDAll" localSheetId="4">#REF!,#REF!,#REF!,#REF!,#REF!,#REF!,#REF!,#REF!,#REF!</definedName>
    <definedName name="ShadeISDAll">#REF!,#REF!,#REF!,#REF!,#REF!,#REF!,#REF!,#REF!,#REF!</definedName>
    <definedName name="ShortTermRate">#REF!</definedName>
    <definedName name="sit_m_1" localSheetId="4">#REF!</definedName>
    <definedName name="sit_m_1">#REF!</definedName>
    <definedName name="sit_request" localSheetId="4">#REF!</definedName>
    <definedName name="sit_request">#REF!</definedName>
    <definedName name="split" localSheetId="4">#REF!</definedName>
    <definedName name="split">#REF!</definedName>
    <definedName name="Spouse" localSheetId="4">#REF!</definedName>
    <definedName name="Spouse">#REF!</definedName>
    <definedName name="STATE" localSheetId="4">#REF!</definedName>
    <definedName name="STATE">#REF!</definedName>
    <definedName name="state_request" localSheetId="4">#REF!</definedName>
    <definedName name="state_request">#REF!</definedName>
    <definedName name="STOCKHOLDERS_EQUITY" localSheetId="4">#REF!</definedName>
    <definedName name="STOCKHOLDERS_EQUITY">#REF!</definedName>
    <definedName name="stratfordrecon" localSheetId="4">#REF!</definedName>
    <definedName name="stratfordrecon">#REF!</definedName>
    <definedName name="STRATIFIED_FUEL_CHARGE_CALCULATION" localSheetId="4">#REF!</definedName>
    <definedName name="STRATIFIED_FUEL_CHARGE_CALCULATION">#REF!</definedName>
    <definedName name="STS" localSheetId="4">#REF!</definedName>
    <definedName name="STS">#REF!</definedName>
    <definedName name="SUM" localSheetId="4">#REF!</definedName>
    <definedName name="SUM">#REF!</definedName>
    <definedName name="SUMMARY" localSheetId="4">#REF!</definedName>
    <definedName name="SUMMARY">#REF!</definedName>
    <definedName name="SUMRY_BY_TIME">#REF!</definedName>
    <definedName name="SUMRY_BY_YEAR">#REF!</definedName>
    <definedName name="SURVRPT">#REF!</definedName>
    <definedName name="T" localSheetId="4">#REF!</definedName>
    <definedName name="T">#REF!</definedName>
    <definedName name="Tax_Year">#REF!</definedName>
    <definedName name="taxable_plant" localSheetId="4">INDEX(bs_netplant,1,period_summary_col)</definedName>
    <definedName name="taxable_plant">INDEX(bs_netplant,1,period_summary_col)</definedName>
    <definedName name="TAXDEP" localSheetId="4">#REF!</definedName>
    <definedName name="TAXDEP">#REF!</definedName>
    <definedName name="TAXINC" localSheetId="4">#REF!</definedName>
    <definedName name="TAXINC">#REF!</definedName>
    <definedName name="TaxRate">#REF!</definedName>
    <definedName name="TAXSALV" localSheetId="4">#REF!</definedName>
    <definedName name="TAXSALV">#REF!</definedName>
    <definedName name="TDS" localSheetId="4">#REF!</definedName>
    <definedName name="TDS">#REF!</definedName>
    <definedName name="TITLES" localSheetId="4">#REF!</definedName>
    <definedName name="TITLES">#REF!</definedName>
    <definedName name="TITLES2" localSheetId="4">#REF!</definedName>
    <definedName name="TITLES2">#REF!</definedName>
    <definedName name="TOP" localSheetId="4">#REF!</definedName>
    <definedName name="TOP">#REF!</definedName>
    <definedName name="topp" localSheetId="4">#REF!</definedName>
    <definedName name="topp">#REF!</definedName>
    <definedName name="Total_Emissions">#REF!</definedName>
    <definedName name="Total_Lease_Interest" localSheetId="4">#REF!</definedName>
    <definedName name="Total_Lease_Interest">#REF!</definedName>
    <definedName name="Total_Lease_Payments" localSheetId="4">#REF!</definedName>
    <definedName name="Total_Lease_Payments">#REF!</definedName>
    <definedName name="Total_Lease_Principal" localSheetId="4">#REF!</definedName>
    <definedName name="Total_Lease_Principal">#REF!</definedName>
    <definedName name="Total_Payment" localSheetId="4">Scheduled_Payment+Extra_Payment</definedName>
    <definedName name="Total_Payment">Scheduled_Payment+Extra_Payment</definedName>
    <definedName name="TOTAL_YEAR">#REF!</definedName>
    <definedName name="Total1" localSheetId="4">#REF!</definedName>
    <definedName name="Total1">#REF!</definedName>
    <definedName name="total2" localSheetId="4">#REF!</definedName>
    <definedName name="total2">#REF!</definedName>
    <definedName name="total3" localSheetId="4">#REF!</definedName>
    <definedName name="total3">#REF!</definedName>
    <definedName name="TP.1" localSheetId="4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4">#REF!</definedName>
    <definedName name="twelvemonths">#REF!</definedName>
    <definedName name="TWELVEMOS.A.AND.G.MAINT" localSheetId="4">#REF!</definedName>
    <definedName name="TWELVEMOS.A.AND.G.MAINT">#REF!</definedName>
    <definedName name="TWELVEMOS.A.AND.G.OPER" localSheetId="4">#REF!</definedName>
    <definedName name="TWELVEMOS.A.AND.G.OPER">#REF!</definedName>
    <definedName name="TWELVEMOS.AFUDC" localSheetId="4">#REF!</definedName>
    <definedName name="TWELVEMOS.AFUDC">#REF!</definedName>
    <definedName name="TWELVEMOS.AMORTIZATION" localSheetId="4">#REF!</definedName>
    <definedName name="TWELVEMOS.AMORTIZATION">#REF!</definedName>
    <definedName name="TWELVEMOS.CUSTOMER.EXP" localSheetId="4">#REF!</definedName>
    <definedName name="TWELVEMOS.CUSTOMER.EXP">#REF!</definedName>
    <definedName name="TWELVEMOS.DEF.FUEL" localSheetId="4">#REF!</definedName>
    <definedName name="TWELVEMOS.DEF.FUEL">#REF!</definedName>
    <definedName name="TWELVEMOS.DEPR.AND.AMORT" localSheetId="4">#REF!</definedName>
    <definedName name="TWELVEMOS.DEPR.AND.AMORT">#REF!</definedName>
    <definedName name="TWELVEMOS.DEPRECIATION" localSheetId="4">#REF!</definedName>
    <definedName name="TWELVEMOS.DEPRECIATION">#REF!</definedName>
    <definedName name="TWELVEMOS.DISTRIBUTION.MAINT" localSheetId="4">#REF!</definedName>
    <definedName name="TWELVEMOS.DISTRIBUTION.MAINT">#REF!</definedName>
    <definedName name="TWELVEMOS.DISTRIBUTION.OPER" localSheetId="4">#REF!</definedName>
    <definedName name="TWELVEMOS.DISTRIBUTION.OPER">#REF!</definedName>
    <definedName name="TWELVEMOS.DIVIDENDS" localSheetId="4">#REF!</definedName>
    <definedName name="TWELVEMOS.DIVIDENDS">#REF!</definedName>
    <definedName name="TWELVEMOS.ECCR" localSheetId="4">#REF!</definedName>
    <definedName name="TWELVEMOS.ECCR">#REF!</definedName>
    <definedName name="TWELVEMOS.FUEL.AND.PURPOWER" localSheetId="4">#REF!</definedName>
    <definedName name="TWELVEMOS.FUEL.AND.PURPOWER">#REF!</definedName>
    <definedName name="TWELVEMOS.FUEL.HANDLING" localSheetId="4">#REF!</definedName>
    <definedName name="TWELVEMOS.FUEL.HANDLING">#REF!</definedName>
    <definedName name="TWELVEMOS.INTEREST.CHARGES" localSheetId="4">#REF!</definedName>
    <definedName name="TWELVEMOS.INTEREST.CHARGES">#REF!</definedName>
    <definedName name="TWELVEMOS.INTEREST.LONGTERM.DEBT" localSheetId="4">#REF!</definedName>
    <definedName name="TWELVEMOS.INTEREST.LONGTERM.DEBT">#REF!</definedName>
    <definedName name="TWELVEMOS.NONOPER.TAXES" localSheetId="4">#REF!</definedName>
    <definedName name="TWELVEMOS.NONOPER.TAXES">#REF!</definedName>
    <definedName name="TWELVEMOS.NUCLEAR.GENERATION.MAINT" localSheetId="4">#REF!</definedName>
    <definedName name="TWELVEMOS.NUCLEAR.GENERATION.MAINT">#REF!</definedName>
    <definedName name="TWELVEMOS.NUCLEAR.GENERATION.OPER" localSheetId="4">#REF!</definedName>
    <definedName name="TWELVEMOS.NUCLEAR.GENERATION.OPER">#REF!</definedName>
    <definedName name="TWELVEMOS.OPER.REVENUES" localSheetId="4">#REF!</definedName>
    <definedName name="TWELVEMOS.OPER.REVENUES">#REF!</definedName>
    <definedName name="TWELVEMOS.OPER.TAXES" localSheetId="4">#REF!</definedName>
    <definedName name="TWELVEMOS.OPER.TAXES">#REF!</definedName>
    <definedName name="TWELVEMOS.OPER_AND_MAINT.EXPS" localSheetId="4">#REF!</definedName>
    <definedName name="TWELVEMOS.OPER_AND_MAINT.EXPS">#REF!</definedName>
    <definedName name="TWELVEMOS.OTH.INC_AND_DEDUCTIONS" localSheetId="4">#REF!</definedName>
    <definedName name="TWELVEMOS.OTH.INC_AND_DEDUCTIONS">#REF!</definedName>
    <definedName name="TWELVEMOS.OTH.POWER.GEN.MAINT" localSheetId="4">#REF!</definedName>
    <definedName name="TWELVEMOS.OTH.POWER.GEN.MAINT">#REF!</definedName>
    <definedName name="TWELVEMOS.OTH.POWER.GEN.OPER" localSheetId="4">#REF!</definedName>
    <definedName name="TWELVEMOS.OTH.POWER.GEN.OPER">#REF!</definedName>
    <definedName name="TWELVEMOS.OTH.POWER.SUPPLY.OPER" localSheetId="4">#REF!</definedName>
    <definedName name="TWELVEMOS.OTH.POWER.SUPPLY.OPER">#REF!</definedName>
    <definedName name="TWELVEMOS.OTH.TAXES.NONOPER" localSheetId="4">#REF!</definedName>
    <definedName name="TWELVEMOS.OTH.TAXES.NONOPER">#REF!</definedName>
    <definedName name="TWELVEMOS.OTH.TAXES.OPER" localSheetId="4">#REF!</definedName>
    <definedName name="TWELVEMOS.OTH.TAXES.OPER">#REF!</definedName>
    <definedName name="TWELVEMOS.PURPOWER.NONREC" localSheetId="4">#REF!</definedName>
    <definedName name="TWELVEMOS.PURPOWER.NONREC">#REF!</definedName>
    <definedName name="TWELVEMOS.STEAM.GENERATION.MAINT" localSheetId="4">#REF!</definedName>
    <definedName name="TWELVEMOS.STEAM.GENERATION.MAINT">#REF!</definedName>
    <definedName name="TWELVEMOS.STEAM.GENERATION.OPER" localSheetId="4">#REF!</definedName>
    <definedName name="TWELVEMOS.STEAM.GENERATION.OPER">#REF!</definedName>
    <definedName name="TWELVEMOS.TOTAL.PROD.EXPS" localSheetId="4">#REF!</definedName>
    <definedName name="TWELVEMOS.TOTAL.PROD.EXPS">#REF!</definedName>
    <definedName name="TWELVEMOS.TRANSMISSION.MAINT" localSheetId="4">#REF!</definedName>
    <definedName name="TWELVEMOS.TRANSMISSION.MAINT">#REF!</definedName>
    <definedName name="TWELVEMOS.TRANSMISSION.OPER" localSheetId="4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4">#REF!</definedName>
    <definedName name="unicap">#REF!</definedName>
    <definedName name="usage">#REF!</definedName>
    <definedName name="UserPass" hidden="1">"verify"</definedName>
    <definedName name="Values_Entered" localSheetId="4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4">#REF!</definedName>
    <definedName name="VARIANCESUMMARY">#REF!</definedName>
    <definedName name="VCont" localSheetId="4">#REF!</definedName>
    <definedName name="VCont">#REF!</definedName>
    <definedName name="ventanarecon" localSheetId="4">#REF!</definedName>
    <definedName name="ventanarecon">#REF!</definedName>
    <definedName name="versionnumber">"2.00"</definedName>
    <definedName name="VOUCHER" localSheetId="4">#REF!</definedName>
    <definedName name="VOUCHER">#REF!</definedName>
    <definedName name="WH_DEPOSITS" localSheetId="4">#REF!</definedName>
    <definedName name="WH_DEPOSITS">#REF!</definedName>
    <definedName name="WHLPVVAR" localSheetId="4">#REF!</definedName>
    <definedName name="WHLPVVAR">#REF!</definedName>
    <definedName name="WholesaleVariance" localSheetId="4">#REF!</definedName>
    <definedName name="WholesaleVariance">#REF!</definedName>
    <definedName name="WORKERS_COMP" localSheetId="4">#REF!</definedName>
    <definedName name="WORKERS_COMP">#REF!</definedName>
    <definedName name="workerscomp" localSheetId="4">#REF!</definedName>
    <definedName name="workerscomp">#REF!</definedName>
    <definedName name="WORKSHEET_1" localSheetId="4">#REF!</definedName>
    <definedName name="WORKSHEET_1">#REF!</definedName>
    <definedName name="WORKSHEET_2" localSheetId="4">#REF!</definedName>
    <definedName name="WORKSHEET_2">#REF!</definedName>
    <definedName name="WORKSHEET_3" localSheetId="4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4" hidden="1">#REF!</definedName>
    <definedName name="XRefActiveRow" hidden="1">#REF!</definedName>
    <definedName name="XRefColumnsCount" hidden="1">3</definedName>
    <definedName name="XRefCopy1Row" localSheetId="4" hidden="1">#REF!</definedName>
    <definedName name="XRefCopy1Row" hidden="1">#REF!</definedName>
    <definedName name="XRefCopy2Row" localSheetId="4" hidden="1">#REF!</definedName>
    <definedName name="XRefCopy2Row" hidden="1">#REF!</definedName>
    <definedName name="XRefCopy3Row" localSheetId="4" hidden="1">#REF!</definedName>
    <definedName name="XRefCopy3Row" hidden="1">#REF!</definedName>
    <definedName name="XRefCopyRangeCount" hidden="1">3</definedName>
    <definedName name="XRefPaste1Row" localSheetId="4" hidden="1">#REF!</definedName>
    <definedName name="XRefPaste1Row" hidden="1">#REF!</definedName>
    <definedName name="XRefPaste2Row" localSheetId="4" hidden="1">#REF!</definedName>
    <definedName name="XRefPaste2Row" hidden="1">#REF!</definedName>
    <definedName name="XRefPasteRangeCount" hidden="1">2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4">#REF!</definedName>
    <definedName name="Y">#REF!</definedName>
    <definedName name="YE_DB" localSheetId="4">#REF!</definedName>
    <definedName name="YE_DB">#REF!</definedName>
    <definedName name="YEAR" localSheetId="4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4">#REF!</definedName>
    <definedName name="yeartodate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4">#REF!</definedName>
    <definedName name="YTD.A.AND.G.MAINT">#REF!</definedName>
    <definedName name="YTD.A.AND.G.OPER" localSheetId="4">#REF!</definedName>
    <definedName name="YTD.A.AND.G.OPER">#REF!</definedName>
    <definedName name="YTD.AFUDC" localSheetId="4">#REF!</definedName>
    <definedName name="YTD.AFUDC">#REF!</definedName>
    <definedName name="YTD.AMORTIZATION" localSheetId="4">#REF!</definedName>
    <definedName name="YTD.AMORTIZATION">#REF!</definedName>
    <definedName name="YTD.CUSTOMER.EXP" localSheetId="4">#REF!</definedName>
    <definedName name="YTD.CUSTOMER.EXP">#REF!</definedName>
    <definedName name="YTD.DEF.FUEL" localSheetId="4">#REF!</definedName>
    <definedName name="YTD.DEF.FUEL">#REF!</definedName>
    <definedName name="YTD.DEPR.AND.AMORT" localSheetId="4">#REF!</definedName>
    <definedName name="YTD.DEPR.AND.AMORT">#REF!</definedName>
    <definedName name="YTD.DEPRECIATION" localSheetId="4">#REF!</definedName>
    <definedName name="YTD.DEPRECIATION">#REF!</definedName>
    <definedName name="YTD.DISTRIBUTION.MAINT" localSheetId="4">#REF!</definedName>
    <definedName name="YTD.DISTRIBUTION.MAINT">#REF!</definedName>
    <definedName name="YTD.DISTRIBUTION.OPER" localSheetId="4">#REF!</definedName>
    <definedName name="YTD.DISTRIBUTION.OPER">#REF!</definedName>
    <definedName name="YTD.DIVIDENDS" localSheetId="4">#REF!</definedName>
    <definedName name="YTD.DIVIDENDS">#REF!</definedName>
    <definedName name="YTD.ECCR" localSheetId="4">#REF!</definedName>
    <definedName name="YTD.ECCR">#REF!</definedName>
    <definedName name="YTD.FUEL.AND.PURPOWER" localSheetId="4">#REF!</definedName>
    <definedName name="YTD.FUEL.AND.PURPOWER">#REF!</definedName>
    <definedName name="YTD.FUEL.HANDLING" localSheetId="4">#REF!</definedName>
    <definedName name="YTD.FUEL.HANDLING">#REF!</definedName>
    <definedName name="YTD.INTEREST.CHARGES" localSheetId="4">#REF!</definedName>
    <definedName name="YTD.INTEREST.CHARGES">#REF!</definedName>
    <definedName name="YTD.INTEREST.LONGTERM.DEBT" localSheetId="4">#REF!</definedName>
    <definedName name="YTD.INTEREST.LONGTERM.DEBT">#REF!</definedName>
    <definedName name="YTD.NONOPER.TAXES" localSheetId="4">#REF!</definedName>
    <definedName name="YTD.NONOPER.TAXES">#REF!</definedName>
    <definedName name="YTD.NUCLEAR.GENERATION.MAINT" localSheetId="4">#REF!</definedName>
    <definedName name="YTD.NUCLEAR.GENERATION.MAINT">#REF!</definedName>
    <definedName name="YTD.NUCLEAR.GENERATION.OPER" localSheetId="4">#REF!</definedName>
    <definedName name="YTD.NUCLEAR.GENERATION.OPER">#REF!</definedName>
    <definedName name="YTD.OPER.REVENUES" localSheetId="4">#REF!</definedName>
    <definedName name="YTD.OPER.REVENUES">#REF!</definedName>
    <definedName name="YTD.OPER.TAXES" localSheetId="4">#REF!</definedName>
    <definedName name="YTD.OPER.TAXES">#REF!</definedName>
    <definedName name="YTD.OPER_AND_MAINT.EXPS" localSheetId="4">#REF!</definedName>
    <definedName name="YTD.OPER_AND_MAINT.EXPS">#REF!</definedName>
    <definedName name="YTD.OPER_AND_MAINT_EXPS" localSheetId="4">#REF!</definedName>
    <definedName name="YTD.OPER_AND_MAINT_EXPS">#REF!</definedName>
    <definedName name="YTD.OTH.INC_AND_DEDUCTIONS" localSheetId="4">#REF!</definedName>
    <definedName name="YTD.OTH.INC_AND_DEDUCTIONS">#REF!</definedName>
    <definedName name="YTD.OTH.POWER.GEN.MAINT" localSheetId="4">#REF!</definedName>
    <definedName name="YTD.OTH.POWER.GEN.MAINT">#REF!</definedName>
    <definedName name="YTD.OTH.POWER.GEN.OPER" localSheetId="4">#REF!</definedName>
    <definedName name="YTD.OTH.POWER.GEN.OPER">#REF!</definedName>
    <definedName name="YTD.OTH.POWER.SUPPLY.OPER" localSheetId="4">#REF!</definedName>
    <definedName name="YTD.OTH.POWER.SUPPLY.OPER">#REF!</definedName>
    <definedName name="YTD.OTH.TAXES.NONOPER" localSheetId="4">#REF!</definedName>
    <definedName name="YTD.OTH.TAXES.NONOPER">#REF!</definedName>
    <definedName name="YTD.OTH.TAXES.OPER" localSheetId="4">#REF!</definedName>
    <definedName name="YTD.OTH.TAXES.OPER">#REF!</definedName>
    <definedName name="YTD.PURPOWER.NONREC" localSheetId="4">#REF!</definedName>
    <definedName name="YTD.PURPOWER.NONREC">#REF!</definedName>
    <definedName name="YTD.STEAM.GENERATION.MAINT" localSheetId="4">#REF!</definedName>
    <definedName name="YTD.STEAM.GENERATION.MAINT">#REF!</definedName>
    <definedName name="YTD.STEAM.GENERATION.OPER" localSheetId="4">#REF!</definedName>
    <definedName name="YTD.STEAM.GENERATION.OPER">#REF!</definedName>
    <definedName name="YTD.TOTAL.PROD.EXPS" localSheetId="4">#REF!</definedName>
    <definedName name="YTD.TOTAL.PROD.EXPS">#REF!</definedName>
    <definedName name="YTD.TOTAL.PRODUCTION.EXP" localSheetId="4">#REF!</definedName>
    <definedName name="YTD.TOTAL.PRODUCTION.EXP">#REF!</definedName>
    <definedName name="YTD.TRANSMISSION.MAINT" localSheetId="4">#REF!</definedName>
    <definedName name="YTD.TRANSMISSION.MAINT">#REF!</definedName>
    <definedName name="YTD.TRANSMISSION.OPER" localSheetId="4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D20" i="1"/>
  <c r="D19" i="1"/>
  <c r="D18" i="1"/>
  <c r="D17" i="1"/>
  <c r="D16" i="1"/>
  <c r="N42" i="32"/>
  <c r="M42" i="32"/>
  <c r="L42" i="32"/>
  <c r="K42" i="32"/>
  <c r="J42" i="32"/>
  <c r="I42" i="32"/>
  <c r="H42" i="32"/>
  <c r="G42" i="32"/>
  <c r="F42" i="32"/>
  <c r="E42" i="32"/>
  <c r="D42" i="32"/>
  <c r="N39" i="32"/>
  <c r="M39" i="32"/>
  <c r="L39" i="32"/>
  <c r="K39" i="32"/>
  <c r="J39" i="32"/>
  <c r="I39" i="32"/>
  <c r="H39" i="32"/>
  <c r="G39" i="32"/>
  <c r="F39" i="32"/>
  <c r="E39" i="32"/>
  <c r="D39" i="32"/>
  <c r="N36" i="32"/>
  <c r="M36" i="32"/>
  <c r="L36" i="32"/>
  <c r="K36" i="32"/>
  <c r="J36" i="32"/>
  <c r="I36" i="32"/>
  <c r="H36" i="32"/>
  <c r="G36" i="32"/>
  <c r="F36" i="32"/>
  <c r="E36" i="32"/>
  <c r="D36" i="32"/>
  <c r="K19" i="32"/>
  <c r="H19" i="32"/>
  <c r="N18" i="32"/>
  <c r="L18" i="32"/>
  <c r="I18" i="32"/>
  <c r="M17" i="32"/>
  <c r="J17" i="32"/>
  <c r="K16" i="32"/>
  <c r="N14" i="32"/>
  <c r="N17" i="32" s="1"/>
  <c r="M14" i="32"/>
  <c r="M18" i="32" s="1"/>
  <c r="L14" i="32"/>
  <c r="L19" i="32" s="1"/>
  <c r="K14" i="32"/>
  <c r="K20" i="32" s="1"/>
  <c r="J14" i="32"/>
  <c r="J19" i="32" s="1"/>
  <c r="I14" i="32"/>
  <c r="I20" i="32" s="1"/>
  <c r="H14" i="32"/>
  <c r="H20" i="32" s="1"/>
  <c r="G14" i="32"/>
  <c r="G19" i="32" s="1"/>
  <c r="F14" i="32"/>
  <c r="F20" i="32" s="1"/>
  <c r="E14" i="32"/>
  <c r="E16" i="32" s="1"/>
  <c r="D14" i="32"/>
  <c r="D20" i="32" s="1"/>
  <c r="D16" i="32" l="1"/>
  <c r="D35" i="32" s="1"/>
  <c r="D37" i="32" s="1"/>
  <c r="D40" i="32" s="1"/>
  <c r="D44" i="32" s="1"/>
  <c r="H16" i="32"/>
  <c r="N16" i="32"/>
  <c r="D17" i="32"/>
  <c r="G17" i="32"/>
  <c r="J20" i="32"/>
  <c r="M19" i="32"/>
  <c r="N19" i="32"/>
  <c r="G20" i="32"/>
  <c r="M20" i="32"/>
  <c r="H21" i="32"/>
  <c r="N35" i="32"/>
  <c r="N37" i="32" s="1"/>
  <c r="N40" i="32" s="1"/>
  <c r="N44" i="32" s="1"/>
  <c r="F16" i="32"/>
  <c r="E17" i="32"/>
  <c r="E35" i="32" s="1"/>
  <c r="E37" i="32" s="1"/>
  <c r="E40" i="32" s="1"/>
  <c r="E44" i="32" s="1"/>
  <c r="D18" i="32"/>
  <c r="N20" i="32"/>
  <c r="G16" i="32"/>
  <c r="F17" i="32"/>
  <c r="E18" i="32"/>
  <c r="D19" i="32"/>
  <c r="E19" i="32"/>
  <c r="L20" i="32"/>
  <c r="F18" i="32"/>
  <c r="I16" i="32"/>
  <c r="H17" i="32"/>
  <c r="G18" i="32"/>
  <c r="F19" i="32"/>
  <c r="E20" i="32"/>
  <c r="D21" i="32"/>
  <c r="J16" i="32"/>
  <c r="I17" i="32"/>
  <c r="H18" i="32"/>
  <c r="L16" i="32"/>
  <c r="K17" i="32"/>
  <c r="K35" i="32" s="1"/>
  <c r="K37" i="32" s="1"/>
  <c r="K40" i="32" s="1"/>
  <c r="K44" i="32" s="1"/>
  <c r="J18" i="32"/>
  <c r="I19" i="32"/>
  <c r="M16" i="32"/>
  <c r="L17" i="32"/>
  <c r="K18" i="32"/>
  <c r="K21" i="32" s="1"/>
  <c r="N21" i="32" l="1"/>
  <c r="H35" i="32"/>
  <c r="H37" i="32" s="1"/>
  <c r="H40" i="32" s="1"/>
  <c r="H44" i="32" s="1"/>
  <c r="I35" i="32"/>
  <c r="I37" i="32" s="1"/>
  <c r="I40" i="32" s="1"/>
  <c r="I44" i="32" s="1"/>
  <c r="I21" i="32"/>
  <c r="F35" i="32"/>
  <c r="F37" i="32" s="1"/>
  <c r="F40" i="32" s="1"/>
  <c r="F44" i="32" s="1"/>
  <c r="F21" i="32"/>
  <c r="M35" i="32"/>
  <c r="M37" i="32" s="1"/>
  <c r="M40" i="32" s="1"/>
  <c r="M44" i="32" s="1"/>
  <c r="M21" i="32"/>
  <c r="E21" i="32"/>
  <c r="J21" i="32"/>
  <c r="J35" i="32"/>
  <c r="J37" i="32" s="1"/>
  <c r="J40" i="32" s="1"/>
  <c r="J44" i="32" s="1"/>
  <c r="G35" i="32"/>
  <c r="G37" i="32" s="1"/>
  <c r="G40" i="32" s="1"/>
  <c r="G44" i="32" s="1"/>
  <c r="G21" i="32"/>
  <c r="L21" i="32"/>
  <c r="L35" i="32"/>
  <c r="L37" i="32" s="1"/>
  <c r="L40" i="32" s="1"/>
  <c r="L44" i="32" s="1"/>
  <c r="D16" i="11" l="1"/>
  <c r="D16" i="16"/>
  <c r="D16" i="17"/>
  <c r="D16" i="10"/>
  <c r="F6" i="23" l="1"/>
  <c r="E6" i="23"/>
  <c r="D6" i="23"/>
  <c r="C6" i="23"/>
  <c r="B6" i="23"/>
  <c r="D20" i="11" l="1"/>
  <c r="D20" i="16"/>
  <c r="D20" i="17"/>
  <c r="D20" i="10"/>
  <c r="C5" i="23"/>
  <c r="D5" i="23"/>
  <c r="E5" i="23"/>
  <c r="F5" i="23"/>
  <c r="D18" i="11"/>
  <c r="D18" i="16"/>
  <c r="D18" i="17"/>
  <c r="D18" i="10"/>
  <c r="D17" i="11"/>
  <c r="D17" i="16"/>
  <c r="D17" i="17"/>
  <c r="D17" i="10"/>
  <c r="F14" i="25"/>
  <c r="F17" i="11" s="1"/>
  <c r="E14" i="25"/>
  <c r="F17" i="16" s="1"/>
  <c r="D14" i="25"/>
  <c r="F17" i="17" s="1"/>
  <c r="C14" i="25"/>
  <c r="F17" i="10" s="1"/>
  <c r="B14" i="25"/>
  <c r="B5" i="23"/>
  <c r="F18" i="11" l="1"/>
  <c r="D19" i="11"/>
  <c r="F18" i="16"/>
  <c r="D19" i="16"/>
  <c r="F18" i="17"/>
  <c r="D19" i="17"/>
  <c r="F18" i="10"/>
  <c r="D19" i="10"/>
  <c r="C7" i="23"/>
  <c r="F16" i="10" s="1"/>
  <c r="D7" i="23"/>
  <c r="F16" i="17" s="1"/>
  <c r="E7" i="23"/>
  <c r="F16" i="16" s="1"/>
  <c r="F7" i="23"/>
  <c r="F16" i="11" s="1"/>
  <c r="B7" i="23"/>
  <c r="A16" i="16" l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16" i="17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D22" i="10"/>
  <c r="E18" i="10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D22" i="17" l="1"/>
  <c r="E16" i="17" s="1"/>
  <c r="D22" i="16"/>
  <c r="E16" i="16" s="1"/>
  <c r="D22" i="11"/>
  <c r="E16" i="11" s="1"/>
  <c r="E19" i="10"/>
  <c r="E17" i="10"/>
  <c r="H17" i="10" s="1"/>
  <c r="E20" i="10"/>
  <c r="E16" i="10"/>
  <c r="E17" i="17" l="1"/>
  <c r="H17" i="17" s="1"/>
  <c r="E20" i="17"/>
  <c r="E19" i="17"/>
  <c r="E18" i="17"/>
  <c r="H16" i="16"/>
  <c r="E20" i="16"/>
  <c r="E19" i="16"/>
  <c r="E18" i="16"/>
  <c r="E17" i="16"/>
  <c r="H17" i="16" s="1"/>
  <c r="H16" i="11"/>
  <c r="E20" i="11"/>
  <c r="E19" i="11"/>
  <c r="E18" i="11"/>
  <c r="E17" i="11"/>
  <c r="H17" i="11" s="1"/>
  <c r="H16" i="17"/>
  <c r="H16" i="10"/>
  <c r="H22" i="10" s="1"/>
  <c r="E22" i="10"/>
  <c r="E22" i="17" l="1"/>
  <c r="H22" i="17"/>
  <c r="H22" i="16"/>
  <c r="E22" i="16"/>
  <c r="H22" i="11"/>
  <c r="E22" i="11"/>
  <c r="D22" i="1"/>
  <c r="E19" i="1" l="1"/>
  <c r="E20" i="1"/>
  <c r="E16" i="1"/>
  <c r="H16" i="1" s="1"/>
  <c r="E17" i="1"/>
  <c r="H17" i="1" s="1"/>
  <c r="E18" i="1"/>
  <c r="H22" i="1" l="1"/>
  <c r="E22" i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<sst xmlns="http://schemas.openxmlformats.org/spreadsheetml/2006/main" count="687" uniqueCount="331">
  <si>
    <t>SCHEDULE C-24</t>
  </si>
  <si>
    <t>PARENT(S) DEBT INFORMATION</t>
  </si>
  <si>
    <t>FLORIDA PUBLIC SERVICE COMMISSION</t>
  </si>
  <si>
    <t>Explanation:</t>
  </si>
  <si>
    <t>Provide information required in order to adjust income tax expenses by reason of interest expense of parent(s) that may be invested in the equity of the utility in question. If a projected test period is used, provide on both a projected and historical basis.</t>
  </si>
  <si>
    <t xml:space="preserve">           Type of Data Shown:</t>
  </si>
  <si>
    <t>Projected Test Year 3 Ended</t>
  </si>
  <si>
    <t>COMPANY: Duke Energy Florida, LLC</t>
  </si>
  <si>
    <t>Projected Test Year 2 Ended</t>
  </si>
  <si>
    <t>Projected Test Year 1 Ended</t>
  </si>
  <si>
    <t>Prior Year Ended</t>
  </si>
  <si>
    <t>($000)</t>
  </si>
  <si>
    <t>Historical Year Ended</t>
  </si>
  <si>
    <t>Witness:  Newlin</t>
  </si>
  <si>
    <t>Line</t>
  </si>
  <si>
    <t>Amount</t>
  </si>
  <si>
    <t>Percent of Capital</t>
  </si>
  <si>
    <t>Cost Rate</t>
  </si>
  <si>
    <t>Weighted Cost</t>
  </si>
  <si>
    <t>No.</t>
  </si>
  <si>
    <t>$</t>
  </si>
  <si>
    <t>%</t>
  </si>
  <si>
    <t xml:space="preserve"> </t>
  </si>
  <si>
    <t>Long Term Debt</t>
  </si>
  <si>
    <t>Short Term Debt</t>
  </si>
  <si>
    <r>
      <t>Preferred Stock</t>
    </r>
    <r>
      <rPr>
        <vertAlign val="superscript"/>
        <sz val="10"/>
        <color theme="1"/>
        <rFont val="Calibri"/>
        <family val="2"/>
        <scheme val="minor"/>
      </rPr>
      <t>(1)</t>
    </r>
  </si>
  <si>
    <t>Common Equity</t>
  </si>
  <si>
    <t>Deferred Income Tax</t>
  </si>
  <si>
    <t>Other (Specify)</t>
  </si>
  <si>
    <t>Total</t>
  </si>
  <si>
    <t>(1)  Preferred stock dividends are an after-tax cost</t>
  </si>
  <si>
    <t>Page 1 of 5</t>
  </si>
  <si>
    <t>_X_</t>
  </si>
  <si>
    <t>___</t>
  </si>
  <si>
    <t>DOCKET NO.: 20240025-EI</t>
  </si>
  <si>
    <t>Weighted cost of parent debt 4.631%  x 25.345% (applicabe consolidated tax rate) x equity of subsidiary =  1.174%</t>
  </si>
  <si>
    <t>Page 2 of 5</t>
  </si>
  <si>
    <t>Weighted cost of parent debt 4.022%  x 25.345% (applicabe consolidated tax rate) x equity of subsidiary =  1.019%</t>
  </si>
  <si>
    <t>Page 3 of 5</t>
  </si>
  <si>
    <t>Weighted cost of parent debt 3.519%  x 25.345% (applicabe consolidated tax rate) x equity of subsidiary =  0.892%</t>
  </si>
  <si>
    <t>Page 4 of 5</t>
  </si>
  <si>
    <t>Weighted cost of parent debt 3.125%  x 25.345% (applicabe consolidated tax rate) x equity of subsidiary =  0.792%</t>
  </si>
  <si>
    <t>Page 5 of 5</t>
  </si>
  <si>
    <t>Weighted cost of parent debt 2.944% x 25.345% (applicabe consolidated tax rate) x equity of subsidiary =  0.746%</t>
  </si>
  <si>
    <t>Duke Energy Florida</t>
  </si>
  <si>
    <t>Dec</t>
  </si>
  <si>
    <t>Parent Debt Adjustment</t>
  </si>
  <si>
    <t>Capital Structure of the Parent</t>
  </si>
  <si>
    <t>Long-Term Debt</t>
  </si>
  <si>
    <t>Short-Term Debt</t>
  </si>
  <si>
    <t>Deferred Income Taxes</t>
  </si>
  <si>
    <t>Preferred Stock</t>
  </si>
  <si>
    <t>Total Capitalization</t>
  </si>
  <si>
    <t>Long-Term Debt %</t>
  </si>
  <si>
    <t>Short-Term Debt %</t>
  </si>
  <si>
    <t>Deferred Income Tax %</t>
  </si>
  <si>
    <t>Preferred Stock %</t>
  </si>
  <si>
    <t>Common Equity %</t>
  </si>
  <si>
    <t>Cost of Debt of the Parent</t>
  </si>
  <si>
    <t>Weighted average cost of long-term debt for Parent</t>
  </si>
  <si>
    <t>Cost of short-term debt for Parent</t>
  </si>
  <si>
    <t>Weighted average cost of long-term and short-term debt</t>
  </si>
  <si>
    <t>Applicable Consolidated Tax Rate</t>
  </si>
  <si>
    <t>Equity dollars of DEF, excluding retained earnings</t>
  </si>
  <si>
    <t>Calculation of Parent Debt Adjustment:</t>
  </si>
  <si>
    <t>Debt Ratio of Parent</t>
  </si>
  <si>
    <t>x Debt Cost Rate of Parent</t>
  </si>
  <si>
    <t>=</t>
  </si>
  <si>
    <t>x Consolidated Tax Rate</t>
  </si>
  <si>
    <t>x Subsidiary Equity</t>
  </si>
  <si>
    <t>= Parent Debt Adjustment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</si>
  <si>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</si>
  <si>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</si>
  <si>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</si>
  <si>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</si>
  <si>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</si>
  <si>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</si>
  <si>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</si>
  <si>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</si>
  <si>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</si>
  <si>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</si>
  <si>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</si>
  <si>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2022 12&amp;00 Consolidated v2</t>
  </si>
  <si>
    <t>Year 2023</t>
  </si>
  <si>
    <t>Year 2024</t>
  </si>
  <si>
    <t>Year 2025</t>
  </si>
  <si>
    <t>Year 2026</t>
  </si>
  <si>
    <t>Year 2027</t>
  </si>
  <si>
    <t>DEC Consolidated </t>
  </si>
  <si>
    <t>B:[]</t>
  </si>
  <si>
    <t>OD:[Total Equity]</t>
  </si>
  <si>
    <t xml:space="preserve">     OE:[Preferred Stock]</t>
  </si>
  <si>
    <t xml:space="preserve">     OF:[Common Stock]</t>
  </si>
  <si>
    <t xml:space="preserve">     OG:[Additional Paid in Capital]</t>
  </si>
  <si>
    <t xml:space="preserve">     OH:[Retained Earnings]</t>
  </si>
  <si>
    <t xml:space="preserve">     OI:[Cumulative Effect of Change in Acctg UTP]</t>
  </si>
  <si>
    <t xml:space="preserve">     OJ:[Other Retained Earnings - Dividends]</t>
  </si>
  <si>
    <t xml:space="preserve">     OK:[Current Year Net Income]</t>
  </si>
  <si>
    <t xml:space="preserve">     OL:[Accumulated Other Comprehensive Income]</t>
  </si>
  <si>
    <t xml:space="preserve">          OM:[Equity]</t>
  </si>
  <si>
    <t>Subsidiary Retained Earnings (from MFR D-2 workpapers)</t>
  </si>
  <si>
    <t>DEC Unconsolidated (Inp) </t>
  </si>
  <si>
    <t xml:space="preserve">     HE:[Notes Payable - including PremierNotes]</t>
  </si>
  <si>
    <t xml:space="preserve">     HF:[Notes Payable - Other]</t>
  </si>
  <si>
    <t xml:space="preserve">     HG:[Commercial Paper]</t>
  </si>
  <si>
    <t xml:space="preserve">          HH:[Notes Payable and Commercial Paper]</t>
  </si>
  <si>
    <t>Financial Plan Rates (CP)</t>
  </si>
  <si>
    <t>Financial Plan Rates (PN)</t>
  </si>
  <si>
    <t>Blended Cost of ST Debt</t>
  </si>
  <si>
    <t xml:space="preserve">          JG:[Current Maturities of Long-Term Debt]</t>
  </si>
  <si>
    <t>JH:[]</t>
  </si>
  <si>
    <t>LG:[Total Long-Term Debt]</t>
  </si>
  <si>
    <t>LH:[]</t>
  </si>
  <si>
    <t>LI:[LT Notes Payable to Affiliated Companies]</t>
  </si>
  <si>
    <t xml:space="preserve">     LJ:[Intercompany Long-Term Notes]</t>
  </si>
  <si>
    <t>LK:[Total LT Notes Payable to Affiliated Companies]</t>
  </si>
  <si>
    <t>LL:[]</t>
  </si>
  <si>
    <t xml:space="preserve">     LR:[Accumulated Deferred Income Taxes]</t>
  </si>
  <si>
    <t xml:space="preserve">     LS:[Deferred Foreign Income Taxes]</t>
  </si>
  <si>
    <t xml:space="preserve">     LT:[LT Federal deferred Tax Effect]</t>
  </si>
  <si>
    <t xml:space="preserve">     LU:[LT Federal Deferred Tax Effect]</t>
  </si>
  <si>
    <t xml:space="preserve">          LV:[Deferred Income Taxes]</t>
  </si>
  <si>
    <t>OC:[]</t>
  </si>
  <si>
    <t>ON:[]</t>
  </si>
  <si>
    <t>OU:[Total Equity Including Noncontrolling Interest]</t>
  </si>
  <si>
    <t>Duke Energy Business Services (Inp) </t>
  </si>
  <si>
    <t>LQ:[Deferred Credits and Other Liabilities]</t>
  </si>
  <si>
    <t>LW:[]</t>
  </si>
  <si>
    <t>PE Unconsolidated (Inp) </t>
  </si>
  <si>
    <t xml:space="preserve">     LM:[Operating Lease Liabilities]</t>
  </si>
  <si>
    <t>LN:[Operating Lease Liabilities]</t>
  </si>
  <si>
    <t>LO:[]</t>
  </si>
  <si>
    <t>LP:[]</t>
  </si>
  <si>
    <t>DV:[]</t>
  </si>
  <si>
    <t>DW:[]</t>
  </si>
  <si>
    <t>Debits</t>
  </si>
  <si>
    <t>Post from Report: FIN - Bond Issues (Bonds) Line: FO:[Total Interest Accrual] Entity: DEC InterNotes VAR 09/15/2023 [Orig]</t>
  </si>
  <si>
    <t>Post from Report: FIN - Bond Issues (Bonds) Line: FO:[Total Interest Accrual] Entity: DEC InterNotes 3.05% 12/15/2024 [Orig]</t>
  </si>
  <si>
    <t>Post from Report: FIN - Bond Issues (Bonds) Line: FO:[Total Interest Accrual] Entity: DEC InterNotes 3.10% 12/15/2026 [Orig]</t>
  </si>
  <si>
    <t>Post from Report: FIN - Bond Issues (Bonds) Line: FO:[Total Interest Accrual] Entity: DEC InterNotes 3.10% 03/15/2025 [Orig]</t>
  </si>
  <si>
    <t>Post from Report: FIN - Bond Issues (Bonds) Line: FO:[Total Interest Accrual] Entity: DEC InterNotes 3.15% 03/15/2027 [Orig]</t>
  </si>
  <si>
    <t>Post from Report: FIN - Bond Issues (Bonds) Line: FO:[Total Interest Accrual] Entity: DEC InterNotes 3.35% 03/15/2027 [Orig]</t>
  </si>
  <si>
    <t>Post from Report: FIN - Bond Issues (Bonds) Line: FO:[Total Interest Accrual] Entity: DEC InterNotes 3.25% 03/15/2027 [Orig]</t>
  </si>
  <si>
    <t>Post from Report: FIN - Bond Issues (Bonds) Line: FO:[Total Interest Accrual] Entity: DEC InterNotes 3.25% 06/15/2027 [Orig]</t>
  </si>
  <si>
    <t>Post from Report: FIN - Bond Issues (Bonds) Line: FO:[Total Interest Accrual] Entity: DEC InterNotes 3.00% 06/15/2025 [Orig]</t>
  </si>
  <si>
    <t>Post from Report: FIN - Bond Issues (Bonds) Line: FO:[Total Interest Accrual] Entity: DEC InterNotes 3.10% 06/15/2025 [Orig]</t>
  </si>
  <si>
    <t>Post from Report: FIN - Bond Issues (Bonds) Line: FO:[Total Interest Accrual] Entity: DEC InterNotes 3.20% 06/15/2025 [Orig]</t>
  </si>
  <si>
    <t>Post from Report: FIN - Bond Issues (Bonds) Line: FO:[Total Interest Accrual] Entity: DEC UNSEC 3.95% 10/15/2023 [Orig]</t>
  </si>
  <si>
    <t>Post from Report: FIN - Bond Issues (Bonds) Line: FO:[Total Interest Accrual] Entity: DEC UNSEC 3.75% 04/15/2024 [Orig]</t>
  </si>
  <si>
    <t>Post from Report: FIN - Bond Issues (Bonds) Line: FO:[Total Interest Accrual] Entity: DEC UNSEC 3.75% 04/15/2024 - Reopen $400M [Orig]</t>
  </si>
  <si>
    <t>Post from Report: FIN - Bond Issues (Bonds) Line: FO:[Total Interest Accrual] Entity: DEC UNSEC 4.80% 12/15/2045 [Orig]</t>
  </si>
  <si>
    <t>Post from Report: FIN - Bond Issues (Bonds) Line: FO:[Total Interest Accrual] Entity: DEC UNSEC 2.875% 04/18/2023 [Orig]</t>
  </si>
  <si>
    <t>Post from Report: FIN - Bond Issues (Bonds) Line: FO:[Total Interest Accrual] Entity: DEC HYBRID 5.625% 09/15/2078 [Orig]</t>
  </si>
  <si>
    <t>Post from Report: FIN - Bond Issues (Bonds) Line: FO:[Total Interest Accrual] Entity: DEC UNSEC 2.65% 09/01/2026 [Orig]</t>
  </si>
  <si>
    <t>Post from Report: FIN - Bond Issues (Bonds) Line: FO:[Total Interest Accrual] Entity: DEC UNSEC 3.75% 09/01/2046 [Orig]</t>
  </si>
  <si>
    <t>Post from Report: FIN - Bond Issues (Bonds) Line: FO:[Total Interest Accrual] Entity: DEC UNSEC 3.364% 04/15/2025 [Orig]</t>
  </si>
  <si>
    <t>Post from Report: FIN - Bond Issues (Bonds) Line: FO:[Total Interest Accrual] Entity: DEC HYBRID w/5yr Rate Reset 01/15/2082 [Orig]</t>
  </si>
  <si>
    <t>Post from Report: FIN - Bond Issues (Bonds) Line: FO:[Total Interest Accrual] Entity: DEC UNSEC 3.15% 08/15/2027 [Orig]</t>
  </si>
  <si>
    <t>Post from Report: FIN - Bond Issues (Bonds) Line: FO:[Total Interest Accrual] Entity: DEC UNSEC 3.95% 08/15/2047 [Orig]</t>
  </si>
  <si>
    <t>Post from Report: FIN - Bond Issues (Bonds) Line: FO:[Total Interest Accrual] Entity: DEC UNSEC 3.95% 04/15/2025 [Orig]</t>
  </si>
  <si>
    <t>Post from Report: FIN - Bond Issues (Bonds) Line: FO:[Total Interest Accrual] Entity: DEC UNSEC 3.40% 06/15/2029 [Orig]</t>
  </si>
  <si>
    <t>Post from Report: FIN - Bond Issues (Bonds) Line: FO:[Total Interest Accrual] Entity: DEC UNSEC 4.20% 06/15/2049 [Orig]</t>
  </si>
  <si>
    <t>Post from Report: FIN - Bond Issues (Bonds) Line: FO:[Total Interest Accrual] Entity: DEC UNSEC 2.45% 06/01/2030 [Orig]</t>
  </si>
  <si>
    <t>Post from Report: FIN - Bond Issues (Bonds) Line: FO:[Total Interest Accrual] Entity: DEC UNSEC 0.90% 09/15/2025 [Orig]</t>
  </si>
  <si>
    <t>Post from Report: FIN - Bond Issues (Bonds) Line: FO:[Total Interest Accrual] Entity: DEC UNSEC 2.45% 06/01/2030 - Reopen $350M [Orig]</t>
  </si>
  <si>
    <t>Post from Report: FIN - Bond Issues (Bonds) Line: FO:[Total Interest Accrual] Entity: DEC UNSEC FRN VAR 06/10/2023 [Orig]</t>
  </si>
  <si>
    <t>Post from Report: FIN - Bond Issues (Bonds) Line: FO:[Total Interest Accrual] Entity: DEC UNSEC 2.55% 06/15/2031 [Orig]</t>
  </si>
  <si>
    <t>Post from Report: FIN - Bond Issues (Bonds) Line: FO:[Total Interest Accrual] Entity: DEC UNSEC 3.30% 06/15/2041 [Orig]</t>
  </si>
  <si>
    <t>Post from Report: FIN - Bond Issues (Bonds) Line: FO:[Total Interest Accrual] Entity: DEC UNSEC 3.50% 06/15/2051 [Orig]</t>
  </si>
  <si>
    <t>Post from Report: FIN - Bond Issues (Bonds) Line: FO:[Total Interest Accrual] Entity: DEC UNSEC VAR Evergreen Term Loan issued 03/2022 [Orig]</t>
  </si>
  <si>
    <t>Post from Report: FIN - Bond Issues (Bonds) Line: FO:[Total Interest Accrual] Entity: DEC UNSEC EUR-USD Swapped to 4.75% 06/15/2028 [Orig]</t>
  </si>
  <si>
    <t>Post from Report: FIN - Bond Issues (Bonds) Line: FO:[Total Interest Accrual] Entity: DEC UNSEC EUR-USD Swapped to 5.306% 06/15/2034 [Orig]</t>
  </si>
  <si>
    <t>Post from Report: FIN - Bond Issues (Bonds) Line: FO:[Total Interest Accrual] Entity: DEC UNSEC Reissued OH TE Bonds 4.00% 09/01/2030 [Orig]</t>
  </si>
  <si>
    <t>Post from Report: FIN - Bond Issues (Bonds) Line: FO:[Total Interest Accrual] Entity: DEC UNSEC Reissued OH TE Bonds 4.25% 11/01/2039 [Orig]</t>
  </si>
  <si>
    <t>Post from Report: FIN - Bond Issues (Bonds) Line: FO:[Total Interest Accrual] Entity: DEC UNSEC 4.30% 03/15/2028 [Orig]</t>
  </si>
  <si>
    <t>Post from Report: FIN - Bond Issues (Bonds) Line: FO:[Total Interest Accrual] Entity: DEC UNSEC 4.50% 08/15/2032 [Orig]</t>
  </si>
  <si>
    <t>Post from Report: FIN - Bond Issues (Bonds) Line: FO:[Total Interest Accrual] Entity: DEC UNSEC 5.00% 08/15/2052 [Orig]</t>
  </si>
  <si>
    <t>Post from Report: FIN - Bond Issues (Bonds) Line: FO:[Total Interest Accrual] Entity: DEC UNSEC 5.00% 12/08/2025 [Orig]</t>
  </si>
  <si>
    <t>Post from Report: FIN - Bond Issues (Bonds) Line: FO:[Total Interest Accrual] Entity: DEC UNSEC 5.00% 12/08/2027 [Orig]</t>
  </si>
  <si>
    <t>Post from Report: FIN - Cash Balancing (Planning Entity) Line: CM:[Interest Expense Auto/Manual-Finance LTD (FIXED RATE)] Entity: DEC Unconsolidated (Inp) [Orig]</t>
  </si>
  <si>
    <t>Credits</t>
  </si>
  <si>
    <t>Post from Report: FIN - Financing Variables Input - Planning Entities (Planning Entity) Line: GR:[Reclass 6-yr Euro Bond swap incremental int exp from Int Exp to Other Inc/Exp] Entity: DEC Unconsolidated (Inp) [Orig]</t>
  </si>
  <si>
    <t>Post from Report: FIN - Financing Variables Input - Planning Entities (Planning Entity) Line: GS:[Reclass 12-yr Euro Bond swap incremental int exp from Int Exp to Other Inc/Exp] Entity: DEC Unconsolidated (Inp) [Orig]</t>
  </si>
  <si>
    <t xml:space="preserve">               DX:[Interest on Long-Term Debt]</t>
  </si>
  <si>
    <t xml:space="preserve">               DY:[Intercompany Interest on Long-Term Debt]</t>
  </si>
  <si>
    <t>Post from Report: FIN - Financing Variables Input - Planning Entities (Planning Entity) Line: L:[Master Credit Facility - Undrawn Fee (cash &amp; expense)(0431900)] Entity: DEC Unconsolidated (Inp) [Orig]</t>
  </si>
  <si>
    <t>Post from Report: FIN - Financing Variables Input - Planning Entities (Planning Entity) Line: EA:[Interest expense stretch adjustment, Other Interest] Entity: DEC Unconsolidated (Inp) [Orig]</t>
  </si>
  <si>
    <t>Post from Report: FIN - Financing Variables Input - Planning Entities (Planning Entity) Line: EB:[Interest expense capital optimization savings, Other Interest] Entity: DEC Unconsolidated (Inp) [Orig]</t>
  </si>
  <si>
    <t>Post from Report: FIN - Long-term Commercial Paper and Minimum Cash Balance (Planning Entity) Line: V:[Interest Expense - Long-term CP] Entity: DEC Unconsolidated (Inp) [Orig]</t>
  </si>
  <si>
    <t>Post from Report: FIN - Short-term Interest &amp; Rollover (Planning Entity) Line: CN:[Interest Expense - PremierNotes] Entity: DEC Unconsolidated (Inp) [Orig]</t>
  </si>
  <si>
    <t>Post from Report: FIN - Short-term Interest &amp; Rollover (Planning Entity) Line: CP:[Interest Expense - Commercial Paper] Entity: DEC Unconsolidated (Inp) [Orig]</t>
  </si>
  <si>
    <t xml:space="preserve">               DZ:[Interest on Other Debt]</t>
  </si>
  <si>
    <t xml:space="preserve">               EA:[Amortization of Debt Discontinued]</t>
  </si>
  <si>
    <t>Post from Report: FIN - Bond Issues (Bonds) Line: FW:[Amortization of Issue Cost] Entity: DEC InterNotes VAR 09/15/2023 [Orig]</t>
  </si>
  <si>
    <t>Post from Report: FIN - Bond Issues (Bonds) Line: FW:[Amortization of Issue Cost] Entity: DEC InterNotes 3.05% 12/15/2024 [Orig]</t>
  </si>
  <si>
    <t>Post from Report: FIN - Bond Issues (Bonds) Line: FW:[Amortization of Issue Cost] Entity: DEC InterNotes 3.10% 12/15/2026 [Orig]</t>
  </si>
  <si>
    <t>Post from Report: FIN - Bond Issues (Bonds) Line: FW:[Amortization of Issue Cost] Entity: DEC InterNotes 3.10% 03/15/2025 [Orig]</t>
  </si>
  <si>
    <t>Post from Report: FIN - Bond Issues (Bonds) Line: FW:[Amortization of Issue Cost] Entity: DEC InterNotes 3.15% 03/15/2027 [Orig]</t>
  </si>
  <si>
    <t>Post from Report: FIN - Bond Issues (Bonds) Line: FW:[Amortization of Issue Cost] Entity: DEC InterNotes 3.35% 03/15/2027 [Orig]</t>
  </si>
  <si>
    <t>Post from Report: FIN - Bond Issues (Bonds) Line: FW:[Amortization of Issue Cost] Entity: DEC InterNotes 3.25% 03/15/2027 [Orig]</t>
  </si>
  <si>
    <t>Post from Report: FIN - Bond Issues (Bonds) Line: FW:[Amortization of Issue Cost] Entity: DEC InterNotes 3.25% 06/15/2027 [Orig]</t>
  </si>
  <si>
    <t>Post from Report: FIN - Bond Issues (Bonds) Line: FW:[Amortization of Issue Cost] Entity: DEC InterNotes 3.00% 06/15/2025 [Orig]</t>
  </si>
  <si>
    <t>Post from Report: FIN - Bond Issues (Bonds) Line: FW:[Amortization of Issue Cost] Entity: DEC InterNotes 3.10% 06/15/2025 [Orig]</t>
  </si>
  <si>
    <t>Post from Report: FIN - Bond Issues (Bonds) Line: FW:[Amortization of Issue Cost] Entity: DEC InterNotes 3.20% 06/15/2025 [Orig]</t>
  </si>
  <si>
    <t>Post from Report: FIN - Bond Issues (Bonds) Line: FW:[Amortization of Issue Cost] Entity: DEC UNSEC 3.95% 10/15/2023 [Orig]</t>
  </si>
  <si>
    <t>Post from Report: FIN - Bond Issues (Bonds) Line: FW:[Amortization of Issue Cost] Entity: DEC UNSEC 3.75% 04/15/2024 [Orig]</t>
  </si>
  <si>
    <t>Post from Report: FIN - Bond Issues (Bonds) Line: FW:[Amortization of Issue Cost] Entity: DEC UNSEC 3.75% 04/15/2024 - Reopen $400M [Orig]</t>
  </si>
  <si>
    <t>Post from Report: FIN - Bond Issues (Bonds) Line: FW:[Amortization of Issue Cost] Entity: DEC UNSEC 4.80% 12/15/2045 [Orig]</t>
  </si>
  <si>
    <t>Post from Report: FIN - Bond Issues (Bonds) Line: FW:[Amortization of Issue Cost] Entity: DEC UNSEC 2.875% 04/18/2023 [Orig]</t>
  </si>
  <si>
    <t>Post from Report: FIN - Bond Issues (Bonds) Line: FW:[Amortization of Issue Cost] Entity: DEC HYBRID 5.625% 09/15/2078 [Orig]</t>
  </si>
  <si>
    <t>Post from Report: FIN - Bond Issues (Bonds) Line: FW:[Amortization of Issue Cost] Entity: DEC UNSEC 2.65% 09/01/2026 [Orig]</t>
  </si>
  <si>
    <t>Post from Report: FIN - Bond Issues (Bonds) Line: FW:[Amortization of Issue Cost] Entity: DEC UNSEC 3.75% 09/01/2046 [Orig]</t>
  </si>
  <si>
    <t>Post from Report: FIN - Bond Issues (Bonds) Line: FW:[Amortization of Issue Cost] Entity: DEC UNSEC 3.364% 04/15/2025 [Orig]</t>
  </si>
  <si>
    <t>Post from Report: FIN - Bond Issues (Bonds) Line: FW:[Amortization of Issue Cost] Entity: DEC HYBRID w/5yr Rate Reset 01/15/2082 [Orig]</t>
  </si>
  <si>
    <t>Post from Report: FIN - Bond Issues (Bonds) Line: FW:[Amortization of Issue Cost] Entity: DEC UNSEC 3.15% 08/15/2027 [Orig]</t>
  </si>
  <si>
    <t>Post from Report: FIN - Bond Issues (Bonds) Line: FW:[Amortization of Issue Cost] Entity: DEC UNSEC 3.95% 08/15/2047 [Orig]</t>
  </si>
  <si>
    <t>Post from Report: FIN - Bond Issues (Bonds) Line: FW:[Amortization of Issue Cost] Entity: DEC UNSEC 3.95% 04/15/2025 [Orig]</t>
  </si>
  <si>
    <t>Post from Report: FIN - Bond Issues (Bonds) Line: FW:[Amortization of Issue Cost] Entity: DEC UNSEC 3.40% 06/15/2029 [Orig]</t>
  </si>
  <si>
    <t>Post from Report: FIN - Bond Issues (Bonds) Line: FW:[Amortization of Issue Cost] Entity: DEC UNSEC 4.20% 06/15/2049 [Orig]</t>
  </si>
  <si>
    <t>Post from Report: FIN - Bond Issues (Bonds) Line: FW:[Amortization of Issue Cost] Entity: DEC UNSEC 2.45% 06/01/2030 [Orig]</t>
  </si>
  <si>
    <t>Post from Report: FIN - Bond Issues (Bonds) Line: FW:[Amortization of Issue Cost] Entity: DEC UNSEC 0.90% 09/15/2025 [Orig]</t>
  </si>
  <si>
    <t>Post from Report: FIN - Bond Issues (Bonds) Line: FW:[Amortization of Issue Cost] Entity: DEC UNSEC 2.45% 06/01/2030 - Reopen $350M [Orig]</t>
  </si>
  <si>
    <t>Post from Report: FIN - Bond Issues (Bonds) Line: FW:[Amortization of Issue Cost] Entity: DEC UNSEC FRN VAR 06/10/2023 [Orig]</t>
  </si>
  <si>
    <t>Post from Report: FIN - Bond Issues (Bonds) Line: FW:[Amortization of Issue Cost] Entity: DEC UNSEC 2.55% 06/15/2031 [Orig]</t>
  </si>
  <si>
    <t>Post from Report: FIN - Bond Issues (Bonds) Line: FW:[Amortization of Issue Cost] Entity: DEC UNSEC 3.30% 06/15/2041 [Orig]</t>
  </si>
  <si>
    <t>Post from Report: FIN - Bond Issues (Bonds) Line: FW:[Amortization of Issue Cost] Entity: DEC UNSEC 3.50% 06/15/2051 [Orig]</t>
  </si>
  <si>
    <t>Post from Report: FIN - Bond Issues (Bonds) Line: FW:[Amortization of Issue Cost] Entity: DEC UNSEC VAR Evergreen Term Loan issued 03/2022 [Orig]</t>
  </si>
  <si>
    <t>Post from Report: FIN - Bond Issues (Bonds) Line: FW:[Amortization of Issue Cost] Entity: DEC UNSEC EUR-USD Swapped to 4.75% 06/15/2028 [Orig]</t>
  </si>
  <si>
    <t>Post from Report: FIN - Bond Issues (Bonds) Line: FW:[Amortization of Issue Cost] Entity: DEC UNSEC EUR-USD Swapped to 5.306% 06/15/2034 [Orig]</t>
  </si>
  <si>
    <t>Post from Report: FIN - Bond Issues (Bonds) Line: FW:[Amortization of Issue Cost] Entity: DEC UNSEC Reissued OH TE Bonds 4.00% 09/01/2030 [Orig]</t>
  </si>
  <si>
    <t>Post from Report: FIN - Bond Issues (Bonds) Line: FW:[Amortization of Issue Cost] Entity: DEC UNSEC Reissued OH TE Bonds 4.25% 11/01/2039 [Orig]</t>
  </si>
  <si>
    <t>Post from Report: FIN - Bond Issues (Bonds) Line: FW:[Amortization of Issue Cost] Entity: DEC UNSEC 4.30% 03/15/2028 [Orig]</t>
  </si>
  <si>
    <t>Post from Report: FIN - Bond Issues (Bonds) Line: FW:[Amortization of Issue Cost] Entity: DEC UNSEC 4.50% 08/15/2032 [Orig]</t>
  </si>
  <si>
    <t>Post from Report: FIN - Bond Issues (Bonds) Line: FW:[Amortization of Issue Cost] Entity: DEC UNSEC 5.00% 08/15/2052 [Orig]</t>
  </si>
  <si>
    <t>Post from Report: FIN - Bond Issues (Bonds) Line: FW:[Amortization of Issue Cost] Entity: DEC UNSEC 5.00% 12/08/2025 [Orig]</t>
  </si>
  <si>
    <t>Post from Report: FIN - Bond Issues (Bonds) Line: FW:[Amortization of Issue Cost] Entity: DEC UNSEC 5.00% 12/08/2027 [Orig]</t>
  </si>
  <si>
    <t>Post from Report: FIN - Bond Issues (Bonds) Line: FX:[Amortization of Discount (Premium)] Entity: DEC UNSEC 3.95% 10/15/2023 [Orig]</t>
  </si>
  <si>
    <t>Post from Report: FIN - Bond Issues (Bonds) Line: FX:[Amortization of Discount (Premium)] Entity: DEC UNSEC 3.75% 04/15/2024 [Orig]</t>
  </si>
  <si>
    <t>Post from Report: FIN - Bond Issues (Bonds) Line: FX:[Amortization of Discount (Premium)] Entity: DEC UNSEC 3.75% 04/15/2024 - Reopen $400M [Orig]</t>
  </si>
  <si>
    <t>Post from Report: FIN - Bond Issues (Bonds) Line: FX:[Amortization of Discount (Premium)] Entity: DEC UNSEC 4.80% 12/15/2045 [Orig]</t>
  </si>
  <si>
    <t>Post from Report: FIN - Bond Issues (Bonds) Line: FX:[Amortization of Discount (Premium)] Entity: DEC UNSEC 2.875% 04/18/2023 [Orig]</t>
  </si>
  <si>
    <t>Post from Report: FIN - Bond Issues (Bonds) Line: FX:[Amortization of Discount (Premium)] Entity: DEC UNSEC 2.65% 09/01/2026 [Orig]</t>
  </si>
  <si>
    <t>Post from Report: FIN - Bond Issues (Bonds) Line: FX:[Amortization of Discount (Premium)] Entity: DEC UNSEC 3.75% 09/01/2046 [Orig]</t>
  </si>
  <si>
    <t>Post from Report: FIN - Bond Issues (Bonds) Line: FX:[Amortization of Discount (Premium)] Entity: DEC UNSEC 3.15% 08/15/2027 [Orig]</t>
  </si>
  <si>
    <t>Post from Report: FIN - Bond Issues (Bonds) Line: FX:[Amortization of Discount (Premium)] Entity: DEC UNSEC 3.95% 08/15/2047 [Orig]</t>
  </si>
  <si>
    <t>Post from Report: FIN - Bond Issues (Bonds) Line: FX:[Amortization of Discount (Premium)] Entity: DEC UNSEC 3.40% 06/15/2029 [Orig]</t>
  </si>
  <si>
    <t>Post from Report: FIN - Bond Issues (Bonds) Line: FX:[Amortization of Discount (Premium)] Entity: DEC UNSEC 4.20% 06/15/2049 [Orig]</t>
  </si>
  <si>
    <t>Post from Report: FIN - Bond Issues (Bonds) Line: FX:[Amortization of Discount (Premium)] Entity: DEC UNSEC 2.45% 06/01/2030 [Orig]</t>
  </si>
  <si>
    <t>Post from Report: FIN - Bond Issues (Bonds) Line: FX:[Amortization of Discount (Premium)] Entity: DEC UNSEC 0.90% 09/15/2025 [Orig]</t>
  </si>
  <si>
    <t>Post from Report: FIN - Bond Issues (Bonds) Line: FX:[Amortization of Discount (Premium)] Entity: DEC UNSEC 2.45% 06/01/2030 - Reopen $350M [Orig]</t>
  </si>
  <si>
    <t>Post from Report: FIN - Bond Issues (Bonds) Line: FX:[Amortization of Discount (Premium)] Entity: DEC UNSEC 2.55% 06/15/2031 [Orig]</t>
  </si>
  <si>
    <t>Post from Report: FIN - Bond Issues (Bonds) Line: FX:[Amortization of Discount (Premium)] Entity: DEC UNSEC 3.30% 06/15/2041 [Orig]</t>
  </si>
  <si>
    <t>Post from Report: FIN - Bond Issues (Bonds) Line: FX:[Amortization of Discount (Premium)] Entity: DEC UNSEC 3.50% 06/15/2051 [Orig]</t>
  </si>
  <si>
    <t>Post from Report: FIN - Bond Issues (Bonds) Line: FX:[Amortization of Discount (Premium)] Entity: DEC UNSEC EUR-USD Swapped to 4.75% 06/15/2028 [Orig]</t>
  </si>
  <si>
    <t>Post from Report: FIN - Bond Issues (Bonds) Line: FX:[Amortization of Discount (Premium)] Entity: DEC UNSEC EUR-USD Swapped to 5.306% 06/15/2034 [Orig]</t>
  </si>
  <si>
    <t>Post from Report: FIN - Bond Issues (Bonds) Line: FX:[Amortization of Discount (Premium)] Entity: DEC UNSEC 4.30% 03/15/2028 [Orig]</t>
  </si>
  <si>
    <t>Post from Report: FIN - Bond Issues (Bonds) Line: FX:[Amortization of Discount (Premium)] Entity: DEC UNSEC 4.50% 08/15/2032 [Orig]</t>
  </si>
  <si>
    <t>Post from Report: FIN - Bond Issues (Bonds) Line: FX:[Amortization of Discount (Premium)] Entity: DEC UNSEC 5.00% 08/15/2052 [Orig]</t>
  </si>
  <si>
    <t>Post from Report: FIN - Bond Issues (Bonds) Line: FX:[Amortization of Discount (Premium)] Entity: DEC UNSEC 5.00% 12/08/2025 [Orig]</t>
  </si>
  <si>
    <t>Post from Report: FIN - Bond Issues (Bonds) Line: FX:[Amortization of Discount (Premium)] Entity: DEC UNSEC 5.00% 12/08/2027 [Orig]</t>
  </si>
  <si>
    <t>Post from Report: FIN - Bond Issues (Bonds) Line: GB:[Amortization of (Gain) or Loss on Terminated Swaps Non-reg] Entity: DEC UNSEC 3.95% 10/15/2023 [Orig]</t>
  </si>
  <si>
    <t>Post from Report: FIN - Bond Issues (Bonds) Line: GB:[Amortization of (Gain) or Loss on Terminated Swaps Non-reg] Entity: DEC UNSEC 4.80% 12/15/2045 [Orig]</t>
  </si>
  <si>
    <t>Post from Report: FIN - Bond Issues (Bonds) Line: GB:[Amortization of (Gain) or Loss on Terminated Swaps Non-reg] Entity: DEC UNSEC 3.40% 06/15/2029 [Orig]</t>
  </si>
  <si>
    <t>Post from Report: FIN - Bond Issues (Bonds) Line: GB:[Amortization of (Gain) or Loss on Terminated Swaps Non-reg] Entity: DEC UNSEC 2.45% 06/01/2030 [Orig]</t>
  </si>
  <si>
    <t>Post from Report: FIN - Bond Issues (Bonds) Line: GB:[Amortization of (Gain) or Loss on Terminated Swaps Non-reg] Entity: DEC UNSEC 2.55% 06/15/2031 [Orig]</t>
  </si>
  <si>
    <t>Post from Report: FIN - Bond Issues (Bonds) Line: GB:[Amortization of (Gain) or Loss on Terminated Swaps Non-reg] Entity: DEC UNSEC 3.50% 06/15/2051 [Orig]</t>
  </si>
  <si>
    <t>Post from Report: FIN - Bond Issues (Bonds) Line: GB:[Amortization of (Gain) or Loss on Terminated Swaps Non-reg] Entity: DEC UNSEC 4.50% 08/15/2032 [Orig]</t>
  </si>
  <si>
    <t>Post from Report: FIN - Bond Issues (Bonds) Line: GB:[Amortization of (Gain) or Loss on Terminated Swaps Non-reg] Entity: DEC UNSEC 5.00% 08/15/2052 [Orig]</t>
  </si>
  <si>
    <t>Post from Report: FIN - Financing Variables Input - Planning Entities (Planning Entity) Line: K:[Master Credit Facility - Upfront Fee Amortization (0428021)] Entity: DEC Unconsolidated (Inp) [Orig]</t>
  </si>
  <si>
    <t>Post from Report: FIN - Financing Variables Input - Planning Entities (Planning Entity) Line: Z:[Additional MCF fee amortization (0428021)] Entity: DEC Unconsolidated (Inp) [Orig]</t>
  </si>
  <si>
    <t>Post from Report: FIN - Financing Variables Input - Planning Entities (Planning Entity) Line: AA:[Holdco LTD issue costs amortization not in Integrity (0428)] Entity: DEC Unconsolidated (Inp) [Orig]</t>
  </si>
  <si>
    <t xml:space="preserve">               EB:[Amortization of Dde]</t>
  </si>
  <si>
    <t xml:space="preserve">               EC:[Miscellaneous Interest Expense]</t>
  </si>
  <si>
    <t xml:space="preserve">               ED:[I/C Interest Expense (Moneypool AC 0430216)]</t>
  </si>
  <si>
    <t xml:space="preserve">               EE:[I/C Interest Expense (CRC AC 0430891)]</t>
  </si>
  <si>
    <t xml:space="preserve">               EF:[Interest Expense (Pipeline Leases AC 0431360)]</t>
  </si>
  <si>
    <t xml:space="preserve">               EG:[Interest Costs on Capital Debt Expense]</t>
  </si>
  <si>
    <t xml:space="preserve">          EH:[Interest Expense]</t>
  </si>
  <si>
    <t>EI:[]</t>
  </si>
  <si>
    <t xml:space="preserve">          GM:[Preferred Stock Dividend Requirement]</t>
  </si>
  <si>
    <t>Post from Report: FIN - Bond Issues (Bonds) Line: FO:[Total Interest Accrual] Entity: PE UNSEC 7.75% 03/01/2031 [Orig]</t>
  </si>
  <si>
    <t>Post from Report: FIN - Bond Issues (Bonds) Line: FO:[Total Interest Accrual] Entity: PE UNSEC 7% 10/30/2031 [Orig]</t>
  </si>
  <si>
    <t>Post from Report: FIN - Bond Issues (Bonds) Line: FO:[Total Interest Accrual] Entity: PE UNSEC 6% 12/01/2039 [Orig]</t>
  </si>
  <si>
    <t>Post from Report: FIN - Bond Issues (Bonds) Line: FW:[Amortization of Issue Cost] Entity: PE UNSEC 7.75% 03/01/2031 [Orig]</t>
  </si>
  <si>
    <t>Post from Report: FIN - Bond Issues (Bonds) Line: FW:[Amortization of Issue Cost] Entity: PE UNSEC 7% 10/30/2031 [Orig]</t>
  </si>
  <si>
    <t>Post from Report: FIN - Bond Issues (Bonds) Line: FW:[Amortization of Issue Cost] Entity: PE UNSEC 6% 12/01/2039 [Orig]</t>
  </si>
  <si>
    <t>Post from Report: FIN - Bond Issues (Bonds) Line: FX:[Amortization of Discount (Premium)] Entity: PE UNSEC 7.75% 03/01/2031 [Orig]</t>
  </si>
  <si>
    <t>Post from Report: FIN - Bond Issues (Bonds) Line: FX:[Amortization of Discount (Premium)] Entity: PE UNSEC 7% 10/30/2031 [Orig]</t>
  </si>
  <si>
    <t>Post from Report: FIN - Bond Issues (Bonds) Line: FX:[Amortization of Discount (Premium)] Entity: PE UNSEC 6% 12/01/2039 [Orig]</t>
  </si>
  <si>
    <t>Post from Report: FIN - Bond Issues (Bonds) Line: GB:[Amortization of (Gain) or Loss on Terminated Swaps Non-reg] Entity: PE UNSEC 7.75% 03/01/2031 [Orig]</t>
  </si>
  <si>
    <t>Post from Report: FIN - Bond Issues (Bonds) Line: GB:[Amortization of (Gain) or Loss on Terminated Swaps Non-reg] Entity: PE UNSEC 6% 12/01/2039 [Orig]</t>
  </si>
  <si>
    <t>Post from Report: FIN - Short-term Interest &amp; Rollover (Planning Entity) Line: CV:[Interest Expense - Notes Payable - Money Pool] Entity: PE Unconsolidated (Inp) [Orig]</t>
  </si>
  <si>
    <t>Parent Cost of Long-Term Debt</t>
  </si>
  <si>
    <t>Annual Interest Expense - LTD</t>
  </si>
  <si>
    <t>Avg. Balance - LTD</t>
  </si>
  <si>
    <t>LTD Cost Rate</t>
  </si>
  <si>
    <t>Source: MFR D-2 Workpapers</t>
  </si>
  <si>
    <t>Forecast</t>
  </si>
  <si>
    <t>in thousands</t>
  </si>
  <si>
    <t>Calculation of Parent Company</t>
  </si>
  <si>
    <t xml:space="preserve">          HD:[Notes Payable and Commercial Paper]</t>
  </si>
  <si>
    <t xml:space="preserve">          HI:[Notes Payable to Affiliated Companies]</t>
  </si>
  <si>
    <t xml:space="preserve">          JC:[Current Maturities of Long-Term Debt]</t>
  </si>
  <si>
    <t xml:space="preserve">includes PE Unconsol </t>
  </si>
  <si>
    <t>LC:[Total Long-Term Debt]</t>
  </si>
  <si>
    <t>LG:[Total LT Notes Payable to Affiliated Companies]</t>
  </si>
  <si>
    <t>exclude, this related to Bison and North-South Ins</t>
  </si>
  <si>
    <t>NX:[Total Equity]</t>
  </si>
  <si>
    <t xml:space="preserve">     NY:[Preferred Stock]</t>
  </si>
  <si>
    <t xml:space="preserve">     NZ:[Common Stock]</t>
  </si>
  <si>
    <t xml:space="preserve">     OA:[Additional Paid in Capital]</t>
  </si>
  <si>
    <t>excludes BU 10903 Duke Energy Corp - Carve out</t>
  </si>
  <si>
    <t xml:space="preserve">     OB:[Retained Earnings]</t>
  </si>
  <si>
    <t xml:space="preserve">     OC:[Cumulative Effect of Change in Acctg UTP]</t>
  </si>
  <si>
    <t xml:space="preserve">     OD:[Other Retained Earnings - Dividends]</t>
  </si>
  <si>
    <t xml:space="preserve">     OE:[Current Year Net Income]</t>
  </si>
  <si>
    <t xml:space="preserve">     OF:[Accumulated Other Comprehensive Income]</t>
  </si>
  <si>
    <t>Calculate Equity</t>
  </si>
  <si>
    <t xml:space="preserve">          OL:[Noncontrolling Interest]</t>
  </si>
  <si>
    <t>Calculate Total Equity Including Noncontrolling Interest</t>
  </si>
  <si>
    <t>Less Subsidiary Retained Earnings</t>
  </si>
  <si>
    <t>from Subsidiary RE calc calc tab</t>
  </si>
  <si>
    <t>Purchase Accounting/ Goodwill Retained Earnings</t>
  </si>
  <si>
    <t>from 12.2022 Parent-Debt Adj tab (rounded for 2023-2027)</t>
  </si>
  <si>
    <t>Parent Company Equity Excluding Subsidiary Retained Earnings</t>
  </si>
  <si>
    <t xml:space="preserve">          HM:[Notes Payable to Affiliated Companies]</t>
  </si>
  <si>
    <t xml:space="preserve">          OS:[Noncontrolling Interest]</t>
  </si>
  <si>
    <t>10903 Duke Energy Corp - Carve Out</t>
  </si>
  <si>
    <t xml:space="preserve">     Additional Paid in Capital per HFM</t>
  </si>
  <si>
    <t xml:space="preserve">     Retained Earnings per HFM</t>
  </si>
  <si>
    <t xml:space="preserve">     Total Equity Including Noncontrolling Interest per HFM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</si>
</sst>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%"/>
    <numFmt numFmtId="166" formatCode="_(* #,##0_);_(* \(#,##0\);_(* &quot;-&quot;??_);_(@_)"/>
    <numFmt numFmtId="167" formatCode="#,##0_);[Red]\(#,##0\);&quot; &quot;"/>
    <numFmt numFmtId="168" formatCode="#,##0.000_);\(#,##0.000\)"/>
    <numFmt numFmtId="169" formatCode="0_);\(0\)"/>
  </numFmts>
  <fonts count="28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43" fontId="1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/>
    <xf numFmtId="0" fontId="7" fillId="0" borderId="0" xfId="2" applyFont="1"/>
    <xf numFmtId="0" fontId="8" fillId="0" borderId="1" xfId="0" applyFont="1" applyBorder="1"/>
    <xf numFmtId="0" fontId="6" fillId="0" borderId="0" xfId="0" applyFont="1" applyAlignment="1">
      <alignment horizontal="right"/>
    </xf>
    <xf numFmtId="0" fontId="7" fillId="0" borderId="0" xfId="2" applyFont="1" applyAlignment="1">
      <alignment horizontal="left"/>
    </xf>
    <xf numFmtId="0" fontId="6" fillId="0" borderId="0" xfId="0" applyFont="1" applyAlignment="1">
      <alignment horizontal="centerContinuous" wrapText="1"/>
    </xf>
    <xf numFmtId="0" fontId="10" fillId="0" borderId="0" xfId="3" applyFont="1" applyAlignment="1">
      <alignment horizontal="right"/>
    </xf>
    <xf numFmtId="0" fontId="11" fillId="0" borderId="0" xfId="3" applyFont="1"/>
    <xf numFmtId="14" fontId="11" fillId="0" borderId="0" xfId="3" applyNumberFormat="1" applyFont="1" applyAlignment="1">
      <alignment horizontal="left"/>
    </xf>
    <xf numFmtId="14" fontId="7" fillId="0" borderId="0" xfId="2" applyNumberFormat="1" applyFont="1"/>
    <xf numFmtId="0" fontId="12" fillId="0" borderId="0" xfId="3" applyFont="1"/>
    <xf numFmtId="0" fontId="11" fillId="0" borderId="0" xfId="3" quotePrefix="1" applyFont="1" applyAlignment="1">
      <alignment horizontal="center"/>
    </xf>
    <xf numFmtId="0" fontId="11" fillId="0" borderId="0" xfId="3" applyFont="1" applyAlignment="1">
      <alignment horizontal="right"/>
    </xf>
    <xf numFmtId="0" fontId="11" fillId="0" borderId="1" xfId="2" applyFont="1" applyBorder="1" applyAlignment="1">
      <alignment horizontal="fill" vertical="center"/>
    </xf>
    <xf numFmtId="0" fontId="7" fillId="0" borderId="0" xfId="2" applyFont="1" applyAlignment="1">
      <alignment vertical="center"/>
    </xf>
    <xf numFmtId="0" fontId="11" fillId="0" borderId="2" xfId="4" quotePrefix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49" fontId="11" fillId="0" borderId="0" xfId="2" quotePrefix="1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quotePrefix="1" applyFont="1" applyBorder="1" applyAlignment="1">
      <alignment horizontal="center" vertical="center"/>
    </xf>
    <xf numFmtId="6" fontId="11" fillId="0" borderId="1" xfId="2" quotePrefix="1" applyNumberFormat="1" applyFont="1" applyBorder="1" applyAlignment="1">
      <alignment horizontal="center" vertical="center"/>
    </xf>
    <xf numFmtId="49" fontId="11" fillId="0" borderId="1" xfId="4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4" applyFont="1" applyAlignment="1">
      <alignment horizontal="left"/>
    </xf>
    <xf numFmtId="164" fontId="7" fillId="0" borderId="0" xfId="4" applyNumberFormat="1" applyFont="1"/>
    <xf numFmtId="10" fontId="7" fillId="0" borderId="0" xfId="4" applyNumberFormat="1" applyFont="1"/>
    <xf numFmtId="3" fontId="7" fillId="0" borderId="0" xfId="4" applyNumberFormat="1" applyFont="1"/>
    <xf numFmtId="164" fontId="11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7" fontId="11" fillId="0" borderId="0" xfId="0" applyNumberFormat="1" applyFont="1" applyAlignment="1">
      <alignment horizontal="left" vertical="center"/>
    </xf>
    <xf numFmtId="37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37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11" fillId="0" borderId="0" xfId="4" quotePrefix="1" applyFont="1" applyAlignment="1">
      <alignment horizontal="center" vertical="center"/>
    </xf>
    <xf numFmtId="42" fontId="11" fillId="0" borderId="4" xfId="0" applyNumberFormat="1" applyFont="1" applyBorder="1" applyAlignment="1">
      <alignment vertical="center"/>
    </xf>
    <xf numFmtId="9" fontId="11" fillId="0" borderId="4" xfId="1" applyFont="1" applyBorder="1" applyAlignment="1" applyProtection="1">
      <alignment vertical="center"/>
    </xf>
    <xf numFmtId="0" fontId="7" fillId="0" borderId="0" xfId="2" quotePrefix="1" applyFont="1" applyAlignment="1">
      <alignment horizontal="center"/>
    </xf>
    <xf numFmtId="165" fontId="7" fillId="0" borderId="0" xfId="4" applyNumberFormat="1" applyFont="1"/>
    <xf numFmtId="165" fontId="11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1" fillId="0" borderId="4" xfId="1" applyNumberFormat="1" applyFont="1" applyBorder="1" applyAlignment="1" applyProtection="1">
      <alignment vertical="center"/>
    </xf>
    <xf numFmtId="165" fontId="11" fillId="0" borderId="4" xfId="1" applyNumberFormat="1" applyFont="1" applyBorder="1" applyAlignment="1" applyProtection="1">
      <alignment vertical="center"/>
    </xf>
    <xf numFmtId="0" fontId="7" fillId="0" borderId="0" xfId="4" applyFont="1" applyAlignment="1">
      <alignment horizontal="center"/>
    </xf>
    <xf numFmtId="10" fontId="7" fillId="0" borderId="0" xfId="1" applyNumberFormat="1" applyFont="1" applyBorder="1"/>
    <xf numFmtId="165" fontId="7" fillId="0" borderId="0" xfId="1" applyNumberFormat="1" applyFont="1" applyBorder="1" applyAlignment="1">
      <alignment horizontal="left"/>
    </xf>
    <xf numFmtId="165" fontId="11" fillId="0" borderId="0" xfId="1" applyNumberFormat="1" applyFont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0" xfId="0" applyFont="1"/>
    <xf numFmtId="166" fontId="0" fillId="0" borderId="0" xfId="5" applyNumberFormat="1" applyFont="1"/>
    <xf numFmtId="10" fontId="0" fillId="0" borderId="0" xfId="1" applyNumberFormat="1" applyFont="1"/>
    <xf numFmtId="0" fontId="17" fillId="0" borderId="0" xfId="0" applyFont="1"/>
    <xf numFmtId="0" fontId="15" fillId="0" borderId="0" xfId="0" quotePrefix="1" applyFont="1"/>
    <xf numFmtId="166" fontId="15" fillId="0" borderId="5" xfId="5" applyNumberFormat="1" applyFont="1" applyFill="1" applyBorder="1"/>
    <xf numFmtId="0" fontId="11" fillId="0" borderId="0" xfId="4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right" wrapText="1"/>
    </xf>
    <xf numFmtId="167" fontId="19" fillId="2" borderId="0" xfId="0" applyNumberFormat="1" applyFont="1" applyFill="1" applyAlignment="1">
      <alignment horizontal="lef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left"/>
    </xf>
    <xf numFmtId="167" fontId="18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right" wrapText="1"/>
    </xf>
    <xf numFmtId="167" fontId="22" fillId="0" borderId="0" xfId="0" applyNumberFormat="1" applyFont="1" applyAlignment="1">
      <alignment horizontal="left"/>
    </xf>
    <xf numFmtId="0" fontId="23" fillId="0" borderId="0" xfId="0" applyFont="1"/>
    <xf numFmtId="167" fontId="7" fillId="4" borderId="0" xfId="0" applyNumberFormat="1" applyFont="1" applyFill="1" applyAlignment="1">
      <alignment horizontal="left"/>
    </xf>
    <xf numFmtId="167" fontId="7" fillId="4" borderId="0" xfId="0" applyNumberFormat="1" applyFont="1" applyFill="1" applyAlignment="1">
      <alignment horizontal="right"/>
    </xf>
    <xf numFmtId="167" fontId="7" fillId="3" borderId="0" xfId="0" applyNumberFormat="1" applyFont="1" applyFill="1" applyAlignment="1">
      <alignment horizontal="left"/>
    </xf>
    <xf numFmtId="167" fontId="7" fillId="3" borderId="0" xfId="0" applyNumberFormat="1" applyFont="1" applyFill="1" applyAlignment="1">
      <alignment horizontal="right"/>
    </xf>
    <xf numFmtId="0" fontId="24" fillId="0" borderId="0" xfId="0" applyFont="1" applyAlignment="1">
      <alignment horizontal="center"/>
    </xf>
    <xf numFmtId="167" fontId="18" fillId="4" borderId="0" xfId="0" applyNumberFormat="1" applyFont="1" applyFill="1" applyAlignment="1">
      <alignment horizontal="left"/>
    </xf>
    <xf numFmtId="166" fontId="0" fillId="0" borderId="1" xfId="5" applyNumberFormat="1" applyFont="1" applyBorder="1"/>
    <xf numFmtId="167" fontId="11" fillId="4" borderId="0" xfId="0" applyNumberFormat="1" applyFont="1" applyFill="1" applyAlignment="1">
      <alignment horizontal="right"/>
    </xf>
    <xf numFmtId="165" fontId="7" fillId="0" borderId="0" xfId="1" applyNumberFormat="1" applyFont="1" applyFill="1" applyAlignment="1">
      <alignment horizontal="right"/>
    </xf>
    <xf numFmtId="0" fontId="25" fillId="0" borderId="0" xfId="0" applyFont="1"/>
    <xf numFmtId="167" fontId="19" fillId="5" borderId="0" xfId="0" applyNumberFormat="1" applyFont="1" applyFill="1" applyAlignment="1">
      <alignment horizontal="left"/>
    </xf>
    <xf numFmtId="167" fontId="18" fillId="2" borderId="0" xfId="0" applyNumberFormat="1" applyFont="1" applyFill="1" applyAlignment="1">
      <alignment horizontal="right"/>
    </xf>
    <xf numFmtId="10" fontId="18" fillId="2" borderId="0" xfId="1" applyNumberFormat="1" applyFont="1" applyFill="1" applyAlignment="1">
      <alignment horizontal="right"/>
    </xf>
    <xf numFmtId="10" fontId="11" fillId="0" borderId="0" xfId="1" applyNumberFormat="1" applyFont="1" applyFill="1" applyAlignment="1">
      <alignment vertical="center"/>
    </xf>
    <xf numFmtId="167" fontId="18" fillId="3" borderId="0" xfId="0" applyNumberFormat="1" applyFont="1" applyFill="1" applyAlignment="1">
      <alignment horizontal="left"/>
    </xf>
    <xf numFmtId="167" fontId="19" fillId="3" borderId="0" xfId="0" applyNumberFormat="1" applyFont="1" applyFill="1" applyAlignment="1">
      <alignment horizontal="left"/>
    </xf>
    <xf numFmtId="167" fontId="19" fillId="6" borderId="0" xfId="0" applyNumberFormat="1" applyFont="1" applyFill="1" applyAlignment="1">
      <alignment horizontal="left"/>
    </xf>
    <xf numFmtId="167" fontId="7" fillId="6" borderId="0" xfId="0" applyNumberFormat="1" applyFont="1" applyFill="1" applyAlignment="1">
      <alignment horizontal="right"/>
    </xf>
    <xf numFmtId="167" fontId="19" fillId="7" borderId="0" xfId="0" applyNumberFormat="1" applyFont="1" applyFill="1" applyAlignment="1">
      <alignment horizontal="left"/>
    </xf>
    <xf numFmtId="167" fontId="7" fillId="7" borderId="0" xfId="0" applyNumberFormat="1" applyFont="1" applyFill="1" applyAlignment="1">
      <alignment horizontal="right"/>
    </xf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right" wrapText="1"/>
    </xf>
    <xf numFmtId="168" fontId="11" fillId="0" borderId="0" xfId="0" applyNumberFormat="1" applyFont="1" applyAlignment="1">
      <alignment vertical="center"/>
    </xf>
    <xf numFmtId="167" fontId="18" fillId="2" borderId="0" xfId="0" applyNumberFormat="1" applyFont="1" applyFill="1" applyAlignment="1">
      <alignment horizontal="left"/>
    </xf>
    <xf numFmtId="167" fontId="7" fillId="5" borderId="0" xfId="0" applyNumberFormat="1" applyFont="1" applyFill="1" applyAlignment="1">
      <alignment horizontal="right"/>
    </xf>
    <xf numFmtId="167" fontId="7" fillId="8" borderId="0" xfId="0" applyNumberFormat="1" applyFont="1" applyFill="1" applyAlignment="1">
      <alignment horizontal="left"/>
    </xf>
    <xf numFmtId="167" fontId="7" fillId="8" borderId="0" xfId="0" applyNumberFormat="1" applyFont="1" applyFill="1" applyAlignment="1">
      <alignment horizontal="right"/>
    </xf>
    <xf numFmtId="167" fontId="26" fillId="0" borderId="0" xfId="0" applyNumberFormat="1" applyFont="1" applyAlignment="1">
      <alignment horizontal="right"/>
    </xf>
    <xf numFmtId="167" fontId="18" fillId="0" borderId="2" xfId="0" applyNumberFormat="1" applyFont="1" applyBorder="1" applyAlignment="1">
      <alignment horizontal="left"/>
    </xf>
    <xf numFmtId="167" fontId="18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left"/>
    </xf>
    <xf numFmtId="49" fontId="7" fillId="9" borderId="0" xfId="0" applyNumberFormat="1" applyFont="1" applyFill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167" fontId="19" fillId="10" borderId="0" xfId="0" applyNumberFormat="1" applyFont="1" applyFill="1" applyAlignment="1">
      <alignment horizontal="left"/>
    </xf>
    <xf numFmtId="0" fontId="0" fillId="10" borderId="0" xfId="0" applyFill="1"/>
    <xf numFmtId="167" fontId="7" fillId="10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left"/>
    </xf>
    <xf numFmtId="167" fontId="18" fillId="9" borderId="0" xfId="0" applyNumberFormat="1" applyFont="1" applyFill="1" applyAlignment="1">
      <alignment horizontal="left"/>
    </xf>
    <xf numFmtId="167" fontId="7" fillId="9" borderId="0" xfId="0" applyNumberFormat="1" applyFont="1" applyFill="1" applyAlignment="1">
      <alignment horizontal="right"/>
    </xf>
    <xf numFmtId="167" fontId="7" fillId="2" borderId="2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 wrapText="1"/>
    </xf>
    <xf numFmtId="165" fontId="11" fillId="0" borderId="0" xfId="1" applyNumberFormat="1" applyFont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top"/>
    </xf>
    <xf numFmtId="0" fontId="11" fillId="0" borderId="0" xfId="2" applyFont="1" applyAlignment="1">
      <alignment horizontal="fill" vertical="center"/>
    </xf>
    <xf numFmtId="0" fontId="11" fillId="0" borderId="0" xfId="4" applyFont="1" applyAlignment="1">
      <alignment horizontal="center" vertical="center"/>
    </xf>
    <xf numFmtId="0" fontId="8" fillId="0" borderId="0" xfId="0" applyFont="1"/>
    <xf numFmtId="0" fontId="27" fillId="0" borderId="0" xfId="0" applyFont="1"/>
    <xf numFmtId="43" fontId="0" fillId="0" borderId="0" xfId="5" applyFont="1"/>
    <xf numFmtId="166" fontId="0" fillId="0" borderId="0" xfId="0" applyNumberFormat="1"/>
    <xf numFmtId="166" fontId="0" fillId="0" borderId="0" xfId="5" applyNumberFormat="1" applyFont="1" applyFill="1"/>
    <xf numFmtId="43" fontId="0" fillId="0" borderId="0" xfId="0" applyNumberFormat="1"/>
    <xf numFmtId="166" fontId="0" fillId="0" borderId="4" xfId="5" applyNumberFormat="1" applyFont="1" applyFill="1" applyBorder="1"/>
    <xf numFmtId="10" fontId="0" fillId="0" borderId="0" xfId="1" applyNumberFormat="1" applyFont="1" applyFill="1"/>
    <xf numFmtId="10" fontId="0" fillId="0" borderId="4" xfId="1" applyNumberFormat="1" applyFont="1" applyFill="1" applyBorder="1"/>
    <xf numFmtId="165" fontId="0" fillId="0" borderId="0" xfId="1" applyNumberFormat="1" applyFont="1" applyFill="1"/>
    <xf numFmtId="10" fontId="0" fillId="0" borderId="0" xfId="0" applyNumberFormat="1"/>
    <xf numFmtId="165" fontId="0" fillId="0" borderId="1" xfId="0" applyNumberFormat="1" applyBorder="1"/>
    <xf numFmtId="166" fontId="0" fillId="0" borderId="1" xfId="5" applyNumberFormat="1" applyFont="1" applyFill="1" applyBorder="1"/>
    <xf numFmtId="10" fontId="11" fillId="0" borderId="0" xfId="0" applyNumberFormat="1" applyFont="1" applyAlignment="1">
      <alignment horizontal="left" vertical="center"/>
    </xf>
    <xf numFmtId="166" fontId="9" fillId="0" borderId="0" xfId="13" applyNumberFormat="1" applyFont="1" applyFill="1"/>
    <xf numFmtId="0" fontId="9" fillId="0" borderId="0" xfId="3"/>
    <xf numFmtId="166" fontId="9" fillId="0" borderId="4" xfId="13" applyNumberFormat="1" applyFont="1" applyFill="1" applyBorder="1"/>
    <xf numFmtId="10" fontId="9" fillId="0" borderId="0" xfId="21" applyNumberFormat="1" applyFont="1" applyFill="1"/>
    <xf numFmtId="10" fontId="9" fillId="0" borderId="4" xfId="21" applyNumberFormat="1" applyFont="1" applyFill="1" applyBorder="1"/>
    <xf numFmtId="165" fontId="9" fillId="0" borderId="0" xfId="21" applyNumberFormat="1" applyFont="1" applyFill="1"/>
    <xf numFmtId="165" fontId="9" fillId="0" borderId="1" xfId="3" applyNumberFormat="1" applyBorder="1"/>
    <xf numFmtId="166" fontId="9" fillId="0" borderId="1" xfId="13" applyNumberFormat="1" applyFont="1" applyFill="1" applyBorder="1"/>
    <xf numFmtId="166" fontId="15" fillId="0" borderId="5" xfId="13" applyNumberFormat="1" applyFont="1" applyFill="1" applyBorder="1"/>
    <xf numFmtId="166" fontId="9" fillId="0" borderId="0" xfId="13" applyNumberFormat="1" applyFont="1"/>
    <xf numFmtId="169" fontId="11" fillId="0" borderId="2" xfId="4" quotePrefix="1" applyNumberFormat="1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5">
    <cellStyle name="Comma" xfId="5" builtinId="3"/>
    <cellStyle name="Comma 2" xfId="10" xr:uid="{2419A0BF-5A02-4170-B0FA-F6A509992A55}"/>
    <cellStyle name="Comma 2 2" xfId="19" xr:uid="{5D6286A0-52B5-4AFE-B10D-1B658D67A7A9}"/>
    <cellStyle name="Comma 2 3" xfId="17" xr:uid="{82356A6C-4326-41C5-B9F8-3882BBB66FFB}"/>
    <cellStyle name="Comma 3" xfId="23" xr:uid="{ACC9DB7A-B94F-4363-9189-40DEF9F6DC61}"/>
    <cellStyle name="Comma 4" xfId="13" xr:uid="{1DCCE5F4-2C90-49D6-B38C-9C26C1728E68}"/>
    <cellStyle name="Currency 2" xfId="20" xr:uid="{D903BCE9-D0A4-437F-8045-5D347DF309BD}"/>
    <cellStyle name="Normal" xfId="0" builtinId="0"/>
    <cellStyle name="Normal 2" xfId="2" xr:uid="{4469F21E-5F1E-41D8-9769-FC49C643CE68}"/>
    <cellStyle name="Normal 2 2" xfId="4" xr:uid="{C907A038-1349-4318-8F8E-F1750E17105F}"/>
    <cellStyle name="Normal 2 2 2" xfId="7" xr:uid="{A9B8E09C-7CE8-478E-98F6-555D9F378E17}"/>
    <cellStyle name="Normal 2 2 3" xfId="18" xr:uid="{2E70DCEB-B990-4432-806D-3FD17FF277F9}"/>
    <cellStyle name="Normal 2 3" xfId="6" xr:uid="{EF9F1833-B231-477C-AC09-FA945D077307}"/>
    <cellStyle name="Normal 2 4" xfId="12" xr:uid="{C4359536-91F0-49AC-9B87-65B4DC075358}"/>
    <cellStyle name="Normal 3" xfId="9" xr:uid="{6A650926-DBDF-43EC-BB2D-EB33D4CCC4B7}"/>
    <cellStyle name="Normal 3 2" xfId="14" xr:uid="{D0D8E43E-1FAD-4790-A48A-241F10413D24}"/>
    <cellStyle name="Normal 4" xfId="15" xr:uid="{104E3358-F664-4E8E-8CFC-064751FFCF9D}"/>
    <cellStyle name="Normal 5" xfId="3" xr:uid="{2871636A-BC3F-4E0D-809C-694E494D61DC}"/>
    <cellStyle name="Normal 5 2" xfId="22" xr:uid="{7C3877DC-0CE3-47A7-AF4F-78F90F1C1F86}"/>
    <cellStyle name="Percent" xfId="1" builtinId="5"/>
    <cellStyle name="Percent 2" xfId="8" xr:uid="{3B1D0CA1-F741-4527-808C-E6C1C5DDE3F6}"/>
    <cellStyle name="Percent 2 2" xfId="16" xr:uid="{5457F0F1-0370-48A1-AEA4-D826D706C315}"/>
    <cellStyle name="Percent 3" xfId="11" xr:uid="{30668537-E02E-4846-B42E-914030564AAA}"/>
    <cellStyle name="Percent 3 2" xfId="24" xr:uid="{DDCA80AA-B948-4584-92A7-778C4E4616BD}"/>
    <cellStyle name="Percent 4" xfId="21" xr:uid="{2C8A84D9-2949-413F-8114-4B20274BCD1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D8A6126-F654-4144-864C-3E389D768B6F}"/>
            </a:ext>
          </a:extLst>
        </xdr:cNvPr>
        <xdr:cNvSpPr txBox="1"/>
      </xdr:nvSpPr>
      <xdr:spPr>
        <a:xfrm>
          <a:off x="1013460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181B5F0-2A69-4DA9-A662-336DBC6603A3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93CBF9A-CAA4-44AA-A6DD-F9AD48A58F76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66A5C1C-F85E-4465-BE66-AF3197921DF9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54ECE91-A24B-47C2-ABCF-BB98FA3B4AD4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7E85442-1612-4B5F-AC43-59EA55AAC352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6BFD5EB-3853-4E30-87B5-85DB1923F526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DBC082-5F84-44EB-B9EB-0F2AB2AD5984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44D061-41CD-4657-985A-3A7F113CBB72}"/>
            </a:ext>
          </a:extLst>
        </xdr:cNvPr>
        <xdr:cNvSpPr txBox="1"/>
      </xdr:nvSpPr>
      <xdr:spPr>
        <a:xfrm>
          <a:off x="1013460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02D079-36FE-4A3C-8742-4CC1B9E70E15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8DD7A4-35FF-4DC6-B615-B52AA1A8D997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0D4CF1-A1E2-4D1B-81DB-D5C3D6D9F998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4629B3-6DCB-420F-8B31-865507C6C2E6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16C82EB-1F97-45E5-9181-5C2D9B0FC022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399D333-F40B-447A-99F7-4925BD8BD2DA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32EE3DB-2F00-4AC3-9B63-D62E92A3EAA2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CD303A-79FA-4D4C-8C46-CB66CE3A6D4E}"/>
            </a:ext>
          </a:extLst>
        </xdr:cNvPr>
        <xdr:cNvSpPr txBox="1"/>
      </xdr:nvSpPr>
      <xdr:spPr>
        <a:xfrm>
          <a:off x="1013460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B01A09-7E10-4A97-96A0-68818214425F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C01A97-078E-46FC-8426-E314A91F94DD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FDF1450-D150-4CB4-81E7-DD9E87CADE6D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2B707EA-ECB0-4DA9-B145-55418922EDD9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810CC1-7B33-452A-ADD9-EED7B8C6F895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7B2D275-6341-4F12-A3EB-73B638189A4B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CBB72D7-32E1-43E2-8931-42FA518B5F9A}"/>
            </a:ext>
          </a:extLst>
        </xdr:cNvPr>
        <xdr:cNvSpPr txBox="1"/>
      </xdr:nvSpPr>
      <xdr:spPr>
        <a:xfrm>
          <a:off x="10134600" y="80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13BD5A-6F90-4B20-9821-29DAD46E8EE6}"/>
            </a:ext>
          </a:extLst>
        </xdr:cNvPr>
        <xdr:cNvSpPr txBox="1"/>
      </xdr:nvSpPr>
      <xdr:spPr>
        <a:xfrm>
          <a:off x="10134600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899163-FBBF-4A21-AAE8-B0F7393703C3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D16098-EC2B-4B60-B6C6-85A55F5AAD0A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693B9E2-459A-43FE-8CA1-E2FCB698AF22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5C24B1-0ACF-45DD-8CCD-3D33E235AEAF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1485248-8F8B-478A-BB33-92CBE9B7D093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FBA497C-4695-4D44-85B6-3B57C7F08DFF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D782AB1-C75F-4A6E-BD9E-8D0847F3A470}"/>
            </a:ext>
          </a:extLst>
        </xdr:cNvPr>
        <xdr:cNvSpPr txBox="1"/>
      </xdr:nvSpPr>
      <xdr:spPr>
        <a:xfrm>
          <a:off x="101346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75351-E11F-432D-820E-C99FAD365C2F}"/>
            </a:ext>
          </a:extLst>
        </xdr:cNvPr>
        <xdr:cNvSpPr txBox="1"/>
      </xdr:nvSpPr>
      <xdr:spPr>
        <a:xfrm>
          <a:off x="9858375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468F82-E530-4744-B316-6569C3204C4C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43A1C9-E276-4B88-8153-2B837E791A17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CFAF20-D439-4C38-A436-B9435C588378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96D0943-1C0A-4384-BE0F-7D968B859F0D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0E2CA92-1FFE-4024-A735-436D269EE743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EDCBB8-CCD0-4F6C-B8DD-3498E8111994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8FD1323-1E8A-423E-A239-E76B0E2CFD96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D3A1-D5A9-4F71-942A-7E10B8EE3A21}">
  <sheetPr>
    <pageSetUpPr fitToPage="1"/>
  </sheetPr>
  <dimension ref="A1:T49"/>
  <sheetViews>
    <sheetView tabSelected="1" view="pageBreakPreview" zoomScale="90" zoomScaleNormal="100" zoomScaleSheetLayoutView="90" workbookViewId="0">
      <selection activeCell="D20" sqref="D20"/>
    </sheetView>
  </sheetViews>
  <sheetFormatPr defaultColWidth="9.109375" defaultRowHeight="13.8" x14ac:dyDescent="0.3"/>
  <cols>
    <col min="1" max="1" width="3.6640625" style="2" customWidth="1"/>
    <col min="2" max="2" width="45.77734375" style="2" customWidth="1"/>
    <col min="3" max="5" width="17.6640625" style="2" customWidth="1"/>
    <col min="6" max="6" width="19.44140625" style="2" customWidth="1"/>
    <col min="7" max="7" width="5.109375" style="2" customWidth="1"/>
    <col min="8" max="8" width="14.77734375" style="2" customWidth="1"/>
    <col min="9" max="9" width="11.33203125" style="2" customWidth="1"/>
    <col min="10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135"/>
      <c r="C1" s="135"/>
      <c r="D1" s="160" t="s">
        <v>1</v>
      </c>
      <c r="E1" s="160"/>
      <c r="F1" s="160"/>
      <c r="G1" s="1"/>
      <c r="H1" s="1"/>
      <c r="I1" s="161" t="s">
        <v>31</v>
      </c>
      <c r="J1" s="161"/>
    </row>
    <row r="2" spans="1:11" ht="12.75" customHeight="1" x14ac:dyDescent="0.3">
      <c r="A2" s="3"/>
      <c r="B2" s="3"/>
      <c r="C2" s="3"/>
      <c r="D2" s="3"/>
      <c r="E2" s="3"/>
      <c r="F2" s="132"/>
      <c r="G2" s="132"/>
      <c r="H2" s="132"/>
      <c r="I2" s="132"/>
      <c r="J2" s="132"/>
      <c r="K2" s="8"/>
    </row>
    <row r="3" spans="1:11" ht="12.75" customHeight="1" x14ac:dyDescent="0.3">
      <c r="A3" s="2" t="s">
        <v>2</v>
      </c>
      <c r="B3" s="6"/>
      <c r="C3" s="4" t="s">
        <v>3</v>
      </c>
      <c r="D3" s="162" t="s">
        <v>4</v>
      </c>
      <c r="E3" s="162"/>
      <c r="F3" s="162"/>
      <c r="G3" s="5" t="s">
        <v>5</v>
      </c>
      <c r="I3" s="6"/>
      <c r="J3" s="6"/>
      <c r="K3" s="6"/>
    </row>
    <row r="4" spans="1:11" x14ac:dyDescent="0.3">
      <c r="B4" s="6"/>
      <c r="C4" s="6"/>
      <c r="D4" s="163"/>
      <c r="E4" s="163"/>
      <c r="F4" s="163"/>
      <c r="G4" s="7" t="s">
        <v>32</v>
      </c>
      <c r="H4" s="8" t="s">
        <v>6</v>
      </c>
      <c r="I4" s="9"/>
      <c r="J4" s="10">
        <v>46752</v>
      </c>
      <c r="K4" s="6"/>
    </row>
    <row r="5" spans="1:11" ht="12.75" customHeight="1" x14ac:dyDescent="0.3">
      <c r="A5" s="2" t="s">
        <v>7</v>
      </c>
      <c r="B5" s="136"/>
      <c r="C5" s="136"/>
      <c r="D5" s="163"/>
      <c r="E5" s="163"/>
      <c r="F5" s="163"/>
      <c r="G5" s="7" t="s">
        <v>33</v>
      </c>
      <c r="H5" s="8" t="s">
        <v>8</v>
      </c>
      <c r="J5" s="10">
        <v>46387</v>
      </c>
      <c r="K5" s="10"/>
    </row>
    <row r="6" spans="1:11" x14ac:dyDescent="0.3">
      <c r="A6" s="11"/>
      <c r="D6" s="163"/>
      <c r="E6" s="163"/>
      <c r="F6" s="163"/>
      <c r="G6" s="7" t="s">
        <v>33</v>
      </c>
      <c r="H6" s="8" t="s">
        <v>9</v>
      </c>
      <c r="J6" s="10">
        <v>46022</v>
      </c>
      <c r="K6" s="10"/>
    </row>
    <row r="7" spans="1:11" ht="12.75" customHeight="1" x14ac:dyDescent="0.3">
      <c r="A7" s="2" t="s">
        <v>34</v>
      </c>
      <c r="D7" s="163"/>
      <c r="E7" s="163"/>
      <c r="F7" s="163"/>
      <c r="G7" s="7" t="s">
        <v>33</v>
      </c>
      <c r="H7" s="8" t="s">
        <v>10</v>
      </c>
      <c r="J7" s="10">
        <v>45657</v>
      </c>
      <c r="K7" s="10"/>
    </row>
    <row r="8" spans="1:11" ht="12.75" customHeight="1" x14ac:dyDescent="0.3">
      <c r="F8" s="12"/>
      <c r="G8" s="7" t="s">
        <v>33</v>
      </c>
      <c r="H8" s="8" t="s">
        <v>12</v>
      </c>
      <c r="J8" s="10">
        <v>45291</v>
      </c>
      <c r="K8" s="10"/>
    </row>
    <row r="9" spans="1:11" ht="12.75" customHeight="1" x14ac:dyDescent="0.3">
      <c r="E9" s="55"/>
      <c r="F9" s="12"/>
      <c r="G9" s="13"/>
      <c r="H9" s="8"/>
      <c r="K9" s="10"/>
    </row>
    <row r="10" spans="1:11" s="15" customFormat="1" x14ac:dyDescent="0.3">
      <c r="A10" s="14"/>
      <c r="B10" s="14"/>
      <c r="C10" s="14"/>
      <c r="D10" s="14"/>
      <c r="E10" s="55" t="s">
        <v>11</v>
      </c>
      <c r="F10" s="14"/>
      <c r="G10" s="14"/>
      <c r="H10" s="8" t="s">
        <v>13</v>
      </c>
      <c r="I10" s="14"/>
      <c r="J10" s="14"/>
      <c r="K10" s="133"/>
    </row>
    <row r="11" spans="1:11" s="15" customFormat="1" x14ac:dyDescent="0.25">
      <c r="A11" s="133"/>
      <c r="B11" s="159">
        <v>-1</v>
      </c>
      <c r="C11" s="159">
        <v>-2</v>
      </c>
      <c r="D11" s="159">
        <v>-3</v>
      </c>
      <c r="E11" s="159">
        <v>-4</v>
      </c>
      <c r="F11" s="159">
        <v>-5</v>
      </c>
      <c r="G11" s="159">
        <v>-6</v>
      </c>
      <c r="H11" s="159">
        <v>-7</v>
      </c>
      <c r="I11" s="16"/>
      <c r="J11" s="16"/>
      <c r="K11" s="133"/>
    </row>
    <row r="12" spans="1:11" s="15" customFormat="1" x14ac:dyDescent="0.25">
      <c r="A12" s="133"/>
      <c r="B12" s="52"/>
      <c r="C12" s="52"/>
      <c r="D12" s="134"/>
      <c r="E12" s="52"/>
      <c r="F12" s="52"/>
      <c r="G12" s="52"/>
      <c r="H12" s="52"/>
      <c r="I12" s="52"/>
      <c r="J12" s="52"/>
      <c r="K12" s="133"/>
    </row>
    <row r="13" spans="1:11" s="15" customFormat="1" x14ac:dyDescent="0.3">
      <c r="A13" s="17" t="s">
        <v>14</v>
      </c>
      <c r="B13" s="17"/>
      <c r="C13" s="17"/>
      <c r="D13" s="17" t="s">
        <v>15</v>
      </c>
      <c r="E13" s="18" t="s">
        <v>16</v>
      </c>
      <c r="F13" s="17" t="s">
        <v>17</v>
      </c>
      <c r="G13" s="19"/>
      <c r="H13" s="61" t="s">
        <v>18</v>
      </c>
      <c r="I13" s="17"/>
      <c r="J13" s="17"/>
      <c r="K13" s="20"/>
    </row>
    <row r="14" spans="1:11" s="15" customFormat="1" x14ac:dyDescent="0.25">
      <c r="A14" s="21" t="s">
        <v>19</v>
      </c>
      <c r="B14" s="22"/>
      <c r="C14" s="23"/>
      <c r="D14" s="23" t="s">
        <v>20</v>
      </c>
      <c r="E14" s="23" t="s">
        <v>21</v>
      </c>
      <c r="F14" s="23" t="s">
        <v>21</v>
      </c>
      <c r="G14" s="22"/>
      <c r="H14" s="23" t="s">
        <v>21</v>
      </c>
      <c r="I14" s="24"/>
      <c r="J14" s="24"/>
      <c r="K14" s="17" t="s">
        <v>22</v>
      </c>
    </row>
    <row r="15" spans="1:11" s="15" customFormat="1" x14ac:dyDescent="0.25">
      <c r="A15" s="25">
        <v>1</v>
      </c>
      <c r="B15" s="26"/>
      <c r="C15" s="27"/>
      <c r="D15" s="28"/>
      <c r="E15" s="28"/>
      <c r="F15" s="29"/>
      <c r="G15" s="30"/>
      <c r="H15" s="30"/>
      <c r="I15" s="30"/>
      <c r="J15" s="30"/>
      <c r="K15" s="31"/>
    </row>
    <row r="16" spans="1:11" s="15" customFormat="1" x14ac:dyDescent="0.3">
      <c r="A16" s="25">
        <f t="shared" ref="A16:A48" si="0">A15+1</f>
        <v>2</v>
      </c>
      <c r="B16" s="32" t="s">
        <v>23</v>
      </c>
      <c r="C16" s="33"/>
      <c r="D16" s="28">
        <f>'Parentco calc'!F7+'Parentco calc'!F8</f>
        <v>28681738.803584598</v>
      </c>
      <c r="E16" s="58">
        <f>D16/$D$22</f>
        <v>0.92411262843524211</v>
      </c>
      <c r="F16" s="56">
        <f>'Fcst Cost Rt - LTD'!F7</f>
        <v>4.7056492486864096E-2</v>
      </c>
      <c r="G16" s="35"/>
      <c r="H16" s="57">
        <f>E16*F16</f>
        <v>4.3485498956979202E-2</v>
      </c>
      <c r="I16" s="30"/>
      <c r="J16" s="30"/>
      <c r="K16" s="31"/>
    </row>
    <row r="17" spans="1:20" s="15" customFormat="1" x14ac:dyDescent="0.3">
      <c r="A17" s="25">
        <f t="shared" si="0"/>
        <v>3</v>
      </c>
      <c r="B17" s="32" t="s">
        <v>24</v>
      </c>
      <c r="C17" s="33"/>
      <c r="D17" s="28">
        <f>'DE Corp Fcst BS'!F9</f>
        <v>2763636.4268656098</v>
      </c>
      <c r="E17" s="100">
        <f t="shared" ref="E17:E20" si="1">D17/$D$22</f>
        <v>8.9043113458343592E-2</v>
      </c>
      <c r="F17" s="56">
        <f>'DE Corp Fcst BS'!F14</f>
        <v>3.1677311630574564E-2</v>
      </c>
      <c r="G17" s="35"/>
      <c r="H17" s="57">
        <f>E17*F17</f>
        <v>2.8206464535765578E-3</v>
      </c>
      <c r="I17" s="30"/>
      <c r="J17" s="30"/>
      <c r="K17" s="31"/>
    </row>
    <row r="18" spans="1:20" s="15" customFormat="1" ht="15" x14ac:dyDescent="0.3">
      <c r="A18" s="25">
        <f t="shared" si="0"/>
        <v>4</v>
      </c>
      <c r="B18" s="32" t="s">
        <v>25</v>
      </c>
      <c r="C18" s="33"/>
      <c r="D18" s="28">
        <f>'DE Corp Fcst BS'!F31</f>
        <v>1961544.47372999</v>
      </c>
      <c r="E18" s="58">
        <f t="shared" si="1"/>
        <v>6.3200074159544956E-2</v>
      </c>
      <c r="F18" s="56">
        <f>'DE Corp Fcst IS'!F154/'C-24 2027'!D18</f>
        <v>6.3725294875575919E-2</v>
      </c>
      <c r="G18" s="35"/>
      <c r="H18" s="30"/>
      <c r="I18" s="30"/>
      <c r="J18" s="30"/>
      <c r="K18" s="31"/>
    </row>
    <row r="19" spans="1:20" s="15" customFormat="1" x14ac:dyDescent="0.3">
      <c r="A19" s="25">
        <f t="shared" si="0"/>
        <v>5</v>
      </c>
      <c r="B19" s="32" t="s">
        <v>26</v>
      </c>
      <c r="C19" s="36"/>
      <c r="D19" s="28">
        <f>'Parentco calc'!F24-'C-24 2027'!D18</f>
        <v>-3523977.1711706365</v>
      </c>
      <c r="E19" s="58">
        <f t="shared" si="1"/>
        <v>-0.11354094772626851</v>
      </c>
      <c r="F19" s="29"/>
      <c r="G19" s="30"/>
      <c r="H19" s="30"/>
      <c r="I19" s="30"/>
      <c r="J19" s="30"/>
      <c r="K19" s="31"/>
    </row>
    <row r="20" spans="1:20" s="15" customFormat="1" x14ac:dyDescent="0.3">
      <c r="A20" s="25">
        <f t="shared" si="0"/>
        <v>6</v>
      </c>
      <c r="B20" s="32" t="s">
        <v>27</v>
      </c>
      <c r="C20" s="37"/>
      <c r="D20" s="38">
        <f>'DE Corp Fcst BS'!F28+'DEBS Fcst BS'!F18+'PE Fcst BS'!F23</f>
        <v>1154117.151100677</v>
      </c>
      <c r="E20" s="58">
        <f t="shared" si="1"/>
        <v>3.7185131673137833E-2</v>
      </c>
      <c r="F20" s="39"/>
      <c r="G20" s="40"/>
      <c r="H20" s="40"/>
      <c r="I20" s="40"/>
      <c r="J20" s="40"/>
      <c r="K20" s="41"/>
    </row>
    <row r="21" spans="1:20" s="15" customFormat="1" x14ac:dyDescent="0.3">
      <c r="A21" s="25">
        <f t="shared" si="0"/>
        <v>7</v>
      </c>
      <c r="B21" s="32" t="s">
        <v>28</v>
      </c>
      <c r="C21" s="42"/>
      <c r="D21" s="28"/>
      <c r="E21" s="28"/>
      <c r="F21" s="29"/>
      <c r="G21" s="30"/>
      <c r="H21" s="30"/>
      <c r="I21" s="30"/>
      <c r="J21" s="30"/>
      <c r="K21" s="31"/>
    </row>
    <row r="22" spans="1:20" s="15" customFormat="1" ht="14.4" thickBot="1" x14ac:dyDescent="0.3">
      <c r="A22" s="25">
        <f t="shared" si="0"/>
        <v>8</v>
      </c>
      <c r="B22" s="26" t="s">
        <v>29</v>
      </c>
      <c r="C22" s="27"/>
      <c r="D22" s="53">
        <f>SUM(D16:D21)</f>
        <v>31037059.684110239</v>
      </c>
      <c r="E22" s="59">
        <f>SUM(E16:E21)</f>
        <v>0.99999999999999989</v>
      </c>
      <c r="F22" s="54"/>
      <c r="G22" s="30"/>
      <c r="H22" s="60">
        <f>SUM(H16:H21)</f>
        <v>4.6306145410555763E-2</v>
      </c>
      <c r="I22" s="30"/>
      <c r="J22" s="30"/>
      <c r="K22" s="31"/>
    </row>
    <row r="23" spans="1:20" s="15" customFormat="1" ht="14.4" thickTop="1" x14ac:dyDescent="0.3">
      <c r="A23" s="25">
        <f t="shared" si="0"/>
        <v>9</v>
      </c>
      <c r="B23" s="32"/>
      <c r="C23" s="33"/>
      <c r="D23" s="28"/>
      <c r="E23" s="28"/>
      <c r="F23" s="34"/>
      <c r="G23" s="35"/>
      <c r="H23" s="30"/>
      <c r="I23" s="30"/>
      <c r="J23" s="30"/>
      <c r="K23" s="31"/>
    </row>
    <row r="24" spans="1:20" s="15" customFormat="1" x14ac:dyDescent="0.3">
      <c r="A24" s="25">
        <f t="shared" si="0"/>
        <v>10</v>
      </c>
      <c r="B24" s="32"/>
      <c r="C24" s="33"/>
      <c r="D24" s="28"/>
      <c r="E24" s="28"/>
      <c r="F24" s="34"/>
      <c r="G24" s="35"/>
      <c r="H24" s="30"/>
      <c r="I24" s="30"/>
      <c r="J24" s="30"/>
      <c r="K24" s="31"/>
    </row>
    <row r="25" spans="1:20" s="15" customFormat="1" x14ac:dyDescent="0.3">
      <c r="A25" s="25">
        <f t="shared" si="0"/>
        <v>11</v>
      </c>
      <c r="B25" s="32"/>
      <c r="C25" s="33"/>
      <c r="D25" s="28"/>
      <c r="E25" s="28"/>
      <c r="F25" s="34"/>
      <c r="G25" s="35"/>
      <c r="H25" s="30"/>
      <c r="I25" s="30"/>
      <c r="J25" s="30"/>
      <c r="K25" s="31"/>
    </row>
    <row r="26" spans="1:20" s="15" customFormat="1" x14ac:dyDescent="0.3">
      <c r="A26" s="25">
        <f t="shared" si="0"/>
        <v>12</v>
      </c>
      <c r="B26" s="75" t="s">
        <v>35</v>
      </c>
      <c r="C26" s="36"/>
      <c r="D26" s="28"/>
      <c r="E26" s="28"/>
      <c r="F26" s="29"/>
      <c r="G26" s="30"/>
      <c r="H26" s="129"/>
      <c r="I26" s="30"/>
      <c r="J26" s="30"/>
      <c r="K26" s="31"/>
    </row>
    <row r="27" spans="1:20" s="15" customFormat="1" x14ac:dyDescent="0.3">
      <c r="A27" s="25">
        <f t="shared" si="0"/>
        <v>13</v>
      </c>
      <c r="B27" s="32"/>
      <c r="C27" s="37"/>
      <c r="D27" s="38"/>
      <c r="E27" s="38"/>
      <c r="F27" s="130"/>
      <c r="G27" s="40"/>
      <c r="H27" s="40"/>
      <c r="I27" s="40"/>
      <c r="K27" s="31"/>
    </row>
    <row r="28" spans="1:20" x14ac:dyDescent="0.3">
      <c r="A28" s="25">
        <f t="shared" si="0"/>
        <v>14</v>
      </c>
      <c r="B28" s="63"/>
      <c r="C28" s="42"/>
      <c r="D28" s="38"/>
      <c r="E28" s="38"/>
      <c r="F28" s="130"/>
      <c r="G28" s="40"/>
      <c r="H28" s="40"/>
      <c r="I28" s="40"/>
      <c r="J28" s="40"/>
      <c r="K28" s="31"/>
    </row>
    <row r="29" spans="1:20" x14ac:dyDescent="0.3">
      <c r="A29" s="25">
        <f t="shared" si="0"/>
        <v>15</v>
      </c>
      <c r="B29" s="64"/>
      <c r="C29" s="27"/>
      <c r="D29" s="28"/>
      <c r="E29" s="28"/>
      <c r="F29" s="131"/>
      <c r="G29" s="30"/>
      <c r="H29" s="30"/>
      <c r="I29" s="30"/>
      <c r="J29" s="30"/>
    </row>
    <row r="30" spans="1:20" x14ac:dyDescent="0.3">
      <c r="A30" s="25">
        <f t="shared" si="0"/>
        <v>16</v>
      </c>
      <c r="C30" s="56"/>
      <c r="D30" s="28"/>
      <c r="E30" s="28"/>
      <c r="F30" s="34"/>
      <c r="G30" s="35"/>
      <c r="H30" s="30"/>
      <c r="I30" s="30"/>
      <c r="J30" s="30"/>
      <c r="T30" s="62"/>
    </row>
    <row r="31" spans="1:20" x14ac:dyDescent="0.3">
      <c r="A31" s="25">
        <f t="shared" si="0"/>
        <v>17</v>
      </c>
      <c r="B31" s="32"/>
      <c r="C31" s="33"/>
      <c r="D31" s="28"/>
      <c r="E31" s="28"/>
      <c r="F31" s="34"/>
      <c r="G31" s="35"/>
      <c r="H31" s="30"/>
      <c r="I31" s="30"/>
      <c r="J31" s="30"/>
    </row>
    <row r="32" spans="1:20" x14ac:dyDescent="0.3">
      <c r="A32" s="25">
        <f t="shared" si="0"/>
        <v>18</v>
      </c>
      <c r="B32" s="32" t="s">
        <v>30</v>
      </c>
      <c r="C32" s="33"/>
      <c r="D32" s="28"/>
      <c r="E32" s="28"/>
      <c r="F32" s="34"/>
      <c r="G32" s="35"/>
      <c r="H32" s="30"/>
      <c r="I32" s="30"/>
      <c r="J32" s="30"/>
    </row>
    <row r="33" spans="1:10" x14ac:dyDescent="0.3">
      <c r="A33" s="25">
        <f t="shared" si="0"/>
        <v>19</v>
      </c>
      <c r="B33" s="32"/>
      <c r="C33" s="43"/>
      <c r="D33" s="28"/>
      <c r="E33" s="28"/>
      <c r="F33" s="29"/>
      <c r="G33" s="30"/>
      <c r="H33" s="30"/>
      <c r="I33" s="30"/>
      <c r="J33" s="30"/>
    </row>
    <row r="34" spans="1:10" x14ac:dyDescent="0.3">
      <c r="A34" s="25">
        <f t="shared" si="0"/>
        <v>20</v>
      </c>
      <c r="B34" s="26"/>
      <c r="C34" s="37"/>
      <c r="D34" s="38"/>
      <c r="E34" s="38"/>
      <c r="F34" s="39"/>
      <c r="G34" s="40"/>
      <c r="H34" s="40"/>
      <c r="I34" s="40"/>
      <c r="J34" s="30"/>
    </row>
    <row r="35" spans="1:10" x14ac:dyDescent="0.3">
      <c r="A35" s="25">
        <f t="shared" si="0"/>
        <v>21</v>
      </c>
      <c r="B35" s="26"/>
      <c r="C35" s="44"/>
      <c r="D35" s="28"/>
      <c r="E35" s="28"/>
      <c r="F35" s="29"/>
      <c r="G35" s="30"/>
      <c r="H35" s="30"/>
      <c r="I35" s="30"/>
      <c r="J35" s="30"/>
    </row>
    <row r="36" spans="1:10" x14ac:dyDescent="0.3">
      <c r="A36" s="25">
        <f t="shared" si="0"/>
        <v>22</v>
      </c>
      <c r="B36" s="26"/>
      <c r="C36" s="45"/>
      <c r="D36" s="28"/>
      <c r="E36" s="28"/>
      <c r="F36" s="29"/>
      <c r="G36" s="30"/>
      <c r="H36" s="30"/>
      <c r="I36" s="30"/>
      <c r="J36" s="30"/>
    </row>
    <row r="37" spans="1:10" x14ac:dyDescent="0.3">
      <c r="A37" s="25">
        <f t="shared" si="0"/>
        <v>23</v>
      </c>
      <c r="B37" s="26"/>
      <c r="C37" s="31"/>
      <c r="D37" s="31"/>
      <c r="E37" s="31"/>
      <c r="F37" s="31"/>
      <c r="G37" s="31"/>
      <c r="H37" s="31"/>
      <c r="I37" s="25"/>
      <c r="J37" s="30"/>
    </row>
    <row r="38" spans="1:10" x14ac:dyDescent="0.3">
      <c r="A38" s="25">
        <f t="shared" si="0"/>
        <v>24</v>
      </c>
      <c r="B38" s="26"/>
      <c r="C38" s="26"/>
      <c r="D38" s="28"/>
      <c r="E38" s="28"/>
      <c r="F38" s="30"/>
      <c r="G38" s="30"/>
      <c r="H38" s="30"/>
      <c r="I38" s="30"/>
      <c r="J38" s="30"/>
    </row>
    <row r="39" spans="1:10" x14ac:dyDescent="0.3">
      <c r="A39" s="25">
        <f t="shared" si="0"/>
        <v>25</v>
      </c>
      <c r="B39" s="26"/>
      <c r="C39" s="26"/>
      <c r="D39" s="46"/>
      <c r="E39" s="28"/>
      <c r="F39" s="47"/>
      <c r="G39" s="30"/>
      <c r="H39" s="47"/>
      <c r="I39" s="47"/>
      <c r="J39" s="30"/>
    </row>
    <row r="40" spans="1:10" x14ac:dyDescent="0.3">
      <c r="A40" s="25">
        <f t="shared" si="0"/>
        <v>26</v>
      </c>
      <c r="B40" s="26"/>
      <c r="C40" s="26"/>
      <c r="D40" s="28"/>
      <c r="E40" s="28"/>
      <c r="F40" s="47"/>
      <c r="G40" s="30"/>
      <c r="H40" s="30"/>
      <c r="I40" s="30"/>
      <c r="J40" s="30"/>
    </row>
    <row r="41" spans="1:10" x14ac:dyDescent="0.3">
      <c r="A41" s="25">
        <f t="shared" si="0"/>
        <v>27</v>
      </c>
      <c r="B41" s="26"/>
      <c r="C41" s="26"/>
      <c r="D41" s="28"/>
      <c r="E41" s="28"/>
      <c r="F41" s="30"/>
      <c r="G41" s="30"/>
      <c r="H41" s="30"/>
      <c r="I41" s="30"/>
      <c r="J41" s="30"/>
    </row>
    <row r="42" spans="1:10" x14ac:dyDescent="0.3">
      <c r="A42" s="25">
        <f t="shared" si="0"/>
        <v>28</v>
      </c>
      <c r="B42" s="26"/>
      <c r="C42" s="26"/>
      <c r="D42" s="28"/>
      <c r="E42" s="28"/>
      <c r="F42" s="30"/>
      <c r="G42" s="30"/>
      <c r="H42" s="30"/>
      <c r="I42" s="30"/>
      <c r="J42" s="30"/>
    </row>
    <row r="43" spans="1:10" x14ac:dyDescent="0.3">
      <c r="A43" s="25">
        <f t="shared" si="0"/>
        <v>29</v>
      </c>
      <c r="B43" s="26"/>
      <c r="C43" s="26"/>
      <c r="D43" s="28"/>
      <c r="E43" s="28"/>
      <c r="F43" s="30"/>
      <c r="G43" s="30"/>
      <c r="H43" s="30"/>
      <c r="I43" s="30"/>
      <c r="J43" s="30"/>
    </row>
    <row r="44" spans="1:10" x14ac:dyDescent="0.3">
      <c r="A44" s="25">
        <f t="shared" si="0"/>
        <v>30</v>
      </c>
      <c r="B44" s="26"/>
      <c r="C44" s="26"/>
      <c r="D44" s="28"/>
      <c r="E44" s="28"/>
      <c r="F44" s="30"/>
      <c r="G44" s="30"/>
      <c r="H44" s="30"/>
      <c r="I44" s="30"/>
      <c r="J44" s="30"/>
    </row>
    <row r="45" spans="1:10" x14ac:dyDescent="0.3">
      <c r="A45" s="25">
        <f t="shared" si="0"/>
        <v>31</v>
      </c>
      <c r="B45" s="26"/>
      <c r="C45" s="26"/>
      <c r="D45" s="28"/>
      <c r="E45" s="28"/>
      <c r="F45" s="30"/>
      <c r="G45" s="30"/>
      <c r="H45" s="30"/>
      <c r="I45" s="30"/>
      <c r="J45" s="30"/>
    </row>
    <row r="46" spans="1:10" x14ac:dyDescent="0.3">
      <c r="A46" s="25">
        <f t="shared" si="0"/>
        <v>32</v>
      </c>
      <c r="B46" s="26"/>
      <c r="C46" s="26"/>
      <c r="D46" s="28"/>
      <c r="E46" s="28"/>
      <c r="F46" s="30"/>
      <c r="G46" s="30"/>
      <c r="H46" s="30"/>
      <c r="I46" s="30"/>
      <c r="J46" s="30"/>
    </row>
    <row r="47" spans="1:10" x14ac:dyDescent="0.3">
      <c r="A47" s="25">
        <f t="shared" si="0"/>
        <v>33</v>
      </c>
      <c r="B47" s="26"/>
      <c r="C47" s="26"/>
      <c r="D47" s="28"/>
      <c r="E47" s="28"/>
      <c r="F47" s="30"/>
      <c r="G47" s="30"/>
      <c r="H47" s="30"/>
      <c r="I47" s="30"/>
      <c r="J47" s="30"/>
    </row>
    <row r="48" spans="1:10" ht="14.4" thickBot="1" x14ac:dyDescent="0.35">
      <c r="A48" s="48">
        <f t="shared" si="0"/>
        <v>34</v>
      </c>
      <c r="B48" s="49"/>
      <c r="C48" s="49"/>
      <c r="D48" s="50"/>
      <c r="E48" s="50"/>
      <c r="F48" s="51"/>
      <c r="G48" s="51"/>
      <c r="H48" s="51"/>
      <c r="I48" s="51"/>
      <c r="J48" s="51"/>
    </row>
    <row r="49" spans="1:10" ht="7.5" customHeight="1" x14ac:dyDescent="0.3">
      <c r="A49" s="25"/>
      <c r="B49" s="26"/>
      <c r="C49" s="26"/>
      <c r="D49" s="28"/>
      <c r="E49" s="28"/>
      <c r="G49" s="30"/>
      <c r="H49" s="30"/>
      <c r="I49" s="30"/>
      <c r="J49" s="30"/>
    </row>
  </sheetData>
  <mergeCells count="2">
    <mergeCell ref="I1:J1"/>
    <mergeCell ref="D3:F7"/>
  </mergeCells>
  <printOptions horizontalCentered="1"/>
  <pageMargins left="0.5" right="0.5" top="0.75" bottom="0.5" header="0.3" footer="0.3"/>
  <pageSetup scale="83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4942-801D-4148-B85D-75B9A8D47869}">
  <sheetPr>
    <pageSetUpPr fitToPage="1"/>
  </sheetPr>
  <dimension ref="A1:F34"/>
  <sheetViews>
    <sheetView tabSelected="1" workbookViewId="0">
      <selection activeCell="D20" sqref="D20"/>
    </sheetView>
  </sheetViews>
  <sheetFormatPr defaultColWidth="9.33203125" defaultRowHeight="13.8" x14ac:dyDescent="0.3"/>
  <cols>
    <col min="1" max="1" width="47.44140625" style="80" customWidth="1"/>
    <col min="2" max="6" width="15.33203125" style="79" customWidth="1"/>
    <col min="7" max="16384" width="9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2" t="s">
        <v>128</v>
      </c>
    </row>
    <row r="5" spans="1:6" x14ac:dyDescent="0.3">
      <c r="A5" s="80" t="s">
        <v>89</v>
      </c>
    </row>
    <row r="6" spans="1:6" x14ac:dyDescent="0.3">
      <c r="A6" s="102" t="s">
        <v>109</v>
      </c>
      <c r="B6" s="90">
        <v>-1.4566126083082001E-13</v>
      </c>
      <c r="C6" s="90">
        <v>-2.6822988274943701E-13</v>
      </c>
      <c r="D6" s="90">
        <v>-4.9560355819266897E-13</v>
      </c>
      <c r="E6" s="90">
        <v>-4.9560355819266897E-13</v>
      </c>
      <c r="F6" s="90">
        <v>-3.8191672047105299E-13</v>
      </c>
    </row>
    <row r="7" spans="1:6" x14ac:dyDescent="0.3">
      <c r="A7" s="80" t="s">
        <v>110</v>
      </c>
    </row>
    <row r="8" spans="1:6" x14ac:dyDescent="0.3">
      <c r="A8" s="101" t="s">
        <v>111</v>
      </c>
      <c r="B8" s="90">
        <v>1643413.3717399801</v>
      </c>
      <c r="C8" s="90">
        <v>1644059.16891996</v>
      </c>
      <c r="D8" s="90">
        <v>1644704.96609994</v>
      </c>
      <c r="E8" s="90">
        <v>1645350.76327992</v>
      </c>
      <c r="F8" s="90">
        <v>1645996.56045991</v>
      </c>
    </row>
    <row r="9" spans="1:6" x14ac:dyDescent="0.3">
      <c r="A9" s="80" t="s">
        <v>112</v>
      </c>
    </row>
    <row r="10" spans="1:6" x14ac:dyDescent="0.3">
      <c r="A10" s="81" t="s">
        <v>113</v>
      </c>
    </row>
    <row r="11" spans="1:6" x14ac:dyDescent="0.3">
      <c r="A11" s="80" t="s">
        <v>114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</row>
    <row r="12" spans="1:6" x14ac:dyDescent="0.3">
      <c r="A12" s="81" t="s">
        <v>115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</row>
    <row r="13" spans="1:6" x14ac:dyDescent="0.3">
      <c r="A13" s="80" t="s">
        <v>116</v>
      </c>
    </row>
    <row r="14" spans="1:6" x14ac:dyDescent="0.3">
      <c r="A14" s="80" t="s">
        <v>129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</row>
    <row r="15" spans="1:6" x14ac:dyDescent="0.3">
      <c r="A15" s="81" t="s">
        <v>130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</row>
    <row r="16" spans="1:6" x14ac:dyDescent="0.3">
      <c r="A16" s="80" t="s">
        <v>131</v>
      </c>
    </row>
    <row r="17" spans="1:6" x14ac:dyDescent="0.3">
      <c r="A17" s="80" t="s">
        <v>132</v>
      </c>
    </row>
    <row r="18" spans="1:6" x14ac:dyDescent="0.3">
      <c r="A18" s="81" t="s">
        <v>126</v>
      </c>
    </row>
    <row r="19" spans="1:6" x14ac:dyDescent="0.3">
      <c r="A19" s="80" t="s">
        <v>117</v>
      </c>
      <c r="B19" s="79">
        <v>-99815.613649999897</v>
      </c>
      <c r="C19" s="79">
        <v>-99815.613649999897</v>
      </c>
      <c r="D19" s="79">
        <v>-99815.613649999897</v>
      </c>
      <c r="E19" s="79">
        <v>-99815.613649999897</v>
      </c>
      <c r="F19" s="79">
        <v>-99815.613649999897</v>
      </c>
    </row>
    <row r="20" spans="1:6" x14ac:dyDescent="0.3">
      <c r="A20" s="80" t="s">
        <v>118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</row>
    <row r="21" spans="1:6" x14ac:dyDescent="0.3">
      <c r="A21" s="80" t="s">
        <v>119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</row>
    <row r="22" spans="1:6" x14ac:dyDescent="0.3">
      <c r="A22" s="80" t="s">
        <v>120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</row>
    <row r="23" spans="1:6" x14ac:dyDescent="0.3">
      <c r="A23" s="103" t="s">
        <v>121</v>
      </c>
      <c r="B23" s="104">
        <v>-99815.613649999897</v>
      </c>
      <c r="C23" s="104">
        <v>-99815.613649999897</v>
      </c>
      <c r="D23" s="104">
        <v>-99815.613649999897</v>
      </c>
      <c r="E23" s="104">
        <v>-99815.613649999897</v>
      </c>
      <c r="F23" s="104">
        <v>-99815.613649999897</v>
      </c>
    </row>
    <row r="24" spans="1:6" x14ac:dyDescent="0.3">
      <c r="A24" s="80" t="s">
        <v>127</v>
      </c>
    </row>
    <row r="25" spans="1:6" x14ac:dyDescent="0.3">
      <c r="A25" s="81" t="s">
        <v>90</v>
      </c>
    </row>
    <row r="26" spans="1:6" x14ac:dyDescent="0.3">
      <c r="A26" s="80" t="s">
        <v>91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</row>
    <row r="27" spans="1:6" x14ac:dyDescent="0.3">
      <c r="A27" s="80" t="s">
        <v>92</v>
      </c>
      <c r="B27" s="79">
        <v>-1467988.70676999</v>
      </c>
      <c r="C27" s="79">
        <v>-1467988.70676999</v>
      </c>
      <c r="D27" s="79">
        <v>-1467988.70676999</v>
      </c>
      <c r="E27" s="79">
        <v>-1467988.70676999</v>
      </c>
      <c r="F27" s="79">
        <v>-1467988.70676999</v>
      </c>
    </row>
    <row r="28" spans="1:6" x14ac:dyDescent="0.3">
      <c r="A28" s="80" t="s">
        <v>93</v>
      </c>
      <c r="B28" s="79">
        <v>4728154.1676199902</v>
      </c>
      <c r="C28" s="79">
        <v>4728154.1676199902</v>
      </c>
      <c r="D28" s="79">
        <v>4728154.1676199902</v>
      </c>
      <c r="E28" s="79">
        <v>4728154.1676199902</v>
      </c>
      <c r="F28" s="79">
        <v>4728154.1676199902</v>
      </c>
    </row>
    <row r="29" spans="1:6" x14ac:dyDescent="0.3">
      <c r="A29" s="80" t="s">
        <v>94</v>
      </c>
      <c r="B29" s="79">
        <v>-1548688.8307042001</v>
      </c>
      <c r="C29" s="79">
        <v>-1641107.46468657</v>
      </c>
      <c r="D29" s="79">
        <v>-1735084.8193868301</v>
      </c>
      <c r="E29" s="79">
        <v>-1831400.6359610399</v>
      </c>
      <c r="F29" s="79">
        <v>-1930095.02505374</v>
      </c>
    </row>
    <row r="30" spans="1:6" x14ac:dyDescent="0.3">
      <c r="A30" s="80" t="s">
        <v>95</v>
      </c>
      <c r="B30" s="79">
        <v>4.5474735088646402E-13</v>
      </c>
      <c r="C30" s="79">
        <v>4.5474735088646402E-13</v>
      </c>
      <c r="D30" s="79">
        <v>4.5474735088646402E-13</v>
      </c>
      <c r="E30" s="79">
        <v>4.5474735088646402E-13</v>
      </c>
      <c r="F30" s="79">
        <v>4.5474735088646402E-13</v>
      </c>
    </row>
    <row r="31" spans="1:6" x14ac:dyDescent="0.3">
      <c r="A31" s="80" t="s">
        <v>96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</row>
    <row r="32" spans="1:6" x14ac:dyDescent="0.3">
      <c r="A32" s="80" t="s">
        <v>97</v>
      </c>
      <c r="B32" s="79">
        <v>-70466.299750000006</v>
      </c>
      <c r="C32" s="79">
        <v>-70466.299750000006</v>
      </c>
      <c r="D32" s="79">
        <v>-70466.299750000006</v>
      </c>
      <c r="E32" s="79">
        <v>-70466.299750000006</v>
      </c>
      <c r="F32" s="79">
        <v>-70466.299750000006</v>
      </c>
    </row>
    <row r="33" spans="1:6" x14ac:dyDescent="0.3">
      <c r="A33" s="80" t="s">
        <v>98</v>
      </c>
      <c r="B33" s="79">
        <v>63609.832247684702</v>
      </c>
      <c r="C33" s="79">
        <v>63691.693735369401</v>
      </c>
      <c r="D33" s="79">
        <v>63773.555223054202</v>
      </c>
      <c r="E33" s="79">
        <v>63855.4167107389</v>
      </c>
      <c r="F33" s="79">
        <v>63937.278198423599</v>
      </c>
    </row>
    <row r="34" spans="1:6" x14ac:dyDescent="0.3">
      <c r="A34" s="82" t="s">
        <v>99</v>
      </c>
      <c r="B34" s="79">
        <v>1704620.1626434701</v>
      </c>
      <c r="C34" s="79">
        <v>1612283.3901487801</v>
      </c>
      <c r="D34" s="79">
        <v>1518387.8969362101</v>
      </c>
      <c r="E34" s="79">
        <v>1422153.9418496899</v>
      </c>
      <c r="F34" s="79">
        <v>1323541.41424467</v>
      </c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EE31-1CD8-4300-95B1-7DF4C1B75559}">
  <sheetPr>
    <pageSetUpPr fitToPage="1"/>
  </sheetPr>
  <dimension ref="A1:F157"/>
  <sheetViews>
    <sheetView tabSelected="1" workbookViewId="0">
      <selection activeCell="D20" sqref="D20"/>
    </sheetView>
  </sheetViews>
  <sheetFormatPr defaultColWidth="10.33203125" defaultRowHeight="13.8" outlineLevelRow="1" x14ac:dyDescent="0.3"/>
  <cols>
    <col min="1" max="1" width="88.6640625" style="80" customWidth="1"/>
    <col min="2" max="6" width="16.109375" style="79" customWidth="1"/>
    <col min="7" max="16384" width="10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5" t="s">
        <v>101</v>
      </c>
    </row>
    <row r="5" spans="1:6" x14ac:dyDescent="0.3">
      <c r="A5" s="80" t="s">
        <v>89</v>
      </c>
    </row>
    <row r="6" spans="1:6" x14ac:dyDescent="0.3">
      <c r="A6" s="80" t="s">
        <v>133</v>
      </c>
    </row>
    <row r="7" spans="1:6" x14ac:dyDescent="0.3">
      <c r="A7" s="80" t="s">
        <v>134</v>
      </c>
    </row>
    <row r="8" spans="1:6" outlineLevel="1" x14ac:dyDescent="0.3">
      <c r="A8" s="80" t="s">
        <v>135</v>
      </c>
    </row>
    <row r="9" spans="1:6" outlineLevel="1" x14ac:dyDescent="0.3">
      <c r="A9" s="89" t="s">
        <v>136</v>
      </c>
      <c r="B9" s="90">
        <v>11.789875</v>
      </c>
      <c r="C9" s="90"/>
      <c r="D9" s="90"/>
      <c r="E9" s="90"/>
      <c r="F9" s="90"/>
    </row>
    <row r="10" spans="1:6" outlineLevel="1" x14ac:dyDescent="0.3">
      <c r="A10" s="89" t="s">
        <v>137</v>
      </c>
      <c r="B10" s="90">
        <v>377.49849999999998</v>
      </c>
      <c r="C10" s="90">
        <v>361.76939583333302</v>
      </c>
      <c r="D10" s="90"/>
      <c r="E10" s="90"/>
      <c r="F10" s="90"/>
    </row>
    <row r="11" spans="1:6" outlineLevel="1" x14ac:dyDescent="0.3">
      <c r="A11" s="89" t="s">
        <v>138</v>
      </c>
      <c r="B11" s="90">
        <v>237.27399999999901</v>
      </c>
      <c r="C11" s="90">
        <v>237.27399999999901</v>
      </c>
      <c r="D11" s="90">
        <v>237.27399999999901</v>
      </c>
      <c r="E11" s="90">
        <v>227.387583333333</v>
      </c>
      <c r="F11" s="90"/>
    </row>
    <row r="12" spans="1:6" outlineLevel="1" x14ac:dyDescent="0.3">
      <c r="A12" s="89" t="s">
        <v>139</v>
      </c>
      <c r="B12" s="90">
        <v>442.49400000000003</v>
      </c>
      <c r="C12" s="90">
        <v>442.49400000000003</v>
      </c>
      <c r="D12" s="90">
        <v>92.186250000000001</v>
      </c>
      <c r="E12" s="90"/>
      <c r="F12" s="90"/>
    </row>
    <row r="13" spans="1:6" outlineLevel="1" x14ac:dyDescent="0.3">
      <c r="A13" s="89" t="s">
        <v>140</v>
      </c>
      <c r="B13" s="90">
        <v>99.004499999999993</v>
      </c>
      <c r="C13" s="90">
        <v>99.004499999999993</v>
      </c>
      <c r="D13" s="90">
        <v>99.004499999999993</v>
      </c>
      <c r="E13" s="90">
        <v>99.004499999999993</v>
      </c>
      <c r="F13" s="90">
        <v>20.625937499999999</v>
      </c>
    </row>
    <row r="14" spans="1:6" outlineLevel="1" x14ac:dyDescent="0.3">
      <c r="A14" s="89" t="s">
        <v>141</v>
      </c>
      <c r="B14" s="90">
        <v>115.173</v>
      </c>
      <c r="C14" s="90">
        <v>115.173</v>
      </c>
      <c r="D14" s="90">
        <v>115.173</v>
      </c>
      <c r="E14" s="90">
        <v>115.173</v>
      </c>
      <c r="F14" s="90">
        <v>23.994374999999899</v>
      </c>
    </row>
    <row r="15" spans="1:6" outlineLevel="1" x14ac:dyDescent="0.3">
      <c r="A15" s="89" t="s">
        <v>142</v>
      </c>
      <c r="B15" s="90">
        <v>79.787499999999994</v>
      </c>
      <c r="C15" s="90">
        <v>79.787499999999994</v>
      </c>
      <c r="D15" s="90">
        <v>79.787499999999994</v>
      </c>
      <c r="E15" s="90">
        <v>79.787499999999994</v>
      </c>
      <c r="F15" s="90">
        <v>16.6223958333333</v>
      </c>
    </row>
    <row r="16" spans="1:6" outlineLevel="1" x14ac:dyDescent="0.3">
      <c r="A16" s="89" t="s">
        <v>143</v>
      </c>
      <c r="B16" s="90">
        <v>65.325000000000003</v>
      </c>
      <c r="C16" s="90">
        <v>65.325000000000003</v>
      </c>
      <c r="D16" s="90">
        <v>65.325000000000003</v>
      </c>
      <c r="E16" s="90">
        <v>65.325000000000003</v>
      </c>
      <c r="F16" s="90">
        <v>29.940625000000001</v>
      </c>
    </row>
    <row r="17" spans="1:6" outlineLevel="1" x14ac:dyDescent="0.3">
      <c r="A17" s="89" t="s">
        <v>144</v>
      </c>
      <c r="B17" s="90">
        <v>422.07</v>
      </c>
      <c r="C17" s="90">
        <v>422.07</v>
      </c>
      <c r="D17" s="90">
        <v>193.448749999999</v>
      </c>
      <c r="E17" s="90"/>
      <c r="F17" s="90"/>
    </row>
    <row r="18" spans="1:6" outlineLevel="1" x14ac:dyDescent="0.3">
      <c r="A18" s="89" t="s">
        <v>145</v>
      </c>
      <c r="B18" s="90">
        <v>104.65600000000001</v>
      </c>
      <c r="C18" s="90">
        <v>104.65600000000001</v>
      </c>
      <c r="D18" s="90">
        <v>47.967333333333301</v>
      </c>
      <c r="E18" s="90"/>
      <c r="F18" s="90"/>
    </row>
    <row r="19" spans="1:6" outlineLevel="1" x14ac:dyDescent="0.3">
      <c r="A19" s="89" t="s">
        <v>146</v>
      </c>
      <c r="B19" s="90">
        <v>73.28</v>
      </c>
      <c r="C19" s="90">
        <v>73.28</v>
      </c>
      <c r="D19" s="90">
        <v>33.586666666666602</v>
      </c>
      <c r="E19" s="90"/>
      <c r="F19" s="90"/>
    </row>
    <row r="20" spans="1:6" outlineLevel="1" x14ac:dyDescent="0.3">
      <c r="A20" s="89" t="s">
        <v>147</v>
      </c>
      <c r="B20" s="90">
        <v>12508.333333333299</v>
      </c>
      <c r="C20" s="90"/>
      <c r="D20" s="90"/>
      <c r="E20" s="90"/>
      <c r="F20" s="90"/>
    </row>
    <row r="21" spans="1:6" outlineLevel="1" x14ac:dyDescent="0.3">
      <c r="A21" s="89" t="s">
        <v>148</v>
      </c>
      <c r="B21" s="90">
        <v>22499.999999999902</v>
      </c>
      <c r="C21" s="90">
        <v>6562.49999999999</v>
      </c>
      <c r="D21" s="90"/>
      <c r="E21" s="90"/>
      <c r="F21" s="90"/>
    </row>
    <row r="22" spans="1:6" outlineLevel="1" x14ac:dyDescent="0.3">
      <c r="A22" s="89" t="s">
        <v>149</v>
      </c>
      <c r="B22" s="90">
        <v>15000</v>
      </c>
      <c r="C22" s="90">
        <v>4375</v>
      </c>
      <c r="D22" s="90"/>
      <c r="E22" s="90"/>
      <c r="F22" s="90"/>
    </row>
    <row r="23" spans="1:6" outlineLevel="1" x14ac:dyDescent="0.3">
      <c r="A23" s="89" t="s">
        <v>150</v>
      </c>
      <c r="B23" s="90">
        <v>28800</v>
      </c>
      <c r="C23" s="90">
        <v>28800</v>
      </c>
      <c r="D23" s="90">
        <v>28800</v>
      </c>
      <c r="E23" s="90">
        <v>28800</v>
      </c>
      <c r="F23" s="90">
        <v>28800</v>
      </c>
    </row>
    <row r="24" spans="1:6" outlineLevel="1" x14ac:dyDescent="0.3">
      <c r="A24" s="89" t="s">
        <v>151</v>
      </c>
      <c r="B24" s="90">
        <v>3018.74999999999</v>
      </c>
      <c r="C24" s="90"/>
      <c r="D24" s="90"/>
      <c r="E24" s="90"/>
      <c r="F24" s="90"/>
    </row>
    <row r="25" spans="1:6" outlineLevel="1" x14ac:dyDescent="0.3">
      <c r="A25" s="89" t="s">
        <v>152</v>
      </c>
      <c r="B25" s="90">
        <v>28125</v>
      </c>
      <c r="C25" s="90">
        <v>28125</v>
      </c>
      <c r="D25" s="90">
        <v>28125</v>
      </c>
      <c r="E25" s="90">
        <v>28125</v>
      </c>
      <c r="F25" s="90">
        <v>28125</v>
      </c>
    </row>
    <row r="26" spans="1:6" outlineLevel="1" x14ac:dyDescent="0.3">
      <c r="A26" s="89" t="s">
        <v>153</v>
      </c>
      <c r="B26" s="90">
        <v>39749.999999999898</v>
      </c>
      <c r="C26" s="90">
        <v>39749.999999999898</v>
      </c>
      <c r="D26" s="90">
        <v>39749.999999999898</v>
      </c>
      <c r="E26" s="90">
        <v>26610.416666666599</v>
      </c>
      <c r="F26" s="90"/>
    </row>
    <row r="27" spans="1:6" outlineLevel="1" x14ac:dyDescent="0.3">
      <c r="A27" s="89" t="s">
        <v>154</v>
      </c>
      <c r="B27" s="90">
        <v>56250</v>
      </c>
      <c r="C27" s="90">
        <v>56250</v>
      </c>
      <c r="D27" s="90">
        <v>56250</v>
      </c>
      <c r="E27" s="90">
        <v>56250</v>
      </c>
      <c r="F27" s="90">
        <v>56250</v>
      </c>
    </row>
    <row r="28" spans="1:6" outlineLevel="1" x14ac:dyDescent="0.3">
      <c r="A28" s="89" t="s">
        <v>155</v>
      </c>
      <c r="B28" s="90">
        <v>14128.799999999899</v>
      </c>
      <c r="C28" s="90">
        <v>14128.799999999899</v>
      </c>
      <c r="D28" s="90">
        <v>4120.8999999999996</v>
      </c>
      <c r="E28" s="90"/>
      <c r="F28" s="90"/>
    </row>
    <row r="29" spans="1:6" outlineLevel="1" x14ac:dyDescent="0.3">
      <c r="A29" s="89" t="s">
        <v>156</v>
      </c>
      <c r="B29" s="90">
        <v>16249.9999999999</v>
      </c>
      <c r="C29" s="90">
        <v>16249.9999999999</v>
      </c>
      <c r="D29" s="90">
        <v>16249.9999999999</v>
      </c>
      <c r="E29" s="90">
        <v>16249.9999999999</v>
      </c>
      <c r="F29" s="90">
        <v>28229.166666666599</v>
      </c>
    </row>
    <row r="30" spans="1:6" outlineLevel="1" x14ac:dyDescent="0.3">
      <c r="A30" s="89" t="s">
        <v>157</v>
      </c>
      <c r="B30" s="90">
        <v>23624.999999999902</v>
      </c>
      <c r="C30" s="90">
        <v>23624.999999999902</v>
      </c>
      <c r="D30" s="90">
        <v>23624.999999999902</v>
      </c>
      <c r="E30" s="90">
        <v>23624.999999999902</v>
      </c>
      <c r="F30" s="90">
        <v>14765.6249999999</v>
      </c>
    </row>
    <row r="31" spans="1:6" outlineLevel="1" x14ac:dyDescent="0.3">
      <c r="A31" s="89" t="s">
        <v>158</v>
      </c>
      <c r="B31" s="90">
        <v>19750</v>
      </c>
      <c r="C31" s="90">
        <v>19750</v>
      </c>
      <c r="D31" s="90">
        <v>19750</v>
      </c>
      <c r="E31" s="90">
        <v>19750</v>
      </c>
      <c r="F31" s="90">
        <v>19750</v>
      </c>
    </row>
    <row r="32" spans="1:6" outlineLevel="1" x14ac:dyDescent="0.3">
      <c r="A32" s="89" t="s">
        <v>159</v>
      </c>
      <c r="B32" s="90">
        <v>9875</v>
      </c>
      <c r="C32" s="90">
        <v>9875</v>
      </c>
      <c r="D32" s="90">
        <v>2880.2083333333298</v>
      </c>
      <c r="E32" s="90"/>
      <c r="F32" s="90"/>
    </row>
    <row r="33" spans="1:6" outlineLevel="1" x14ac:dyDescent="0.3">
      <c r="A33" s="89" t="s">
        <v>160</v>
      </c>
      <c r="B33" s="90">
        <v>20400</v>
      </c>
      <c r="C33" s="90">
        <v>20400</v>
      </c>
      <c r="D33" s="90">
        <v>20400</v>
      </c>
      <c r="E33" s="90">
        <v>20400</v>
      </c>
      <c r="F33" s="90">
        <v>20400</v>
      </c>
    </row>
    <row r="34" spans="1:6" outlineLevel="1" x14ac:dyDescent="0.3">
      <c r="A34" s="89" t="s">
        <v>161</v>
      </c>
      <c r="B34" s="90">
        <v>25200</v>
      </c>
      <c r="C34" s="90">
        <v>25200</v>
      </c>
      <c r="D34" s="90">
        <v>25200</v>
      </c>
      <c r="E34" s="90">
        <v>25200</v>
      </c>
      <c r="F34" s="90">
        <v>25200</v>
      </c>
    </row>
    <row r="35" spans="1:6" outlineLevel="1" x14ac:dyDescent="0.3">
      <c r="A35" s="89" t="s">
        <v>162</v>
      </c>
      <c r="B35" s="90">
        <v>12250</v>
      </c>
      <c r="C35" s="90">
        <v>12250</v>
      </c>
      <c r="D35" s="90">
        <v>12250</v>
      </c>
      <c r="E35" s="90">
        <v>12250</v>
      </c>
      <c r="F35" s="90">
        <v>12250</v>
      </c>
    </row>
    <row r="36" spans="1:6" outlineLevel="1" x14ac:dyDescent="0.3">
      <c r="A36" s="89" t="s">
        <v>163</v>
      </c>
      <c r="B36" s="90">
        <v>5849.99999999999</v>
      </c>
      <c r="C36" s="90">
        <v>5849.99999999999</v>
      </c>
      <c r="D36" s="90">
        <v>4143.74999999999</v>
      </c>
      <c r="E36" s="90"/>
      <c r="F36" s="90"/>
    </row>
    <row r="37" spans="1:6" outlineLevel="1" x14ac:dyDescent="0.3">
      <c r="A37" s="89" t="s">
        <v>164</v>
      </c>
      <c r="B37" s="90">
        <v>8574.9999999999909</v>
      </c>
      <c r="C37" s="90">
        <v>8574.9999999999909</v>
      </c>
      <c r="D37" s="90">
        <v>8574.9999999999909</v>
      </c>
      <c r="E37" s="90">
        <v>8574.9999999999909</v>
      </c>
      <c r="F37" s="90">
        <v>8574.9999999999909</v>
      </c>
    </row>
    <row r="38" spans="1:6" outlineLevel="1" x14ac:dyDescent="0.3">
      <c r="A38" s="89" t="s">
        <v>165</v>
      </c>
      <c r="B38" s="90">
        <v>9888.8888888888905</v>
      </c>
      <c r="C38" s="90"/>
      <c r="D38" s="90"/>
      <c r="E38" s="90"/>
      <c r="F38" s="90"/>
    </row>
    <row r="39" spans="1:6" outlineLevel="1" x14ac:dyDescent="0.3">
      <c r="A39" s="89" t="s">
        <v>166</v>
      </c>
      <c r="B39" s="90">
        <v>25499.999999999902</v>
      </c>
      <c r="C39" s="90">
        <v>25499.999999999902</v>
      </c>
      <c r="D39" s="90">
        <v>25499.999999999902</v>
      </c>
      <c r="E39" s="90">
        <v>25499.999999999902</v>
      </c>
      <c r="F39" s="90">
        <v>25499.999999999902</v>
      </c>
    </row>
    <row r="40" spans="1:6" outlineLevel="1" x14ac:dyDescent="0.3">
      <c r="A40" s="89" t="s">
        <v>167</v>
      </c>
      <c r="B40" s="90">
        <v>24750</v>
      </c>
      <c r="C40" s="90">
        <v>24750</v>
      </c>
      <c r="D40" s="90">
        <v>24750</v>
      </c>
      <c r="E40" s="90">
        <v>24750</v>
      </c>
      <c r="F40" s="90">
        <v>24750</v>
      </c>
    </row>
    <row r="41" spans="1:6" outlineLevel="1" x14ac:dyDescent="0.3">
      <c r="A41" s="89" t="s">
        <v>168</v>
      </c>
      <c r="B41" s="90">
        <v>26250</v>
      </c>
      <c r="C41" s="90">
        <v>26250</v>
      </c>
      <c r="D41" s="90">
        <v>26250</v>
      </c>
      <c r="E41" s="90">
        <v>26250</v>
      </c>
      <c r="F41" s="90">
        <v>26250</v>
      </c>
    </row>
    <row r="42" spans="1:6" outlineLevel="1" x14ac:dyDescent="0.3">
      <c r="A42" s="89" t="s">
        <v>169</v>
      </c>
      <c r="B42" s="90">
        <v>49499.999999999898</v>
      </c>
      <c r="C42" s="90">
        <v>43000</v>
      </c>
      <c r="D42" s="90">
        <v>36000</v>
      </c>
      <c r="E42" s="90">
        <v>36000</v>
      </c>
      <c r="F42" s="90">
        <v>36000</v>
      </c>
    </row>
    <row r="43" spans="1:6" outlineLevel="1" x14ac:dyDescent="0.3">
      <c r="A43" s="89" t="s">
        <v>170</v>
      </c>
      <c r="B43" s="90">
        <v>30631.8</v>
      </c>
      <c r="C43" s="90">
        <v>30631.8</v>
      </c>
      <c r="D43" s="90">
        <v>30631.8</v>
      </c>
      <c r="E43" s="90">
        <v>30631.8</v>
      </c>
      <c r="F43" s="90">
        <v>30631.8</v>
      </c>
    </row>
    <row r="44" spans="1:6" outlineLevel="1" x14ac:dyDescent="0.3">
      <c r="A44" s="89" t="s">
        <v>171</v>
      </c>
      <c r="B44" s="90">
        <v>28514.444</v>
      </c>
      <c r="C44" s="90">
        <v>28514.444</v>
      </c>
      <c r="D44" s="90">
        <v>28514.444</v>
      </c>
      <c r="E44" s="90">
        <v>28514.444</v>
      </c>
      <c r="F44" s="90">
        <v>28514.444</v>
      </c>
    </row>
    <row r="45" spans="1:6" outlineLevel="1" x14ac:dyDescent="0.3">
      <c r="A45" s="89" t="s">
        <v>172</v>
      </c>
      <c r="B45" s="90">
        <v>6719.99999999999</v>
      </c>
      <c r="C45" s="90">
        <v>6719.99999999999</v>
      </c>
      <c r="D45" s="90">
        <v>6719.99999999999</v>
      </c>
      <c r="E45" s="90">
        <v>6719.99999999999</v>
      </c>
      <c r="F45" s="90">
        <v>6719.99999999999</v>
      </c>
    </row>
    <row r="46" spans="1:6" outlineLevel="1" x14ac:dyDescent="0.3">
      <c r="A46" s="89" t="s">
        <v>173</v>
      </c>
      <c r="B46" s="90">
        <v>9945</v>
      </c>
      <c r="C46" s="90">
        <v>9945</v>
      </c>
      <c r="D46" s="90">
        <v>9945</v>
      </c>
      <c r="E46" s="90">
        <v>9945</v>
      </c>
      <c r="F46" s="90">
        <v>9945</v>
      </c>
    </row>
    <row r="47" spans="1:6" outlineLevel="1" x14ac:dyDescent="0.3">
      <c r="A47" s="89" t="s">
        <v>174</v>
      </c>
      <c r="B47" s="90">
        <v>38699.999999999898</v>
      </c>
      <c r="C47" s="90">
        <v>38699.999999999898</v>
      </c>
      <c r="D47" s="90">
        <v>38699.999999999898</v>
      </c>
      <c r="E47" s="90">
        <v>38699.999999999898</v>
      </c>
      <c r="F47" s="90">
        <v>38699.999999999898</v>
      </c>
    </row>
    <row r="48" spans="1:6" outlineLevel="1" x14ac:dyDescent="0.3">
      <c r="A48" s="89" t="s">
        <v>175</v>
      </c>
      <c r="B48" s="90">
        <v>51750</v>
      </c>
      <c r="C48" s="90">
        <v>51750</v>
      </c>
      <c r="D48" s="90">
        <v>51750</v>
      </c>
      <c r="E48" s="90">
        <v>51750</v>
      </c>
      <c r="F48" s="90">
        <v>51750</v>
      </c>
    </row>
    <row r="49" spans="1:6" outlineLevel="1" x14ac:dyDescent="0.3">
      <c r="A49" s="89" t="s">
        <v>176</v>
      </c>
      <c r="B49" s="90">
        <v>57499.999999999898</v>
      </c>
      <c r="C49" s="90">
        <v>57499.999999999898</v>
      </c>
      <c r="D49" s="90">
        <v>57499.999999999898</v>
      </c>
      <c r="E49" s="90">
        <v>57499.999999999898</v>
      </c>
      <c r="F49" s="90">
        <v>57499.999999999898</v>
      </c>
    </row>
    <row r="50" spans="1:6" outlineLevel="1" x14ac:dyDescent="0.3">
      <c r="A50" s="89" t="s">
        <v>177</v>
      </c>
      <c r="B50" s="90">
        <v>24999.999999999902</v>
      </c>
      <c r="C50" s="90">
        <v>24999.999999999902</v>
      </c>
      <c r="D50" s="90">
        <v>23472.222222222201</v>
      </c>
      <c r="E50" s="90"/>
      <c r="F50" s="90"/>
    </row>
    <row r="51" spans="1:6" outlineLevel="1" x14ac:dyDescent="0.3">
      <c r="A51" s="89" t="s">
        <v>178</v>
      </c>
      <c r="B51" s="90">
        <v>24999.999999999902</v>
      </c>
      <c r="C51" s="90">
        <v>24999.999999999902</v>
      </c>
      <c r="D51" s="90">
        <v>24999.999999999902</v>
      </c>
      <c r="E51" s="90">
        <v>24999.999999999902</v>
      </c>
      <c r="F51" s="90">
        <v>23472.222222222201</v>
      </c>
    </row>
    <row r="52" spans="1:6" outlineLevel="1" x14ac:dyDescent="0.3">
      <c r="A52" s="89" t="s">
        <v>179</v>
      </c>
      <c r="B52" s="90">
        <v>9618.75</v>
      </c>
      <c r="C52" s="90">
        <v>113121.283783783</v>
      </c>
      <c r="D52" s="90">
        <v>270375</v>
      </c>
      <c r="E52" s="90">
        <v>425925</v>
      </c>
      <c r="F52" s="90">
        <v>565000</v>
      </c>
    </row>
    <row r="53" spans="1:6" outlineLevel="1" x14ac:dyDescent="0.3">
      <c r="A53" s="80" t="s">
        <v>180</v>
      </c>
    </row>
    <row r="54" spans="1:6" outlineLevel="1" x14ac:dyDescent="0.3">
      <c r="A54" s="87" t="s">
        <v>181</v>
      </c>
      <c r="B54" s="94">
        <v>-10640.52</v>
      </c>
      <c r="C54" s="94">
        <v>-10640.52</v>
      </c>
      <c r="D54" s="94">
        <v>-10640.52</v>
      </c>
      <c r="E54" s="94">
        <v>-10640.52</v>
      </c>
      <c r="F54" s="94">
        <v>-10640.52</v>
      </c>
    </row>
    <row r="55" spans="1:6" outlineLevel="1" x14ac:dyDescent="0.3">
      <c r="A55" s="87" t="s">
        <v>182</v>
      </c>
      <c r="B55" s="94">
        <v>-7824.5439999999999</v>
      </c>
      <c r="C55" s="94">
        <v>-7824.5439999999999</v>
      </c>
      <c r="D55" s="94">
        <v>-7824.5439999999999</v>
      </c>
      <c r="E55" s="94">
        <v>-7824.5439999999999</v>
      </c>
      <c r="F55" s="94">
        <v>-7824.5439999999999</v>
      </c>
    </row>
    <row r="56" spans="1:6" x14ac:dyDescent="0.3">
      <c r="A56" s="80" t="s">
        <v>183</v>
      </c>
      <c r="B56" s="79">
        <v>764688.05459722201</v>
      </c>
      <c r="C56" s="79">
        <v>809684.59717961703</v>
      </c>
      <c r="D56" s="79">
        <v>927727.01355555502</v>
      </c>
      <c r="E56" s="79">
        <v>1035143.27425</v>
      </c>
      <c r="F56" s="79">
        <v>1148704.3772222199</v>
      </c>
    </row>
    <row r="57" spans="1:6" x14ac:dyDescent="0.3">
      <c r="A57" s="80" t="s">
        <v>184</v>
      </c>
      <c r="B57" s="79">
        <v>0</v>
      </c>
      <c r="C57" s="79">
        <v>0</v>
      </c>
      <c r="D57" s="79">
        <v>0</v>
      </c>
      <c r="E57" s="79">
        <v>0</v>
      </c>
      <c r="F57" s="79">
        <v>0</v>
      </c>
    </row>
    <row r="58" spans="1:6" outlineLevel="1" x14ac:dyDescent="0.3">
      <c r="A58" s="80" t="s">
        <v>135</v>
      </c>
    </row>
    <row r="59" spans="1:6" outlineLevel="1" x14ac:dyDescent="0.3">
      <c r="A59" s="89" t="s">
        <v>185</v>
      </c>
      <c r="B59" s="90">
        <v>6592</v>
      </c>
      <c r="C59" s="90">
        <v>6592</v>
      </c>
      <c r="D59" s="90">
        <v>6592</v>
      </c>
      <c r="E59" s="90">
        <v>6592</v>
      </c>
      <c r="F59" s="90">
        <v>6592</v>
      </c>
    </row>
    <row r="60" spans="1:6" outlineLevel="1" x14ac:dyDescent="0.3">
      <c r="A60" s="87" t="s">
        <v>186</v>
      </c>
      <c r="B60" s="88">
        <v>-9999.9999999999909</v>
      </c>
      <c r="C60" s="88"/>
      <c r="D60" s="88"/>
      <c r="E60" s="88"/>
      <c r="F60" s="88"/>
    </row>
    <row r="61" spans="1:6" outlineLevel="1" x14ac:dyDescent="0.3">
      <c r="A61" s="87" t="s">
        <v>187</v>
      </c>
      <c r="B61" s="88">
        <v>-19999.999999999902</v>
      </c>
      <c r="C61" s="88"/>
      <c r="D61" s="88"/>
      <c r="E61" s="88"/>
      <c r="F61" s="88"/>
    </row>
    <row r="62" spans="1:6" outlineLevel="1" x14ac:dyDescent="0.3">
      <c r="A62" s="89" t="s">
        <v>188</v>
      </c>
      <c r="B62" s="90">
        <v>28281.25</v>
      </c>
      <c r="C62" s="90">
        <v>25312.5</v>
      </c>
      <c r="D62" s="90">
        <v>20312.5</v>
      </c>
      <c r="E62" s="90">
        <v>20000</v>
      </c>
      <c r="F62" s="90">
        <v>20000</v>
      </c>
    </row>
    <row r="63" spans="1:6" outlineLevel="1" x14ac:dyDescent="0.3">
      <c r="A63" s="87" t="s">
        <v>189</v>
      </c>
      <c r="B63" s="88">
        <v>39015.9582868125</v>
      </c>
      <c r="C63" s="88">
        <v>35225.836624664997</v>
      </c>
      <c r="D63" s="88">
        <v>28091.489966504902</v>
      </c>
      <c r="E63" s="88">
        <v>27645.593300370001</v>
      </c>
      <c r="F63" s="88">
        <v>27645.593300370001</v>
      </c>
    </row>
    <row r="64" spans="1:6" outlineLevel="1" x14ac:dyDescent="0.3">
      <c r="A64" s="87" t="s">
        <v>190</v>
      </c>
      <c r="B64" s="88">
        <v>54895.4154366328</v>
      </c>
      <c r="C64" s="88">
        <v>61989.271828127101</v>
      </c>
      <c r="D64" s="88">
        <v>59886.646041336797</v>
      </c>
      <c r="E64" s="88">
        <v>58563.567365167903</v>
      </c>
      <c r="F64" s="88">
        <v>59262.107016277398</v>
      </c>
    </row>
    <row r="65" spans="1:6" x14ac:dyDescent="0.3">
      <c r="A65" s="80" t="s">
        <v>191</v>
      </c>
      <c r="B65" s="79">
        <v>98784.6237234453</v>
      </c>
      <c r="C65" s="79">
        <v>129119.608452792</v>
      </c>
      <c r="D65" s="79">
        <v>114882.63600784101</v>
      </c>
      <c r="E65" s="79">
        <v>112801.160665537</v>
      </c>
      <c r="F65" s="79">
        <v>113499.70031664699</v>
      </c>
    </row>
    <row r="66" spans="1:6" x14ac:dyDescent="0.3">
      <c r="A66" s="80" t="s">
        <v>192</v>
      </c>
      <c r="B66" s="79">
        <v>0</v>
      </c>
      <c r="C66" s="79">
        <v>0</v>
      </c>
      <c r="D66" s="79">
        <v>0</v>
      </c>
      <c r="E66" s="79">
        <v>0</v>
      </c>
      <c r="F66" s="79">
        <v>0</v>
      </c>
    </row>
    <row r="67" spans="1:6" outlineLevel="1" x14ac:dyDescent="0.3">
      <c r="A67" s="80" t="s">
        <v>135</v>
      </c>
    </row>
    <row r="68" spans="1:6" outlineLevel="1" x14ac:dyDescent="0.3">
      <c r="A68" s="89" t="s">
        <v>193</v>
      </c>
      <c r="B68" s="90">
        <v>0.58799999999999997</v>
      </c>
      <c r="C68" s="90"/>
      <c r="D68" s="90"/>
      <c r="E68" s="90"/>
      <c r="F68" s="90"/>
    </row>
    <row r="69" spans="1:6" outlineLevel="1" x14ac:dyDescent="0.3">
      <c r="A69" s="89" t="s">
        <v>194</v>
      </c>
      <c r="B69" s="90">
        <v>24.5310638297872</v>
      </c>
      <c r="C69" s="90">
        <v>23.508936170212699</v>
      </c>
      <c r="D69" s="90"/>
      <c r="E69" s="90"/>
      <c r="F69" s="90"/>
    </row>
    <row r="70" spans="1:6" outlineLevel="1" x14ac:dyDescent="0.3">
      <c r="A70" s="89" t="s">
        <v>195</v>
      </c>
      <c r="B70" s="90">
        <v>16.638821052631499</v>
      </c>
      <c r="C70" s="90">
        <v>16.638821052631499</v>
      </c>
      <c r="D70" s="90">
        <v>16.638821052631599</v>
      </c>
      <c r="E70" s="90">
        <v>15.9455368421052</v>
      </c>
      <c r="F70" s="90"/>
    </row>
    <row r="71" spans="1:6" outlineLevel="1" x14ac:dyDescent="0.3">
      <c r="A71" s="89" t="s">
        <v>196</v>
      </c>
      <c r="B71" s="90">
        <v>28.199094339622601</v>
      </c>
      <c r="C71" s="90">
        <v>28.199094339622601</v>
      </c>
      <c r="D71" s="90">
        <v>5.8748113207547101</v>
      </c>
      <c r="E71" s="90"/>
      <c r="F71" s="90"/>
    </row>
    <row r="72" spans="1:6" outlineLevel="1" x14ac:dyDescent="0.3">
      <c r="A72" s="89" t="s">
        <v>197</v>
      </c>
      <c r="B72" s="90">
        <v>6.6358811881188098</v>
      </c>
      <c r="C72" s="90">
        <v>6.6358811881188098</v>
      </c>
      <c r="D72" s="90">
        <v>6.6358811881188098</v>
      </c>
      <c r="E72" s="90">
        <v>6.6358811881188098</v>
      </c>
      <c r="F72" s="90">
        <v>1.3824752475247499</v>
      </c>
    </row>
    <row r="73" spans="1:6" outlineLevel="1" x14ac:dyDescent="0.3">
      <c r="A73" s="89" t="s">
        <v>198</v>
      </c>
      <c r="B73" s="90">
        <v>7.4803960396039599</v>
      </c>
      <c r="C73" s="90">
        <v>7.4803960396039599</v>
      </c>
      <c r="D73" s="90">
        <v>7.4803960396039599</v>
      </c>
      <c r="E73" s="90">
        <v>7.4803960396039599</v>
      </c>
      <c r="F73" s="90">
        <v>1.55841584158416</v>
      </c>
    </row>
    <row r="74" spans="1:6" outlineLevel="1" x14ac:dyDescent="0.3">
      <c r="A74" s="89" t="s">
        <v>199</v>
      </c>
      <c r="B74" s="90">
        <v>5.0015049504950504</v>
      </c>
      <c r="C74" s="90">
        <v>5.0015049504950504</v>
      </c>
      <c r="D74" s="90">
        <v>5.0015049504950504</v>
      </c>
      <c r="E74" s="90">
        <v>5.0015049504950504</v>
      </c>
      <c r="F74" s="90">
        <v>1.0419801980198</v>
      </c>
    </row>
    <row r="75" spans="1:6" outlineLevel="1" x14ac:dyDescent="0.3">
      <c r="A75" s="89" t="s">
        <v>200</v>
      </c>
      <c r="B75" s="90">
        <v>4.1275514018691499</v>
      </c>
      <c r="C75" s="90">
        <v>4.1275514018691499</v>
      </c>
      <c r="D75" s="90">
        <v>4.1275514018691499</v>
      </c>
      <c r="E75" s="90">
        <v>4.1275514018691499</v>
      </c>
      <c r="F75" s="90">
        <v>1.89179439252336</v>
      </c>
    </row>
    <row r="76" spans="1:6" outlineLevel="1" x14ac:dyDescent="0.3">
      <c r="A76" s="89" t="s">
        <v>201</v>
      </c>
      <c r="B76" s="90">
        <v>28.807728813559301</v>
      </c>
      <c r="C76" s="90">
        <v>28.807728813559301</v>
      </c>
      <c r="D76" s="90">
        <v>13.2035423728813</v>
      </c>
      <c r="E76" s="90"/>
      <c r="F76" s="90"/>
    </row>
    <row r="77" spans="1:6" outlineLevel="1" x14ac:dyDescent="0.3">
      <c r="A77" s="89" t="s">
        <v>202</v>
      </c>
      <c r="B77" s="90">
        <v>7.8313220338983003</v>
      </c>
      <c r="C77" s="90">
        <v>7.8313220338983003</v>
      </c>
      <c r="D77" s="90">
        <v>3.5893559322033899</v>
      </c>
      <c r="E77" s="90"/>
      <c r="F77" s="90"/>
    </row>
    <row r="78" spans="1:6" outlineLevel="1" x14ac:dyDescent="0.3">
      <c r="A78" s="89" t="s">
        <v>203</v>
      </c>
      <c r="B78" s="90">
        <v>5.0412203389830399</v>
      </c>
      <c r="C78" s="90">
        <v>5.0412203389830399</v>
      </c>
      <c r="D78" s="90">
        <v>2.3105593220338898</v>
      </c>
      <c r="E78" s="90"/>
      <c r="F78" s="90"/>
    </row>
    <row r="79" spans="1:6" outlineLevel="1" x14ac:dyDescent="0.3">
      <c r="A79" s="89" t="s">
        <v>204</v>
      </c>
      <c r="B79" s="90">
        <v>168.56700000000001</v>
      </c>
      <c r="C79" s="90"/>
      <c r="D79" s="90"/>
      <c r="E79" s="90"/>
      <c r="F79" s="90"/>
    </row>
    <row r="80" spans="1:6" outlineLevel="1" x14ac:dyDescent="0.3">
      <c r="A80" s="89" t="s">
        <v>205</v>
      </c>
      <c r="B80" s="90">
        <v>339.45599999999899</v>
      </c>
      <c r="C80" s="90">
        <v>99.007999999999896</v>
      </c>
      <c r="D80" s="90"/>
      <c r="E80" s="90"/>
      <c r="F80" s="90"/>
    </row>
    <row r="81" spans="1:6" outlineLevel="1" x14ac:dyDescent="0.3">
      <c r="A81" s="89" t="s">
        <v>206</v>
      </c>
      <c r="B81" s="90">
        <v>271.65058064516103</v>
      </c>
      <c r="C81" s="90">
        <v>79.231419354838593</v>
      </c>
      <c r="D81" s="90"/>
      <c r="E81" s="90"/>
      <c r="F81" s="90"/>
    </row>
    <row r="82" spans="1:6" outlineLevel="1" x14ac:dyDescent="0.3">
      <c r="A82" s="89" t="s">
        <v>207</v>
      </c>
      <c r="B82" s="90">
        <v>174.54341923774899</v>
      </c>
      <c r="C82" s="90">
        <v>174.54341923774899</v>
      </c>
      <c r="D82" s="90">
        <v>174.54341923774899</v>
      </c>
      <c r="E82" s="90">
        <v>174.54341923774899</v>
      </c>
      <c r="F82" s="90">
        <v>174.54341923774899</v>
      </c>
    </row>
    <row r="83" spans="1:6" outlineLevel="1" x14ac:dyDescent="0.3">
      <c r="A83" s="89" t="s">
        <v>208</v>
      </c>
      <c r="B83" s="90">
        <v>63.295999999999999</v>
      </c>
      <c r="C83" s="90"/>
      <c r="D83" s="90"/>
      <c r="E83" s="90"/>
      <c r="F83" s="90"/>
    </row>
    <row r="84" spans="1:6" outlineLevel="1" x14ac:dyDescent="0.3">
      <c r="A84" s="89" t="s">
        <v>209</v>
      </c>
      <c r="B84" s="90">
        <v>246.260445774121</v>
      </c>
      <c r="C84" s="90">
        <v>246.260445774121</v>
      </c>
      <c r="D84" s="90">
        <v>246.260445774121</v>
      </c>
      <c r="E84" s="90">
        <v>246.260445774121</v>
      </c>
      <c r="F84" s="90">
        <v>246.260445774121</v>
      </c>
    </row>
    <row r="85" spans="1:6" outlineLevel="1" x14ac:dyDescent="0.3">
      <c r="A85" s="89" t="s">
        <v>210</v>
      </c>
      <c r="B85" s="90">
        <v>780.53454545454497</v>
      </c>
      <c r="C85" s="90">
        <v>780.53454545454497</v>
      </c>
      <c r="D85" s="90">
        <v>780.53454545454497</v>
      </c>
      <c r="E85" s="90">
        <v>520.35636363636297</v>
      </c>
      <c r="F85" s="90"/>
    </row>
    <row r="86" spans="1:6" outlineLevel="1" x14ac:dyDescent="0.3">
      <c r="A86" s="89" t="s">
        <v>211</v>
      </c>
      <c r="B86" s="90">
        <v>410.09446478873201</v>
      </c>
      <c r="C86" s="90">
        <v>410.09446478873201</v>
      </c>
      <c r="D86" s="90">
        <v>410.09446478873298</v>
      </c>
      <c r="E86" s="90">
        <v>410.09446478873298</v>
      </c>
      <c r="F86" s="90">
        <v>410.09446478873298</v>
      </c>
    </row>
    <row r="87" spans="1:6" outlineLevel="1" x14ac:dyDescent="0.3">
      <c r="A87" s="89" t="s">
        <v>212</v>
      </c>
      <c r="B87" s="90">
        <v>209.57279999999901</v>
      </c>
      <c r="C87" s="90">
        <v>209.57279999999901</v>
      </c>
      <c r="D87" s="90">
        <v>61.1253999999999</v>
      </c>
      <c r="E87" s="90"/>
      <c r="F87" s="90"/>
    </row>
    <row r="88" spans="1:6" outlineLevel="1" x14ac:dyDescent="0.3">
      <c r="A88" s="89" t="s">
        <v>213</v>
      </c>
      <c r="B88" s="90">
        <v>82.922557515878594</v>
      </c>
      <c r="C88" s="90">
        <v>82.922557515878495</v>
      </c>
      <c r="D88" s="90">
        <v>82.922557515878395</v>
      </c>
      <c r="E88" s="90">
        <v>82.922557515878395</v>
      </c>
      <c r="F88" s="90">
        <v>82.922557515878395</v>
      </c>
    </row>
    <row r="89" spans="1:6" outlineLevel="1" x14ac:dyDescent="0.3">
      <c r="A89" s="89" t="s">
        <v>214</v>
      </c>
      <c r="B89" s="90">
        <v>420.859459459459</v>
      </c>
      <c r="C89" s="90">
        <v>420.859459459459</v>
      </c>
      <c r="D89" s="90">
        <v>420.859459459459</v>
      </c>
      <c r="E89" s="90">
        <v>420.859459459459</v>
      </c>
      <c r="F89" s="90">
        <v>263.03716216216202</v>
      </c>
    </row>
    <row r="90" spans="1:6" outlineLevel="1" x14ac:dyDescent="0.3">
      <c r="A90" s="89" t="s">
        <v>215</v>
      </c>
      <c r="B90" s="90">
        <v>142.55825380710601</v>
      </c>
      <c r="C90" s="90">
        <v>142.55825380710601</v>
      </c>
      <c r="D90" s="90">
        <v>142.55825380710601</v>
      </c>
      <c r="E90" s="90">
        <v>142.55825380710601</v>
      </c>
      <c r="F90" s="90">
        <v>142.55825380710601</v>
      </c>
    </row>
    <row r="91" spans="1:6" outlineLevel="1" x14ac:dyDescent="0.3">
      <c r="A91" s="89" t="s">
        <v>216</v>
      </c>
      <c r="B91" s="90">
        <v>160.59229090909</v>
      </c>
      <c r="C91" s="90">
        <v>160.59229090909</v>
      </c>
      <c r="D91" s="90">
        <v>46.839418181818097</v>
      </c>
      <c r="E91" s="90"/>
      <c r="F91" s="90"/>
    </row>
    <row r="92" spans="1:6" outlineLevel="1" x14ac:dyDescent="0.3">
      <c r="A92" s="89" t="s">
        <v>217</v>
      </c>
      <c r="B92" s="90">
        <v>320.389470967742</v>
      </c>
      <c r="C92" s="90">
        <v>320.389470967742</v>
      </c>
      <c r="D92" s="90">
        <v>320.389470967742</v>
      </c>
      <c r="E92" s="90">
        <v>320.389470967742</v>
      </c>
      <c r="F92" s="90">
        <v>320.389470967742</v>
      </c>
    </row>
    <row r="93" spans="1:6" outlineLevel="1" x14ac:dyDescent="0.3">
      <c r="A93" s="89" t="s">
        <v>218</v>
      </c>
      <c r="B93" s="90">
        <v>166.47371338582599</v>
      </c>
      <c r="C93" s="90">
        <v>166.47371338582599</v>
      </c>
      <c r="D93" s="90">
        <v>166.47371338582599</v>
      </c>
      <c r="E93" s="90">
        <v>166.47371338582599</v>
      </c>
      <c r="F93" s="90">
        <v>166.47371338582701</v>
      </c>
    </row>
    <row r="94" spans="1:6" outlineLevel="1" x14ac:dyDescent="0.3">
      <c r="A94" s="89" t="s">
        <v>219</v>
      </c>
      <c r="B94" s="90">
        <v>239.88107865168499</v>
      </c>
      <c r="C94" s="90">
        <v>239.88107865168499</v>
      </c>
      <c r="D94" s="90">
        <v>239.88107865168499</v>
      </c>
      <c r="E94" s="90">
        <v>239.88107865168499</v>
      </c>
      <c r="F94" s="90">
        <v>239.88107865168499</v>
      </c>
    </row>
    <row r="95" spans="1:6" outlineLevel="1" x14ac:dyDescent="0.3">
      <c r="A95" s="89" t="s">
        <v>220</v>
      </c>
      <c r="B95" s="90">
        <v>491.50855384615301</v>
      </c>
      <c r="C95" s="90">
        <v>491.50855384615301</v>
      </c>
      <c r="D95" s="90">
        <v>348.15189230769198</v>
      </c>
      <c r="E95" s="90"/>
      <c r="F95" s="90"/>
    </row>
    <row r="96" spans="1:6" outlineLevel="1" x14ac:dyDescent="0.3">
      <c r="A96" s="89" t="s">
        <v>221</v>
      </c>
      <c r="B96" s="90">
        <v>173.11361797752801</v>
      </c>
      <c r="C96" s="90">
        <v>173.11361797752801</v>
      </c>
      <c r="D96" s="90">
        <v>173.11361797752801</v>
      </c>
      <c r="E96" s="90">
        <v>173.11361797752801</v>
      </c>
      <c r="F96" s="90">
        <v>173.11361797752801</v>
      </c>
    </row>
    <row r="97" spans="1:6" outlineLevel="1" x14ac:dyDescent="0.3">
      <c r="A97" s="89" t="s">
        <v>222</v>
      </c>
      <c r="B97" s="90">
        <v>222.308999999999</v>
      </c>
      <c r="C97" s="90"/>
      <c r="D97" s="90"/>
      <c r="E97" s="90"/>
      <c r="F97" s="90"/>
    </row>
    <row r="98" spans="1:6" outlineLevel="1" x14ac:dyDescent="0.3">
      <c r="A98" s="89" t="s">
        <v>223</v>
      </c>
      <c r="B98" s="90">
        <v>449.38273891625602</v>
      </c>
      <c r="C98" s="90">
        <v>449.38273891625602</v>
      </c>
      <c r="D98" s="90">
        <v>449.38273891625602</v>
      </c>
      <c r="E98" s="90">
        <v>449.38273891625602</v>
      </c>
      <c r="F98" s="90">
        <v>449.38273891625602</v>
      </c>
    </row>
    <row r="99" spans="1:6" outlineLevel="1" x14ac:dyDescent="0.3">
      <c r="A99" s="89" t="s">
        <v>224</v>
      </c>
      <c r="B99" s="90">
        <v>243.58179683972901</v>
      </c>
      <c r="C99" s="90">
        <v>243.58179683972901</v>
      </c>
      <c r="D99" s="90">
        <v>243.58179683972901</v>
      </c>
      <c r="E99" s="90">
        <v>243.58179683972901</v>
      </c>
      <c r="F99" s="90">
        <v>243.58179683972901</v>
      </c>
    </row>
    <row r="100" spans="1:6" outlineLevel="1" x14ac:dyDescent="0.3">
      <c r="A100" s="89" t="s">
        <v>225</v>
      </c>
      <c r="B100" s="90">
        <v>187.41354026354301</v>
      </c>
      <c r="C100" s="90">
        <v>187.41354026354301</v>
      </c>
      <c r="D100" s="90">
        <v>187.41354026354301</v>
      </c>
      <c r="E100" s="90">
        <v>187.41354026354301</v>
      </c>
      <c r="F100" s="90">
        <v>187.41354026354301</v>
      </c>
    </row>
    <row r="101" spans="1:6" outlineLevel="1" x14ac:dyDescent="0.3">
      <c r="A101" s="89" t="s">
        <v>226</v>
      </c>
      <c r="B101" s="90">
        <v>1166.5565971107501</v>
      </c>
      <c r="C101" s="90">
        <v>1166.5565971107501</v>
      </c>
      <c r="D101" s="90">
        <v>1166.5565971107501</v>
      </c>
      <c r="E101" s="90">
        <v>1166.5565971107501</v>
      </c>
      <c r="F101" s="90">
        <v>1166.5565971107501</v>
      </c>
    </row>
    <row r="102" spans="1:6" outlineLevel="1" x14ac:dyDescent="0.3">
      <c r="A102" s="89" t="s">
        <v>227</v>
      </c>
      <c r="B102" s="90">
        <v>403.069374045801</v>
      </c>
      <c r="C102" s="90">
        <v>403.069374045801</v>
      </c>
      <c r="D102" s="90">
        <v>403.06937404580202</v>
      </c>
      <c r="E102" s="90">
        <v>403.06937404580202</v>
      </c>
      <c r="F102" s="90">
        <v>403.069374045801</v>
      </c>
    </row>
    <row r="103" spans="1:6" outlineLevel="1" x14ac:dyDescent="0.3">
      <c r="A103" s="89" t="s">
        <v>228</v>
      </c>
      <c r="B103" s="90">
        <v>223.91938909090899</v>
      </c>
      <c r="C103" s="90">
        <v>223.91938909090899</v>
      </c>
      <c r="D103" s="90">
        <v>223.91938909090899</v>
      </c>
      <c r="E103" s="90">
        <v>223.91938909090899</v>
      </c>
      <c r="F103" s="90">
        <v>223.91938909090899</v>
      </c>
    </row>
    <row r="104" spans="1:6" outlineLevel="1" x14ac:dyDescent="0.3">
      <c r="A104" s="89" t="s">
        <v>229</v>
      </c>
      <c r="B104" s="90">
        <v>125.13469565217299</v>
      </c>
      <c r="C104" s="90">
        <v>125.134695652174</v>
      </c>
      <c r="D104" s="90">
        <v>125.134695652174</v>
      </c>
      <c r="E104" s="90">
        <v>125.134695652174</v>
      </c>
      <c r="F104" s="90">
        <v>125.134695652174</v>
      </c>
    </row>
    <row r="105" spans="1:6" outlineLevel="1" x14ac:dyDescent="0.3">
      <c r="A105" s="89" t="s">
        <v>230</v>
      </c>
      <c r="B105" s="90">
        <v>81.825564356435606</v>
      </c>
      <c r="C105" s="90">
        <v>81.825564356435706</v>
      </c>
      <c r="D105" s="90">
        <v>81.825564356435706</v>
      </c>
      <c r="E105" s="90">
        <v>81.825564356435706</v>
      </c>
      <c r="F105" s="90">
        <v>81.825564356435706</v>
      </c>
    </row>
    <row r="106" spans="1:6" outlineLevel="1" x14ac:dyDescent="0.3">
      <c r="A106" s="89" t="s">
        <v>231</v>
      </c>
      <c r="B106" s="90">
        <v>562.98815999999999</v>
      </c>
      <c r="C106" s="90">
        <v>562.98815999999897</v>
      </c>
      <c r="D106" s="90">
        <v>562.98815999999897</v>
      </c>
      <c r="E106" s="90">
        <v>562.98815999999897</v>
      </c>
      <c r="F106" s="90">
        <v>562.98815999999897</v>
      </c>
    </row>
    <row r="107" spans="1:6" outlineLevel="1" x14ac:dyDescent="0.3">
      <c r="A107" s="89" t="s">
        <v>232</v>
      </c>
      <c r="B107" s="90">
        <v>516.88301298701299</v>
      </c>
      <c r="C107" s="90">
        <v>516.88301298701299</v>
      </c>
      <c r="D107" s="90">
        <v>516.88301298701299</v>
      </c>
      <c r="E107" s="90">
        <v>516.88301298701299</v>
      </c>
      <c r="F107" s="90">
        <v>516.88301298701299</v>
      </c>
    </row>
    <row r="108" spans="1:6" outlineLevel="1" x14ac:dyDescent="0.3">
      <c r="A108" s="89" t="s">
        <v>233</v>
      </c>
      <c r="B108" s="90">
        <v>287.38464135021098</v>
      </c>
      <c r="C108" s="90">
        <v>287.38464135021098</v>
      </c>
      <c r="D108" s="90">
        <v>287.38464135021098</v>
      </c>
      <c r="E108" s="90">
        <v>287.38464135021098</v>
      </c>
      <c r="F108" s="90">
        <v>287.38464135021098</v>
      </c>
    </row>
    <row r="109" spans="1:6" outlineLevel="1" x14ac:dyDescent="0.3">
      <c r="A109" s="89" t="s">
        <v>234</v>
      </c>
      <c r="B109" s="90">
        <v>476.23644517958297</v>
      </c>
      <c r="C109" s="90">
        <v>476.23644517958297</v>
      </c>
      <c r="D109" s="90">
        <v>447.133106863053</v>
      </c>
      <c r="E109" s="90"/>
      <c r="F109" s="90"/>
    </row>
    <row r="110" spans="1:6" outlineLevel="1" x14ac:dyDescent="0.3">
      <c r="A110" s="89" t="s">
        <v>235</v>
      </c>
      <c r="B110" s="90">
        <v>360.80915601799802</v>
      </c>
      <c r="C110" s="90">
        <v>360.80915601799802</v>
      </c>
      <c r="D110" s="90">
        <v>360.809156017997</v>
      </c>
      <c r="E110" s="90">
        <v>360.809156017997</v>
      </c>
      <c r="F110" s="90">
        <v>338.75970759467498</v>
      </c>
    </row>
    <row r="111" spans="1:6" outlineLevel="1" x14ac:dyDescent="0.3">
      <c r="A111" s="89" t="s">
        <v>236</v>
      </c>
      <c r="B111" s="90">
        <v>64.78</v>
      </c>
      <c r="C111" s="90"/>
      <c r="D111" s="90"/>
      <c r="E111" s="90"/>
      <c r="F111" s="90"/>
    </row>
    <row r="112" spans="1:6" outlineLevel="1" x14ac:dyDescent="0.3">
      <c r="A112" s="89" t="s">
        <v>237</v>
      </c>
      <c r="B112" s="90">
        <v>35.262193548387003</v>
      </c>
      <c r="C112" s="90">
        <v>10.2848064516128</v>
      </c>
      <c r="D112" s="90"/>
      <c r="E112" s="90"/>
      <c r="F112" s="90"/>
    </row>
    <row r="113" spans="1:6" outlineLevel="1" x14ac:dyDescent="0.3">
      <c r="A113" s="89" t="s">
        <v>238</v>
      </c>
      <c r="B113" s="90">
        <v>-440.28541935483798</v>
      </c>
      <c r="C113" s="90">
        <v>-128.41658064516099</v>
      </c>
      <c r="D113" s="90"/>
      <c r="E113" s="90"/>
      <c r="F113" s="90"/>
    </row>
    <row r="114" spans="1:6" outlineLevel="1" x14ac:dyDescent="0.3">
      <c r="A114" s="89" t="s">
        <v>239</v>
      </c>
      <c r="B114" s="90">
        <v>67.031172413793101</v>
      </c>
      <c r="C114" s="90">
        <v>67.0311724137932</v>
      </c>
      <c r="D114" s="90">
        <v>67.0311724137932</v>
      </c>
      <c r="E114" s="90">
        <v>67.0311724137932</v>
      </c>
      <c r="F114" s="90">
        <v>67.0311724137932</v>
      </c>
    </row>
    <row r="115" spans="1:6" outlineLevel="1" x14ac:dyDescent="0.3">
      <c r="A115" s="89" t="s">
        <v>240</v>
      </c>
      <c r="B115" s="90">
        <v>16.928999999999998</v>
      </c>
      <c r="C115" s="90"/>
      <c r="D115" s="90"/>
      <c r="E115" s="90"/>
      <c r="F115" s="90"/>
    </row>
    <row r="116" spans="1:6" outlineLevel="1" x14ac:dyDescent="0.3">
      <c r="A116" s="89" t="s">
        <v>241</v>
      </c>
      <c r="B116" s="90">
        <v>459.56918181818099</v>
      </c>
      <c r="C116" s="90">
        <v>459.56918181818099</v>
      </c>
      <c r="D116" s="90">
        <v>459.56918181818099</v>
      </c>
      <c r="E116" s="90">
        <v>306.379454545454</v>
      </c>
      <c r="F116" s="90"/>
    </row>
    <row r="117" spans="1:6" outlineLevel="1" x14ac:dyDescent="0.3">
      <c r="A117" s="89" t="s">
        <v>242</v>
      </c>
      <c r="B117" s="90">
        <v>27.954929577464799</v>
      </c>
      <c r="C117" s="90">
        <v>27.954929577464799</v>
      </c>
      <c r="D117" s="90">
        <v>27.954929577464799</v>
      </c>
      <c r="E117" s="90">
        <v>27.954929577464799</v>
      </c>
      <c r="F117" s="90">
        <v>27.954929577464799</v>
      </c>
    </row>
    <row r="118" spans="1:6" outlineLevel="1" x14ac:dyDescent="0.3">
      <c r="A118" s="89" t="s">
        <v>243</v>
      </c>
      <c r="B118" s="90">
        <v>210.369513513513</v>
      </c>
      <c r="C118" s="90">
        <v>210.369513513513</v>
      </c>
      <c r="D118" s="90">
        <v>210.369513513513</v>
      </c>
      <c r="E118" s="90">
        <v>210.369513513513</v>
      </c>
      <c r="F118" s="90">
        <v>131.480945945945</v>
      </c>
    </row>
    <row r="119" spans="1:6" outlineLevel="1" x14ac:dyDescent="0.3">
      <c r="A119" s="89" t="s">
        <v>244</v>
      </c>
      <c r="B119" s="90">
        <v>66.961989847715699</v>
      </c>
      <c r="C119" s="90">
        <v>66.9619898477156</v>
      </c>
      <c r="D119" s="90">
        <v>66.9619898477156</v>
      </c>
      <c r="E119" s="90">
        <v>66.9619898477155</v>
      </c>
      <c r="F119" s="90">
        <v>66.9619898477155</v>
      </c>
    </row>
    <row r="120" spans="1:6" outlineLevel="1" x14ac:dyDescent="0.3">
      <c r="A120" s="89" t="s">
        <v>245</v>
      </c>
      <c r="B120" s="90">
        <v>90.967896774193505</v>
      </c>
      <c r="C120" s="90">
        <v>90.967896774193505</v>
      </c>
      <c r="D120" s="90">
        <v>90.967896774193605</v>
      </c>
      <c r="E120" s="90">
        <v>90.967896774193704</v>
      </c>
      <c r="F120" s="90">
        <v>90.967896774193704</v>
      </c>
    </row>
    <row r="121" spans="1:6" outlineLevel="1" x14ac:dyDescent="0.3">
      <c r="A121" s="89" t="s">
        <v>246</v>
      </c>
      <c r="B121" s="90">
        <v>91.523300787401595</v>
      </c>
      <c r="C121" s="90">
        <v>91.523300787401695</v>
      </c>
      <c r="D121" s="90">
        <v>91.523300787401794</v>
      </c>
      <c r="E121" s="90">
        <v>91.523300787401894</v>
      </c>
      <c r="F121" s="90">
        <v>91.523300787401894</v>
      </c>
    </row>
    <row r="122" spans="1:6" outlineLevel="1" x14ac:dyDescent="0.3">
      <c r="A122" s="89" t="s">
        <v>247</v>
      </c>
      <c r="B122" s="90">
        <v>158.79438202247101</v>
      </c>
      <c r="C122" s="90">
        <v>158.79438202247101</v>
      </c>
      <c r="D122" s="90">
        <v>158.79438202247101</v>
      </c>
      <c r="E122" s="90">
        <v>158.79438202247101</v>
      </c>
      <c r="F122" s="90">
        <v>158.79438202247101</v>
      </c>
    </row>
    <row r="123" spans="1:6" outlineLevel="1" x14ac:dyDescent="0.3">
      <c r="A123" s="89" t="s">
        <v>248</v>
      </c>
      <c r="B123" s="90">
        <v>63.521353846153801</v>
      </c>
      <c r="C123" s="90">
        <v>63.521353846153801</v>
      </c>
      <c r="D123" s="90">
        <v>44.994292307692298</v>
      </c>
      <c r="E123" s="90"/>
      <c r="F123" s="90"/>
    </row>
    <row r="124" spans="1:6" outlineLevel="1" x14ac:dyDescent="0.3">
      <c r="A124" s="89" t="s">
        <v>249</v>
      </c>
      <c r="B124" s="90">
        <v>-2180.88</v>
      </c>
      <c r="C124" s="90">
        <v>-2180.88</v>
      </c>
      <c r="D124" s="90">
        <v>-2180.88</v>
      </c>
      <c r="E124" s="90">
        <v>-2180.88</v>
      </c>
      <c r="F124" s="90">
        <v>-2180.88</v>
      </c>
    </row>
    <row r="125" spans="1:6" outlineLevel="1" x14ac:dyDescent="0.3">
      <c r="A125" s="89" t="s">
        <v>250</v>
      </c>
      <c r="B125" s="90">
        <v>131.81899507389099</v>
      </c>
      <c r="C125" s="90">
        <v>131.81899507389099</v>
      </c>
      <c r="D125" s="90">
        <v>131.81899507389099</v>
      </c>
      <c r="E125" s="90">
        <v>131.81899507389099</v>
      </c>
      <c r="F125" s="90">
        <v>131.81899507389099</v>
      </c>
    </row>
    <row r="126" spans="1:6" outlineLevel="1" x14ac:dyDescent="0.3">
      <c r="A126" s="89" t="s">
        <v>251</v>
      </c>
      <c r="B126" s="90">
        <v>92.935801354401804</v>
      </c>
      <c r="C126" s="90">
        <v>92.935801354401804</v>
      </c>
      <c r="D126" s="90">
        <v>92.935801354401804</v>
      </c>
      <c r="E126" s="90">
        <v>92.935801354401804</v>
      </c>
      <c r="F126" s="90">
        <v>92.935801354401804</v>
      </c>
    </row>
    <row r="127" spans="1:6" outlineLevel="1" x14ac:dyDescent="0.3">
      <c r="A127" s="89" t="s">
        <v>252</v>
      </c>
      <c r="B127" s="90">
        <v>9.2457276720351391</v>
      </c>
      <c r="C127" s="90">
        <v>9.2457276720351302</v>
      </c>
      <c r="D127" s="90">
        <v>9.2457276720351302</v>
      </c>
      <c r="E127" s="90">
        <v>9.2457276720351302</v>
      </c>
      <c r="F127" s="90">
        <v>9.2457276720351302</v>
      </c>
    </row>
    <row r="128" spans="1:6" outlineLevel="1" x14ac:dyDescent="0.3">
      <c r="A128" s="89" t="s">
        <v>253</v>
      </c>
      <c r="B128" s="90">
        <v>156.92848854961801</v>
      </c>
      <c r="C128" s="90">
        <v>156.92848854961801</v>
      </c>
      <c r="D128" s="90">
        <v>156.92848854961801</v>
      </c>
      <c r="E128" s="90">
        <v>156.92848854961801</v>
      </c>
      <c r="F128" s="90">
        <v>156.92848854961801</v>
      </c>
    </row>
    <row r="129" spans="1:6" outlineLevel="1" x14ac:dyDescent="0.3">
      <c r="A129" s="89" t="s">
        <v>254</v>
      </c>
      <c r="B129" s="90">
        <v>177.792</v>
      </c>
      <c r="C129" s="90">
        <v>177.79199999999901</v>
      </c>
      <c r="D129" s="90">
        <v>177.79199999999901</v>
      </c>
      <c r="E129" s="90">
        <v>177.79199999999901</v>
      </c>
      <c r="F129" s="90">
        <v>177.79199999999901</v>
      </c>
    </row>
    <row r="130" spans="1:6" outlineLevel="1" x14ac:dyDescent="0.3">
      <c r="A130" s="89" t="s">
        <v>255</v>
      </c>
      <c r="B130" s="90">
        <v>246.106176</v>
      </c>
      <c r="C130" s="90">
        <v>246.106176</v>
      </c>
      <c r="D130" s="90">
        <v>246.106176</v>
      </c>
      <c r="E130" s="90">
        <v>246.106176</v>
      </c>
      <c r="F130" s="90">
        <v>246.106176</v>
      </c>
    </row>
    <row r="131" spans="1:6" outlineLevel="1" x14ac:dyDescent="0.3">
      <c r="A131" s="89" t="s">
        <v>256</v>
      </c>
      <c r="B131" s="90">
        <v>165.402597402597</v>
      </c>
      <c r="C131" s="90">
        <v>165.402597402597</v>
      </c>
      <c r="D131" s="90">
        <v>165.402597402597</v>
      </c>
      <c r="E131" s="90">
        <v>165.402597402597</v>
      </c>
      <c r="F131" s="90">
        <v>165.402597402597</v>
      </c>
    </row>
    <row r="132" spans="1:6" outlineLevel="1" x14ac:dyDescent="0.3">
      <c r="A132" s="89" t="s">
        <v>257</v>
      </c>
      <c r="B132" s="90">
        <v>159.78585654008401</v>
      </c>
      <c r="C132" s="90">
        <v>159.78585654008401</v>
      </c>
      <c r="D132" s="90">
        <v>159.78585654008299</v>
      </c>
      <c r="E132" s="90">
        <v>159.78585654008299</v>
      </c>
      <c r="F132" s="90">
        <v>159.78585654008299</v>
      </c>
    </row>
    <row r="133" spans="1:6" outlineLevel="1" x14ac:dyDescent="0.3">
      <c r="A133" s="89" t="s">
        <v>258</v>
      </c>
      <c r="B133" s="90">
        <v>54.948015122873301</v>
      </c>
      <c r="C133" s="90">
        <v>54.948015122873301</v>
      </c>
      <c r="D133" s="90">
        <v>51.590080865364399</v>
      </c>
      <c r="E133" s="90"/>
      <c r="F133" s="90"/>
    </row>
    <row r="134" spans="1:6" outlineLevel="1" x14ac:dyDescent="0.3">
      <c r="A134" s="89" t="s">
        <v>259</v>
      </c>
      <c r="B134" s="90">
        <v>108.938695163104</v>
      </c>
      <c r="C134" s="90">
        <v>108.938695163104</v>
      </c>
      <c r="D134" s="90">
        <v>108.938695163104</v>
      </c>
      <c r="E134" s="90">
        <v>108.938695163104</v>
      </c>
      <c r="F134" s="90">
        <v>102.281330458692</v>
      </c>
    </row>
    <row r="135" spans="1:6" outlineLevel="1" x14ac:dyDescent="0.3">
      <c r="A135" s="89" t="s">
        <v>260</v>
      </c>
      <c r="B135" s="90">
        <v>2974.404</v>
      </c>
      <c r="C135" s="90"/>
      <c r="D135" s="90"/>
      <c r="E135" s="90"/>
      <c r="F135" s="90"/>
    </row>
    <row r="136" spans="1:6" outlineLevel="1" x14ac:dyDescent="0.3">
      <c r="A136" s="89" t="s">
        <v>261</v>
      </c>
      <c r="B136" s="90">
        <v>-19.8149836660617</v>
      </c>
      <c r="C136" s="90">
        <v>-19.8149836660617</v>
      </c>
      <c r="D136" s="90">
        <v>-19.8149836660617</v>
      </c>
      <c r="E136" s="90">
        <v>-19.8149836660617</v>
      </c>
      <c r="F136" s="90">
        <v>-19.8149836660617</v>
      </c>
    </row>
    <row r="137" spans="1:6" outlineLevel="1" x14ac:dyDescent="0.3">
      <c r="A137" s="89" t="s">
        <v>262</v>
      </c>
      <c r="B137" s="90">
        <v>3739.6874322580602</v>
      </c>
      <c r="C137" s="90">
        <v>3739.6874322580602</v>
      </c>
      <c r="D137" s="90">
        <v>3739.6874322580602</v>
      </c>
      <c r="E137" s="90">
        <v>3739.6874322580502</v>
      </c>
      <c r="F137" s="90">
        <v>3739.6874322580502</v>
      </c>
    </row>
    <row r="138" spans="1:6" outlineLevel="1" x14ac:dyDescent="0.3">
      <c r="A138" s="89" t="s">
        <v>263</v>
      </c>
      <c r="B138" s="90">
        <v>5297.6084494382003</v>
      </c>
      <c r="C138" s="90">
        <v>5297.6084494382003</v>
      </c>
      <c r="D138" s="90">
        <v>5297.6084494382003</v>
      </c>
      <c r="E138" s="90">
        <v>5297.6084494382003</v>
      </c>
      <c r="F138" s="90">
        <v>5297.6084494382003</v>
      </c>
    </row>
    <row r="139" spans="1:6" outlineLevel="1" x14ac:dyDescent="0.3">
      <c r="A139" s="89" t="s">
        <v>264</v>
      </c>
      <c r="B139" s="90">
        <v>-561.74388177339904</v>
      </c>
      <c r="C139" s="90">
        <v>-561.74388177339904</v>
      </c>
      <c r="D139" s="90">
        <v>-561.74388177339904</v>
      </c>
      <c r="E139" s="90">
        <v>-561.74388177339904</v>
      </c>
      <c r="F139" s="90">
        <v>-561.74388177339904</v>
      </c>
    </row>
    <row r="140" spans="1:6" outlineLevel="1" x14ac:dyDescent="0.3">
      <c r="A140" s="89" t="s">
        <v>265</v>
      </c>
      <c r="B140" s="90">
        <v>211.651221083455</v>
      </c>
      <c r="C140" s="90">
        <v>211.651221083455</v>
      </c>
      <c r="D140" s="90">
        <v>211.651221083455</v>
      </c>
      <c r="E140" s="90">
        <v>211.651221083455</v>
      </c>
      <c r="F140" s="90">
        <v>211.651221083455</v>
      </c>
    </row>
    <row r="141" spans="1:6" outlineLevel="1" x14ac:dyDescent="0.3">
      <c r="A141" s="89" t="s">
        <v>266</v>
      </c>
      <c r="B141" s="90">
        <v>-8536.9915844155803</v>
      </c>
      <c r="C141" s="90">
        <v>-8536.9915844155803</v>
      </c>
      <c r="D141" s="90">
        <v>-8536.9915844155694</v>
      </c>
      <c r="E141" s="90">
        <v>-8536.9915844155694</v>
      </c>
      <c r="F141" s="90">
        <v>-8536.9915844155603</v>
      </c>
    </row>
    <row r="142" spans="1:6" outlineLevel="1" x14ac:dyDescent="0.3">
      <c r="A142" s="89" t="s">
        <v>267</v>
      </c>
      <c r="B142" s="90">
        <v>-3318.0134683544302</v>
      </c>
      <c r="C142" s="90">
        <v>-3318.0134683544302</v>
      </c>
      <c r="D142" s="90">
        <v>-3318.0134683544302</v>
      </c>
      <c r="E142" s="90">
        <v>-3318.0134683544302</v>
      </c>
      <c r="F142" s="90">
        <v>-3318.0134683544302</v>
      </c>
    </row>
    <row r="143" spans="1:6" outlineLevel="1" x14ac:dyDescent="0.3">
      <c r="A143" s="89" t="s">
        <v>268</v>
      </c>
      <c r="B143" s="90">
        <v>2141.9166666666601</v>
      </c>
      <c r="C143" s="90">
        <v>2405.8055555555502</v>
      </c>
      <c r="D143" s="90">
        <v>2669.6944444444398</v>
      </c>
      <c r="E143" s="90">
        <v>2933.5833333333298</v>
      </c>
      <c r="F143" s="90">
        <v>2225.4722222222199</v>
      </c>
    </row>
    <row r="144" spans="1:6" outlineLevel="1" x14ac:dyDescent="0.3">
      <c r="A144" s="89" t="s">
        <v>269</v>
      </c>
      <c r="B144" s="90">
        <v>10.0075</v>
      </c>
      <c r="C144" s="90"/>
      <c r="D144" s="90"/>
      <c r="E144" s="90"/>
      <c r="F144" s="90"/>
    </row>
    <row r="145" spans="1:6" outlineLevel="1" x14ac:dyDescent="0.3">
      <c r="A145" s="89" t="s">
        <v>270</v>
      </c>
      <c r="B145" s="90">
        <v>51.094679999999997</v>
      </c>
      <c r="C145" s="90">
        <v>51.094679999999997</v>
      </c>
      <c r="D145" s="90">
        <v>51.094679999999997</v>
      </c>
      <c r="E145" s="90">
        <v>51.094679999999997</v>
      </c>
      <c r="F145" s="90">
        <v>51.094679999999997</v>
      </c>
    </row>
    <row r="146" spans="1:6" x14ac:dyDescent="0.3">
      <c r="A146" s="80" t="s">
        <v>271</v>
      </c>
      <c r="B146" s="79">
        <v>12330.858827129699</v>
      </c>
      <c r="C146" s="79">
        <v>8926.8693786816093</v>
      </c>
      <c r="D146" s="79">
        <v>8605.6953212825592</v>
      </c>
      <c r="E146" s="79">
        <v>7430.71055739653</v>
      </c>
      <c r="F146" s="79">
        <v>5597.1297453684701</v>
      </c>
    </row>
    <row r="147" spans="1:6" x14ac:dyDescent="0.3">
      <c r="A147" s="80" t="s">
        <v>272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</row>
    <row r="148" spans="1:6" x14ac:dyDescent="0.3">
      <c r="A148" s="80" t="s">
        <v>273</v>
      </c>
      <c r="B148" s="79">
        <v>63.622817659009101</v>
      </c>
      <c r="C148" s="79">
        <v>995.58432471811204</v>
      </c>
      <c r="D148" s="79">
        <v>1966.0988964307401</v>
      </c>
      <c r="E148" s="79">
        <v>2174.7317682776102</v>
      </c>
      <c r="F148" s="79">
        <v>2408.0154509704298</v>
      </c>
    </row>
    <row r="149" spans="1:6" x14ac:dyDescent="0.3">
      <c r="A149" s="80" t="s">
        <v>274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</row>
    <row r="150" spans="1:6" x14ac:dyDescent="0.3">
      <c r="A150" s="80" t="s">
        <v>275</v>
      </c>
      <c r="B150" s="79">
        <v>0</v>
      </c>
      <c r="C150" s="79">
        <v>0</v>
      </c>
      <c r="D150" s="79">
        <v>0</v>
      </c>
      <c r="E150" s="79">
        <v>0</v>
      </c>
      <c r="F150" s="79">
        <v>0</v>
      </c>
    </row>
    <row r="151" spans="1:6" x14ac:dyDescent="0.3">
      <c r="A151" s="80" t="s">
        <v>276</v>
      </c>
      <c r="B151" s="79">
        <v>-5000</v>
      </c>
      <c r="C151" s="79">
        <v>-5000</v>
      </c>
      <c r="D151" s="79">
        <v>-5000</v>
      </c>
      <c r="E151" s="79">
        <v>-4999.99999999999</v>
      </c>
      <c r="F151" s="79">
        <v>-4999.99999999999</v>
      </c>
    </row>
    <row r="152" spans="1:6" x14ac:dyDescent="0.3">
      <c r="A152" s="81" t="s">
        <v>277</v>
      </c>
      <c r="B152" s="79">
        <v>870867.159965456</v>
      </c>
      <c r="C152" s="79">
        <v>943726.65933580894</v>
      </c>
      <c r="D152" s="79">
        <v>1048181.44378111</v>
      </c>
      <c r="E152" s="79">
        <v>1152549.8772412101</v>
      </c>
      <c r="F152" s="79">
        <v>1265209.2227352001</v>
      </c>
    </row>
    <row r="153" spans="1:6" x14ac:dyDescent="0.3">
      <c r="A153" s="80" t="s">
        <v>278</v>
      </c>
    </row>
    <row r="154" spans="1:6" x14ac:dyDescent="0.3">
      <c r="A154" s="115" t="s">
        <v>279</v>
      </c>
      <c r="B154" s="116">
        <v>106250</v>
      </c>
      <c r="C154" s="116">
        <v>106250</v>
      </c>
      <c r="D154" s="116">
        <v>125000</v>
      </c>
      <c r="E154" s="116">
        <v>125000</v>
      </c>
      <c r="F154" s="116">
        <v>125000</v>
      </c>
    </row>
    <row r="155" spans="1:6" x14ac:dyDescent="0.3">
      <c r="A155" s="81"/>
    </row>
    <row r="157" spans="1:6" x14ac:dyDescent="0.3">
      <c r="A157" s="82"/>
    </row>
  </sheetData>
  <printOptions horizontalCentered="1"/>
  <pageMargins left="0.5" right="0.5" top="0.75" bottom="0.5" header="0.3" footer="0.3"/>
  <pageSetup scale="25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7371-FC83-4C04-81F6-E2F0E82A210A}">
  <sheetPr>
    <pageSetUpPr fitToPage="1"/>
  </sheetPr>
  <dimension ref="A1:F17"/>
  <sheetViews>
    <sheetView tabSelected="1" workbookViewId="0">
      <selection activeCell="D20" sqref="D20"/>
    </sheetView>
  </sheetViews>
  <sheetFormatPr defaultColWidth="10.33203125" defaultRowHeight="13.8" x14ac:dyDescent="0.3"/>
  <cols>
    <col min="1" max="1" width="56.44140625" style="80" customWidth="1"/>
    <col min="2" max="6" width="15.6640625" style="79" customWidth="1"/>
    <col min="7" max="16384" width="10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5" t="s">
        <v>125</v>
      </c>
    </row>
    <row r="5" spans="1:6" x14ac:dyDescent="0.3">
      <c r="A5" s="80" t="s">
        <v>89</v>
      </c>
    </row>
    <row r="6" spans="1:6" x14ac:dyDescent="0.3">
      <c r="A6" s="80" t="s">
        <v>183</v>
      </c>
      <c r="B6" s="79">
        <v>0</v>
      </c>
      <c r="C6" s="79">
        <v>0</v>
      </c>
      <c r="D6" s="79">
        <v>0</v>
      </c>
      <c r="E6" s="79">
        <v>0</v>
      </c>
      <c r="F6" s="79">
        <v>0</v>
      </c>
    </row>
    <row r="7" spans="1:6" x14ac:dyDescent="0.3">
      <c r="A7" s="80" t="s">
        <v>184</v>
      </c>
      <c r="B7" s="79">
        <v>0</v>
      </c>
      <c r="C7" s="79">
        <v>0</v>
      </c>
      <c r="D7" s="79">
        <v>0</v>
      </c>
      <c r="E7" s="79">
        <v>0</v>
      </c>
      <c r="F7" s="79">
        <v>0</v>
      </c>
    </row>
    <row r="8" spans="1:6" x14ac:dyDescent="0.3">
      <c r="A8" s="80" t="s">
        <v>191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</row>
    <row r="9" spans="1:6" x14ac:dyDescent="0.3">
      <c r="A9" s="80" t="s">
        <v>192</v>
      </c>
      <c r="B9" s="79">
        <v>0</v>
      </c>
      <c r="C9" s="79">
        <v>0</v>
      </c>
      <c r="D9" s="79">
        <v>0</v>
      </c>
      <c r="E9" s="79">
        <v>0</v>
      </c>
      <c r="F9" s="79">
        <v>0</v>
      </c>
    </row>
    <row r="10" spans="1:6" x14ac:dyDescent="0.3">
      <c r="A10" s="80" t="s">
        <v>271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</row>
    <row r="11" spans="1:6" x14ac:dyDescent="0.3">
      <c r="A11" s="80" t="s">
        <v>272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</row>
    <row r="12" spans="1:6" x14ac:dyDescent="0.3">
      <c r="A12" s="80" t="s">
        <v>273</v>
      </c>
      <c r="B12" s="79">
        <v>25352.0119136871</v>
      </c>
      <c r="C12" s="79">
        <v>25731.7996224831</v>
      </c>
      <c r="D12" s="79">
        <v>24686.397432345799</v>
      </c>
      <c r="E12" s="79">
        <v>28829.7230090948</v>
      </c>
      <c r="F12" s="79">
        <v>31930.948353355499</v>
      </c>
    </row>
    <row r="13" spans="1:6" x14ac:dyDescent="0.3">
      <c r="A13" s="80" t="s">
        <v>274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</row>
    <row r="14" spans="1:6" x14ac:dyDescent="0.3">
      <c r="A14" s="80" t="s">
        <v>275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</row>
    <row r="15" spans="1:6" x14ac:dyDescent="0.3">
      <c r="A15" s="80" t="s">
        <v>276</v>
      </c>
      <c r="B15" s="79">
        <v>-25352.0119136871</v>
      </c>
      <c r="C15" s="79">
        <v>-25731.799624391901</v>
      </c>
      <c r="D15" s="79">
        <v>-24686.397413412102</v>
      </c>
      <c r="E15" s="79">
        <v>-28829.723018236298</v>
      </c>
      <c r="F15" s="79">
        <v>-31930.948352715401</v>
      </c>
    </row>
    <row r="16" spans="1:6" x14ac:dyDescent="0.3">
      <c r="A16" s="81" t="s">
        <v>277</v>
      </c>
      <c r="B16" s="79">
        <v>0</v>
      </c>
      <c r="C16" s="79">
        <v>-1.9088120097876501E-6</v>
      </c>
      <c r="D16" s="79">
        <v>1.8933653336716799E-5</v>
      </c>
      <c r="E16" s="79">
        <v>-9.1415058705024404E-6</v>
      </c>
      <c r="F16" s="79">
        <v>6.40044163446873E-7</v>
      </c>
    </row>
    <row r="17" spans="1:1" x14ac:dyDescent="0.3">
      <c r="A17" s="80" t="s">
        <v>278</v>
      </c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E44E-B0D0-4A2F-AE3B-DEF47DBE56F8}">
  <sheetPr>
    <pageSetUpPr fitToPage="1"/>
  </sheetPr>
  <dimension ref="A1:F34"/>
  <sheetViews>
    <sheetView tabSelected="1" workbookViewId="0">
      <selection activeCell="D20" sqref="D20"/>
    </sheetView>
  </sheetViews>
  <sheetFormatPr defaultColWidth="10.33203125" defaultRowHeight="13.8" outlineLevelRow="1" x14ac:dyDescent="0.3"/>
  <cols>
    <col min="1" max="1" width="58.109375" style="80" customWidth="1"/>
    <col min="2" max="6" width="15.6640625" style="79" customWidth="1"/>
    <col min="7" max="16384" width="10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5" t="s">
        <v>128</v>
      </c>
    </row>
    <row r="5" spans="1:6" x14ac:dyDescent="0.3">
      <c r="A5" s="80" t="s">
        <v>89</v>
      </c>
    </row>
    <row r="6" spans="1:6" x14ac:dyDescent="0.3">
      <c r="A6" s="80" t="s">
        <v>133</v>
      </c>
    </row>
    <row r="7" spans="1:6" x14ac:dyDescent="0.3">
      <c r="A7" s="80" t="s">
        <v>134</v>
      </c>
    </row>
    <row r="8" spans="1:6" hidden="1" outlineLevel="1" x14ac:dyDescent="0.3">
      <c r="A8" s="80" t="s">
        <v>135</v>
      </c>
    </row>
    <row r="9" spans="1:6" hidden="1" outlineLevel="1" x14ac:dyDescent="0.3">
      <c r="A9" s="80" t="s">
        <v>280</v>
      </c>
      <c r="B9" s="79">
        <v>50374.999999999898</v>
      </c>
      <c r="C9" s="79">
        <v>50374.999999999898</v>
      </c>
      <c r="D9" s="79">
        <v>50374.999999999898</v>
      </c>
      <c r="E9" s="79">
        <v>50374.999999999898</v>
      </c>
      <c r="F9" s="79">
        <v>50374.999999999898</v>
      </c>
    </row>
    <row r="10" spans="1:6" hidden="1" outlineLevel="1" x14ac:dyDescent="0.3">
      <c r="A10" s="80" t="s">
        <v>281</v>
      </c>
      <c r="B10" s="79">
        <v>27999.999999999902</v>
      </c>
      <c r="C10" s="79">
        <v>27999.999999999902</v>
      </c>
      <c r="D10" s="79">
        <v>27999.999999999902</v>
      </c>
      <c r="E10" s="79">
        <v>27999.999999999902</v>
      </c>
      <c r="F10" s="79">
        <v>27999.999999999902</v>
      </c>
    </row>
    <row r="11" spans="1:6" hidden="1" outlineLevel="1" x14ac:dyDescent="0.3">
      <c r="A11" s="80" t="s">
        <v>282</v>
      </c>
      <c r="B11" s="79">
        <v>35999.999999999898</v>
      </c>
      <c r="C11" s="79">
        <v>35999.999999999898</v>
      </c>
      <c r="D11" s="79">
        <v>35999.999999999898</v>
      </c>
      <c r="E11" s="79">
        <v>35999.999999999898</v>
      </c>
      <c r="F11" s="79">
        <v>35999.999999999898</v>
      </c>
    </row>
    <row r="12" spans="1:6" collapsed="1" x14ac:dyDescent="0.3">
      <c r="A12" s="80" t="s">
        <v>183</v>
      </c>
      <c r="B12" s="90">
        <v>114375</v>
      </c>
      <c r="C12" s="90">
        <v>114375</v>
      </c>
      <c r="D12" s="90">
        <v>114374.999999999</v>
      </c>
      <c r="E12" s="90">
        <v>114374.999999999</v>
      </c>
      <c r="F12" s="90">
        <v>114374.999999999</v>
      </c>
    </row>
    <row r="13" spans="1:6" x14ac:dyDescent="0.3">
      <c r="A13" s="80" t="s">
        <v>184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</row>
    <row r="14" spans="1:6" x14ac:dyDescent="0.3">
      <c r="A14" s="80" t="s">
        <v>191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</row>
    <row r="15" spans="1:6" x14ac:dyDescent="0.3">
      <c r="A15" s="80" t="s">
        <v>192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</row>
    <row r="16" spans="1:6" hidden="1" outlineLevel="1" x14ac:dyDescent="0.3">
      <c r="A16" s="80" t="s">
        <v>135</v>
      </c>
    </row>
    <row r="17" spans="1:6" hidden="1" outlineLevel="1" x14ac:dyDescent="0.3">
      <c r="A17" s="80" t="s">
        <v>283</v>
      </c>
      <c r="B17" s="79">
        <v>203.42130612244901</v>
      </c>
      <c r="C17" s="79">
        <v>203.42130612244901</v>
      </c>
      <c r="D17" s="79">
        <v>203.42130612244901</v>
      </c>
      <c r="E17" s="79">
        <v>203.42130612244901</v>
      </c>
      <c r="F17" s="79">
        <v>203.42130612244901</v>
      </c>
    </row>
    <row r="18" spans="1:6" hidden="1" outlineLevel="1" x14ac:dyDescent="0.3">
      <c r="A18" s="80" t="s">
        <v>284</v>
      </c>
      <c r="B18" s="79">
        <v>119.13871698113201</v>
      </c>
      <c r="C18" s="79">
        <v>119.13871698113201</v>
      </c>
      <c r="D18" s="79">
        <v>119.13871698113201</v>
      </c>
      <c r="E18" s="79">
        <v>119.13871698113201</v>
      </c>
      <c r="F18" s="79">
        <v>119.13871698113201</v>
      </c>
    </row>
    <row r="19" spans="1:6" hidden="1" outlineLevel="1" x14ac:dyDescent="0.3">
      <c r="A19" s="80" t="s">
        <v>285</v>
      </c>
      <c r="B19" s="79">
        <v>190.76878817733899</v>
      </c>
      <c r="C19" s="79">
        <v>190.76878817733899</v>
      </c>
      <c r="D19" s="79">
        <v>190.76878817733899</v>
      </c>
      <c r="E19" s="79">
        <v>190.76878817733899</v>
      </c>
      <c r="F19" s="79">
        <v>190.76878817733899</v>
      </c>
    </row>
    <row r="20" spans="1:6" hidden="1" outlineLevel="1" x14ac:dyDescent="0.3">
      <c r="A20" s="80" t="s">
        <v>286</v>
      </c>
      <c r="B20" s="79">
        <v>25.978530612244899</v>
      </c>
      <c r="C20" s="79">
        <v>25.978530612244899</v>
      </c>
      <c r="D20" s="79">
        <v>25.978530612244899</v>
      </c>
      <c r="E20" s="79">
        <v>25.978530612244899</v>
      </c>
      <c r="F20" s="79">
        <v>25.978530612244899</v>
      </c>
    </row>
    <row r="21" spans="1:6" hidden="1" outlineLevel="1" x14ac:dyDescent="0.3">
      <c r="A21" s="80" t="s">
        <v>287</v>
      </c>
      <c r="B21" s="79">
        <v>89.309207547169706</v>
      </c>
      <c r="C21" s="79">
        <v>89.309207547169706</v>
      </c>
      <c r="D21" s="79">
        <v>89.309207547169706</v>
      </c>
      <c r="E21" s="79">
        <v>89.309207547169706</v>
      </c>
      <c r="F21" s="79">
        <v>89.309207547169706</v>
      </c>
    </row>
    <row r="22" spans="1:6" hidden="1" outlineLevel="1" x14ac:dyDescent="0.3">
      <c r="A22" s="80" t="s">
        <v>288</v>
      </c>
      <c r="B22" s="79">
        <v>17.180630541871899</v>
      </c>
      <c r="C22" s="79">
        <v>17.180630541871899</v>
      </c>
      <c r="D22" s="79">
        <v>17.180630541871899</v>
      </c>
      <c r="E22" s="79">
        <v>17.180630541871899</v>
      </c>
      <c r="F22" s="79">
        <v>17.1806305418718</v>
      </c>
    </row>
    <row r="23" spans="1:6" hidden="1" outlineLevel="1" x14ac:dyDescent="0.3">
      <c r="A23" s="80" t="s">
        <v>289</v>
      </c>
      <c r="B23" s="79">
        <v>-9.27</v>
      </c>
      <c r="C23" s="79">
        <v>-9.2700000000000102</v>
      </c>
      <c r="D23" s="79">
        <v>-9.2700000000000102</v>
      </c>
      <c r="E23" s="79">
        <v>-9.27</v>
      </c>
      <c r="F23" s="79">
        <v>-9.27</v>
      </c>
    </row>
    <row r="24" spans="1:6" hidden="1" outlineLevel="1" x14ac:dyDescent="0.3">
      <c r="A24" s="80" t="s">
        <v>290</v>
      </c>
      <c r="B24" s="79">
        <v>91.131487684728995</v>
      </c>
      <c r="C24" s="79">
        <v>91.131487684728995</v>
      </c>
      <c r="D24" s="79">
        <v>91.131487684728995</v>
      </c>
      <c r="E24" s="79">
        <v>91.131487684728995</v>
      </c>
      <c r="F24" s="79">
        <v>91.131487684728995</v>
      </c>
    </row>
    <row r="25" spans="1:6" collapsed="1" x14ac:dyDescent="0.3">
      <c r="A25" s="80" t="s">
        <v>271</v>
      </c>
      <c r="B25" s="90">
        <v>727.65866766693603</v>
      </c>
      <c r="C25" s="90">
        <v>727.65866766693603</v>
      </c>
      <c r="D25" s="90">
        <v>727.65866766693705</v>
      </c>
      <c r="E25" s="90">
        <v>727.65866766693705</v>
      </c>
      <c r="F25" s="90">
        <v>727.65866766693705</v>
      </c>
    </row>
    <row r="26" spans="1:6" x14ac:dyDescent="0.3">
      <c r="A26" s="80" t="s">
        <v>272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</row>
    <row r="27" spans="1:6" hidden="1" outlineLevel="1" x14ac:dyDescent="0.3">
      <c r="A27" s="80" t="s">
        <v>135</v>
      </c>
    </row>
    <row r="28" spans="1:6" hidden="1" outlineLevel="1" x14ac:dyDescent="0.3">
      <c r="A28" s="80" t="s">
        <v>291</v>
      </c>
      <c r="B28" s="79">
        <v>2558.51686668923</v>
      </c>
      <c r="C28" s="79">
        <v>6153.9555775639601</v>
      </c>
      <c r="D28" s="79">
        <v>7818.2810999962503</v>
      </c>
      <c r="E28" s="79">
        <v>10735.980874188899</v>
      </c>
      <c r="F28" s="79">
        <v>13852.921410990801</v>
      </c>
    </row>
    <row r="29" spans="1:6" collapsed="1" x14ac:dyDescent="0.3">
      <c r="A29" s="80" t="s">
        <v>273</v>
      </c>
      <c r="B29" s="79">
        <v>2558.51686668923</v>
      </c>
      <c r="C29" s="79">
        <v>6153.9555775639601</v>
      </c>
      <c r="D29" s="79">
        <v>7818.2810999962503</v>
      </c>
      <c r="E29" s="79">
        <v>10735.980874188899</v>
      </c>
      <c r="F29" s="79">
        <v>13852.921410990801</v>
      </c>
    </row>
    <row r="30" spans="1:6" x14ac:dyDescent="0.3">
      <c r="A30" s="80" t="s">
        <v>274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</row>
    <row r="31" spans="1:6" x14ac:dyDescent="0.3">
      <c r="A31" s="80" t="s">
        <v>275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</row>
    <row r="32" spans="1:6" x14ac:dyDescent="0.3">
      <c r="A32" s="80" t="s">
        <v>276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</row>
    <row r="33" spans="1:6" x14ac:dyDescent="0.3">
      <c r="A33" s="81" t="s">
        <v>277</v>
      </c>
      <c r="B33" s="79">
        <v>117661.17553435601</v>
      </c>
      <c r="C33" s="79">
        <v>121256.61424523</v>
      </c>
      <c r="D33" s="79">
        <v>122920.939767663</v>
      </c>
      <c r="E33" s="79">
        <v>125838.63954185499</v>
      </c>
      <c r="F33" s="79">
        <v>128955.580078657</v>
      </c>
    </row>
    <row r="34" spans="1:6" x14ac:dyDescent="0.3">
      <c r="A34" s="80" t="s">
        <v>278</v>
      </c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096F-8876-44A3-BDD6-997856828B2F}">
  <sheetPr>
    <pageSetUpPr fitToPage="1"/>
  </sheetPr>
  <dimension ref="A1:H7"/>
  <sheetViews>
    <sheetView tabSelected="1" workbookViewId="0">
      <selection activeCell="D20" sqref="D20"/>
    </sheetView>
  </sheetViews>
  <sheetFormatPr defaultRowHeight="13.2" x14ac:dyDescent="0.25"/>
  <cols>
    <col min="1" max="1" width="30.44140625" customWidth="1"/>
    <col min="2" max="6" width="13.77734375" customWidth="1"/>
  </cols>
  <sheetData>
    <row r="1" spans="1:8" ht="13.8" x14ac:dyDescent="0.25">
      <c r="A1" s="86" t="s">
        <v>292</v>
      </c>
    </row>
    <row r="4" spans="1:8" x14ac:dyDescent="0.25">
      <c r="B4" s="91">
        <v>2023</v>
      </c>
      <c r="C4" s="91">
        <v>2024</v>
      </c>
      <c r="D4" s="91">
        <v>2025</v>
      </c>
      <c r="E4" s="91">
        <v>2026</v>
      </c>
      <c r="F4" s="91">
        <v>2027</v>
      </c>
    </row>
    <row r="5" spans="1:8" x14ac:dyDescent="0.25">
      <c r="A5" t="s">
        <v>293</v>
      </c>
      <c r="B5" s="70">
        <f>SUM('DE Corp Fcst IS'!B9:B52)+'DE Corp Fcst IS'!B59+'DE Corp Fcst IS'!B62+SUM('DE Corp Fcst IS'!B68:B145)+'PE Fcst IS'!B12+'PE Fcst IS'!B25</f>
        <v>945459.88609201775</v>
      </c>
      <c r="C5" s="70">
        <f>SUM('DE Corp Fcst IS'!C9:C52)+'DE Corp Fcst IS'!C59+'DE Corp Fcst IS'!C62+SUM('DE Corp Fcst IS'!C68:C145)+'PE Fcst IS'!C12+'PE Fcst IS'!C25</f>
        <v>984083.68922596402</v>
      </c>
      <c r="D5" s="70">
        <f>SUM('DE Corp Fcst IS'!D9:D52)+'DE Corp Fcst IS'!D59+'DE Corp Fcst IS'!D62+SUM('DE Corp Fcst IS'!D68:D145)+'PE Fcst IS'!D12+'PE Fcst IS'!D25</f>
        <v>1096804.9315445034</v>
      </c>
      <c r="E5" s="70">
        <f>SUM('DE Corp Fcst IS'!E9:E52)+'DE Corp Fcst IS'!E59+'DE Corp Fcst IS'!E62+SUM('DE Corp Fcst IS'!E68:E145)+'PE Fcst IS'!E12+'PE Fcst IS'!E25</f>
        <v>1202733.7074750618</v>
      </c>
      <c r="F5" s="70">
        <f>SUM('DE Corp Fcst IS'!F9:F52)+'DE Corp Fcst IS'!F59+'DE Corp Fcst IS'!F62+SUM('DE Corp Fcst IS'!F68:F145)+'PE Fcst IS'!F12+'PE Fcst IS'!F25</f>
        <v>1314461.2296352561</v>
      </c>
    </row>
    <row r="6" spans="1:8" x14ac:dyDescent="0.25">
      <c r="A6" t="s">
        <v>294</v>
      </c>
      <c r="B6" s="93" t="e">
        <f>(('DE Corp Fcst BS'!B16+'DE Corp Fcst BS'!B18+'PE Fcst BS'!B8)+#REF!/1000)/2</f>
        <v>#REF!</v>
      </c>
      <c r="C6" s="93">
        <f>(('DE Corp Fcst BS'!B16+'DE Corp Fcst BS'!B18+'PE Fcst BS'!B8)+('DE Corp Fcst BS'!C16+'DE Corp Fcst BS'!C18+'PE Fcst BS'!C8))/2</f>
        <v>23380332.868445098</v>
      </c>
      <c r="D6" s="93">
        <f>(('DE Corp Fcst BS'!C16+'DE Corp Fcst BS'!C18+'PE Fcst BS'!C8)+('DE Corp Fcst BS'!D16+'DE Corp Fcst BS'!D18+'PE Fcst BS'!D8))/2</f>
        <v>25232150.720110513</v>
      </c>
      <c r="E6" s="93">
        <f>(('DE Corp Fcst BS'!D16+'DE Corp Fcst BS'!D18+'PE Fcst BS'!D8)+('DE Corp Fcst BS'!E16+'DE Corp Fcst BS'!E18+'PE Fcst BS'!E8))/2</f>
        <v>26610318.103476334</v>
      </c>
      <c r="F6" s="93">
        <f>(('DE Corp Fcst BS'!E16+'DE Corp Fcst BS'!E18+'PE Fcst BS'!E8)+('DE Corp Fcst BS'!F16+'DE Corp Fcst BS'!F18+'PE Fcst BS'!F8))/2</f>
        <v>27933684.815165311</v>
      </c>
      <c r="H6" s="96"/>
    </row>
    <row r="7" spans="1:8" x14ac:dyDescent="0.25">
      <c r="A7" t="s">
        <v>295</v>
      </c>
      <c r="B7" s="71" t="e">
        <f>B5/B6</f>
        <v>#REF!</v>
      </c>
      <c r="C7" s="71">
        <f t="shared" ref="C7:F7" si="0">C5/C6</f>
        <v>4.2090234333409221E-2</v>
      </c>
      <c r="D7" s="71">
        <f t="shared" si="0"/>
        <v>4.3468547081495064E-2</v>
      </c>
      <c r="E7" s="71">
        <f t="shared" si="0"/>
        <v>4.5198020662441399E-2</v>
      </c>
      <c r="F7" s="71">
        <f t="shared" si="0"/>
        <v>4.7056492486864096E-2</v>
      </c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E622-D440-4133-92B4-6ADBE20DC792}">
  <sheetPr>
    <pageSetUpPr fitToPage="1"/>
  </sheetPr>
  <dimension ref="A1:G66"/>
  <sheetViews>
    <sheetView tabSelected="1" workbookViewId="0">
      <selection activeCell="D20" sqref="D20"/>
    </sheetView>
  </sheetViews>
  <sheetFormatPr defaultColWidth="10.33203125" defaultRowHeight="13.8" x14ac:dyDescent="0.3"/>
  <cols>
    <col min="1" max="1" width="60.77734375" style="80" bestFit="1" customWidth="1"/>
    <col min="2" max="6" width="15.6640625" style="79" customWidth="1"/>
    <col min="7" max="7" width="52.44140625" style="79" bestFit="1" customWidth="1"/>
    <col min="8" max="16384" width="10.33203125" style="79"/>
  </cols>
  <sheetData>
    <row r="1" spans="1:7" s="77" customFormat="1" x14ac:dyDescent="0.3">
      <c r="A1" s="128" t="s">
        <v>296</v>
      </c>
      <c r="B1" s="77" t="s">
        <v>297</v>
      </c>
      <c r="C1" s="77" t="s">
        <v>297</v>
      </c>
      <c r="D1" s="77" t="s">
        <v>297</v>
      </c>
      <c r="E1" s="77" t="s">
        <v>297</v>
      </c>
      <c r="F1" s="77" t="s">
        <v>297</v>
      </c>
    </row>
    <row r="2" spans="1:7" s="77" customFormat="1" x14ac:dyDescent="0.3">
      <c r="A2" s="118" t="s">
        <v>82</v>
      </c>
      <c r="B2" s="77" t="s">
        <v>83</v>
      </c>
      <c r="C2" s="77" t="s">
        <v>84</v>
      </c>
      <c r="D2" s="77" t="s">
        <v>85</v>
      </c>
      <c r="E2" s="77" t="s">
        <v>86</v>
      </c>
      <c r="F2" s="77" t="s">
        <v>87</v>
      </c>
    </row>
    <row r="3" spans="1:7" s="77" customFormat="1" x14ac:dyDescent="0.3">
      <c r="A3" s="119" t="s">
        <v>298</v>
      </c>
    </row>
    <row r="4" spans="1:7" s="122" customFormat="1" x14ac:dyDescent="0.3">
      <c r="A4" s="120" t="s">
        <v>299</v>
      </c>
      <c r="B4" s="121"/>
      <c r="C4" s="121"/>
      <c r="D4" s="121"/>
      <c r="E4" s="121"/>
      <c r="F4" s="121"/>
    </row>
    <row r="5" spans="1:7" x14ac:dyDescent="0.3">
      <c r="A5" s="82" t="s">
        <v>300</v>
      </c>
      <c r="B5" s="79">
        <v>3355826.1278226101</v>
      </c>
      <c r="C5" s="79">
        <v>2748941.0299509899</v>
      </c>
      <c r="D5" s="79">
        <v>2719977.6986712702</v>
      </c>
      <c r="E5" s="79">
        <v>2723831.9261917202</v>
      </c>
      <c r="F5" s="79">
        <v>2763636.4268656098</v>
      </c>
    </row>
    <row r="6" spans="1:7" x14ac:dyDescent="0.3">
      <c r="A6" s="82" t="s">
        <v>301</v>
      </c>
    </row>
    <row r="7" spans="1:7" x14ac:dyDescent="0.3">
      <c r="A7" s="78" t="s">
        <v>302</v>
      </c>
      <c r="B7" s="123">
        <v>1012405.65087733</v>
      </c>
      <c r="C7" s="123">
        <v>1854622.71382362</v>
      </c>
      <c r="D7" s="123">
        <v>1509706.5874764</v>
      </c>
      <c r="E7" s="123">
        <v>1264224.0571773101</v>
      </c>
      <c r="F7" s="123">
        <v>2550786.3227633899</v>
      </c>
      <c r="G7" s="81" t="s">
        <v>303</v>
      </c>
    </row>
    <row r="8" spans="1:7" x14ac:dyDescent="0.3">
      <c r="A8" s="110" t="s">
        <v>304</v>
      </c>
      <c r="B8" s="123">
        <v>21318964.025998481</v>
      </c>
      <c r="C8" s="123">
        <v>22574673.346190758</v>
      </c>
      <c r="D8" s="123">
        <v>24525298.792730242</v>
      </c>
      <c r="E8" s="123">
        <v>25921406.769568719</v>
      </c>
      <c r="F8" s="123">
        <v>26130952.480821207</v>
      </c>
      <c r="G8" s="81" t="s">
        <v>303</v>
      </c>
    </row>
    <row r="9" spans="1:7" x14ac:dyDescent="0.3">
      <c r="A9" s="81" t="s">
        <v>305</v>
      </c>
      <c r="B9" s="79">
        <v>78000</v>
      </c>
      <c r="C9" s="79">
        <v>78000</v>
      </c>
      <c r="D9" s="79">
        <v>78000</v>
      </c>
      <c r="E9" s="79">
        <v>78000</v>
      </c>
      <c r="F9" s="79">
        <v>78000</v>
      </c>
      <c r="G9" s="81" t="s">
        <v>306</v>
      </c>
    </row>
    <row r="10" spans="1:7" x14ac:dyDescent="0.3">
      <c r="A10" s="81" t="s">
        <v>307</v>
      </c>
      <c r="B10"/>
      <c r="C10"/>
      <c r="D10"/>
      <c r="E10"/>
      <c r="F10"/>
    </row>
    <row r="11" spans="1:7" x14ac:dyDescent="0.3">
      <c r="A11" s="80" t="s">
        <v>308</v>
      </c>
      <c r="B11" s="79">
        <v>1961544.47372999</v>
      </c>
      <c r="C11" s="79">
        <v>1961544.47372999</v>
      </c>
      <c r="D11" s="79">
        <v>1961544.47372999</v>
      </c>
      <c r="E11" s="79">
        <v>1961544.47372999</v>
      </c>
      <c r="F11" s="79">
        <v>1961544.47372999</v>
      </c>
    </row>
    <row r="12" spans="1:7" x14ac:dyDescent="0.3">
      <c r="A12" s="80" t="s">
        <v>309</v>
      </c>
      <c r="B12" s="79">
        <v>770.06802000000005</v>
      </c>
      <c r="C12" s="79">
        <v>770.06802000000005</v>
      </c>
      <c r="D12" s="79">
        <v>770.06802000000005</v>
      </c>
      <c r="E12" s="79">
        <v>770.06802000000005</v>
      </c>
      <c r="F12" s="79">
        <v>770.06802000000005</v>
      </c>
    </row>
    <row r="13" spans="1:7" x14ac:dyDescent="0.3">
      <c r="A13" s="124" t="s">
        <v>310</v>
      </c>
      <c r="B13" s="123">
        <v>45905379.080549896</v>
      </c>
      <c r="C13" s="123">
        <v>45905379.080549896</v>
      </c>
      <c r="D13" s="123">
        <v>45905379.080549896</v>
      </c>
      <c r="E13" s="123">
        <v>45905379.080549896</v>
      </c>
      <c r="F13" s="123">
        <v>45905379.080549896</v>
      </c>
      <c r="G13" s="81" t="s">
        <v>311</v>
      </c>
    </row>
    <row r="14" spans="1:7" x14ac:dyDescent="0.3">
      <c r="A14" s="124" t="s">
        <v>312</v>
      </c>
      <c r="B14" s="123">
        <v>4519027.8100022599</v>
      </c>
      <c r="C14" s="123">
        <v>5960262.7193242097</v>
      </c>
      <c r="D14" s="123">
        <v>7606671.0756319501</v>
      </c>
      <c r="E14" s="123">
        <v>9459461.05495633</v>
      </c>
      <c r="F14" s="123">
        <v>11557583.002153799</v>
      </c>
      <c r="G14" s="81" t="s">
        <v>311</v>
      </c>
    </row>
    <row r="15" spans="1:7" x14ac:dyDescent="0.3">
      <c r="A15" s="80" t="s">
        <v>313</v>
      </c>
      <c r="B15" s="79">
        <v>-78507.997009999905</v>
      </c>
      <c r="C15" s="79">
        <v>-78507.997009999905</v>
      </c>
      <c r="D15" s="79">
        <v>-78507.997009999905</v>
      </c>
      <c r="E15" s="79">
        <v>-78507.997009999905</v>
      </c>
      <c r="F15" s="79">
        <v>-78507.997009999905</v>
      </c>
    </row>
    <row r="16" spans="1:7" x14ac:dyDescent="0.3">
      <c r="A16" s="80" t="s">
        <v>314</v>
      </c>
      <c r="B16" s="79">
        <v>-3072701.25526</v>
      </c>
      <c r="C16" s="79">
        <v>-3072701.25526</v>
      </c>
      <c r="D16" s="79">
        <v>-3072701.25526</v>
      </c>
      <c r="E16" s="79">
        <v>-3072701.25526</v>
      </c>
      <c r="F16" s="79">
        <v>-3072701.25526</v>
      </c>
    </row>
    <row r="17" spans="1:7" x14ac:dyDescent="0.3">
      <c r="A17" s="80" t="s">
        <v>315</v>
      </c>
      <c r="B17" s="79">
        <v>2483484.87255</v>
      </c>
      <c r="C17" s="79">
        <v>2483484.87255</v>
      </c>
      <c r="D17" s="79">
        <v>2483484.87255</v>
      </c>
      <c r="E17" s="79">
        <v>2483484.87255</v>
      </c>
      <c r="F17" s="79">
        <v>2483484.87255</v>
      </c>
    </row>
    <row r="18" spans="1:7" x14ac:dyDescent="0.3">
      <c r="A18" s="80" t="s">
        <v>316</v>
      </c>
      <c r="B18" s="79">
        <v>-139995.57064542899</v>
      </c>
      <c r="C18" s="79">
        <v>-143183.18746085899</v>
      </c>
      <c r="D18" s="79">
        <v>-146370.80427628901</v>
      </c>
      <c r="E18" s="79">
        <v>-149558.42109171901</v>
      </c>
      <c r="F18" s="79">
        <v>-152746.03790714801</v>
      </c>
    </row>
    <row r="19" spans="1:7" x14ac:dyDescent="0.3">
      <c r="A19" s="82" t="s">
        <v>317</v>
      </c>
      <c r="B19" s="79">
        <v>51579001.481936723</v>
      </c>
      <c r="C19" s="79">
        <v>53017048.774443239</v>
      </c>
      <c r="D19" s="79">
        <v>54660269.513935558</v>
      </c>
      <c r="E19" s="79">
        <v>56509871.876444504</v>
      </c>
      <c r="F19" s="79">
        <v>58604806.206826545</v>
      </c>
    </row>
    <row r="20" spans="1:7" x14ac:dyDescent="0.3">
      <c r="A20" s="82" t="s">
        <v>318</v>
      </c>
      <c r="B20" s="79">
        <v>0</v>
      </c>
      <c r="C20" s="79">
        <v>0</v>
      </c>
      <c r="D20" s="79">
        <v>0</v>
      </c>
      <c r="E20" s="79">
        <v>0</v>
      </c>
      <c r="F20" s="79">
        <v>0</v>
      </c>
    </row>
    <row r="21" spans="1:7" x14ac:dyDescent="0.3">
      <c r="A21" s="81" t="s">
        <v>319</v>
      </c>
      <c r="B21" s="79">
        <v>51579001.481936723</v>
      </c>
      <c r="C21" s="79">
        <v>53017048.774443239</v>
      </c>
      <c r="D21" s="79">
        <v>54660269.513935558</v>
      </c>
      <c r="E21" s="79">
        <v>56509871.876444504</v>
      </c>
      <c r="F21" s="79">
        <v>58604806.206826545</v>
      </c>
    </row>
    <row r="22" spans="1:7" x14ac:dyDescent="0.3">
      <c r="A22" s="110" t="s">
        <v>320</v>
      </c>
      <c r="B22" s="123">
        <v>-48167798.735743791</v>
      </c>
      <c r="C22" s="123">
        <v>-52792884.615213387</v>
      </c>
      <c r="D22" s="123">
        <v>-58175320.869005583</v>
      </c>
      <c r="E22" s="123">
        <v>-63525987.437988713</v>
      </c>
      <c r="F22" s="123">
        <v>-69067238.904267192</v>
      </c>
      <c r="G22" s="81" t="s">
        <v>321</v>
      </c>
    </row>
    <row r="23" spans="1:7" x14ac:dyDescent="0.3">
      <c r="A23" s="81" t="s">
        <v>322</v>
      </c>
      <c r="B23" s="79">
        <v>8900000</v>
      </c>
      <c r="C23" s="79">
        <v>8900000</v>
      </c>
      <c r="D23" s="79">
        <v>8900000</v>
      </c>
      <c r="E23" s="79">
        <v>8900000</v>
      </c>
      <c r="F23" s="79">
        <v>8900000</v>
      </c>
      <c r="G23" s="81" t="s">
        <v>323</v>
      </c>
    </row>
    <row r="24" spans="1:7" x14ac:dyDescent="0.3">
      <c r="A24" s="125" t="s">
        <v>324</v>
      </c>
      <c r="B24" s="126">
        <v>12311202.746192932</v>
      </c>
      <c r="C24" s="126">
        <v>9124164.1592298523</v>
      </c>
      <c r="D24" s="126">
        <v>5384948.6449299753</v>
      </c>
      <c r="E24" s="126">
        <v>1883884.4384557903</v>
      </c>
      <c r="F24" s="126">
        <v>-1562432.6974406466</v>
      </c>
    </row>
    <row r="25" spans="1:7" s="77" customFormat="1" x14ac:dyDescent="0.3">
      <c r="A25" s="119"/>
    </row>
    <row r="26" spans="1:7" s="122" customFormat="1" x14ac:dyDescent="0.3">
      <c r="A26" s="120" t="s">
        <v>101</v>
      </c>
      <c r="B26" s="121"/>
      <c r="C26" s="121"/>
      <c r="D26" s="121"/>
      <c r="E26" s="121"/>
      <c r="F26" s="121"/>
    </row>
    <row r="27" spans="1:7" x14ac:dyDescent="0.3">
      <c r="A27" s="82" t="s">
        <v>105</v>
      </c>
      <c r="B27" s="79">
        <v>3355826.1278226101</v>
      </c>
      <c r="C27" s="79">
        <v>2748941.0299509899</v>
      </c>
      <c r="D27" s="79">
        <v>2719977.6986712702</v>
      </c>
      <c r="E27" s="79">
        <v>2723831.9261917202</v>
      </c>
      <c r="F27" s="79">
        <v>2763636.4268656098</v>
      </c>
    </row>
    <row r="28" spans="1:7" x14ac:dyDescent="0.3">
      <c r="A28" s="82" t="s">
        <v>325</v>
      </c>
      <c r="B28" s="79">
        <v>329938.608961277</v>
      </c>
      <c r="C28" s="79">
        <v>633590.18156579498</v>
      </c>
      <c r="D28" s="79">
        <v>838217.11986944894</v>
      </c>
      <c r="E28" s="79">
        <v>1242364.3631513</v>
      </c>
      <c r="F28" s="79">
        <v>1771933.7848155</v>
      </c>
    </row>
    <row r="29" spans="1:7" x14ac:dyDescent="0.3">
      <c r="A29" s="82" t="s">
        <v>109</v>
      </c>
      <c r="B29" s="79">
        <v>1012405.65087733</v>
      </c>
      <c r="C29" s="79">
        <v>1854622.71382362</v>
      </c>
      <c r="D29" s="79">
        <v>1509706.5874764</v>
      </c>
      <c r="E29" s="79">
        <v>1264224.0571773101</v>
      </c>
      <c r="F29" s="79">
        <v>2550786.3227633899</v>
      </c>
    </row>
    <row r="30" spans="1:7" x14ac:dyDescent="0.3">
      <c r="A30" s="81" t="s">
        <v>111</v>
      </c>
      <c r="B30" s="79">
        <v>19675550.654258501</v>
      </c>
      <c r="C30" s="79">
        <v>20930614.1772708</v>
      </c>
      <c r="D30" s="79">
        <v>22880593.826630302</v>
      </c>
      <c r="E30" s="79">
        <v>24276056.0062888</v>
      </c>
      <c r="F30" s="79">
        <v>24484955.920361299</v>
      </c>
    </row>
    <row r="31" spans="1:7" x14ac:dyDescent="0.3">
      <c r="A31" s="81" t="s">
        <v>115</v>
      </c>
      <c r="B31" s="79">
        <v>78000</v>
      </c>
      <c r="C31" s="79">
        <v>78000</v>
      </c>
      <c r="D31" s="79">
        <v>78000</v>
      </c>
      <c r="E31" s="79">
        <v>78000</v>
      </c>
      <c r="F31" s="79">
        <v>78000</v>
      </c>
    </row>
    <row r="32" spans="1:7" x14ac:dyDescent="0.3">
      <c r="A32" s="81" t="s">
        <v>90</v>
      </c>
      <c r="B32"/>
      <c r="C32"/>
      <c r="D32"/>
      <c r="E32"/>
      <c r="F32"/>
    </row>
    <row r="33" spans="1:6" x14ac:dyDescent="0.3">
      <c r="A33" s="80" t="s">
        <v>91</v>
      </c>
      <c r="B33" s="79">
        <v>1961544.47372999</v>
      </c>
      <c r="C33" s="79">
        <v>1961544.47372999</v>
      </c>
      <c r="D33" s="79">
        <v>1961544.47372999</v>
      </c>
      <c r="E33" s="79">
        <v>1961544.47372999</v>
      </c>
      <c r="F33" s="79">
        <v>1961544.47372999</v>
      </c>
    </row>
    <row r="34" spans="1:6" x14ac:dyDescent="0.3">
      <c r="A34" s="80" t="s">
        <v>92</v>
      </c>
      <c r="B34" s="79">
        <v>770.06802000000005</v>
      </c>
      <c r="C34" s="79">
        <v>770.06802000000005</v>
      </c>
      <c r="D34" s="79">
        <v>770.06802000000005</v>
      </c>
      <c r="E34" s="79">
        <v>770.06802000000005</v>
      </c>
      <c r="F34" s="79">
        <v>770.06802000000005</v>
      </c>
    </row>
    <row r="35" spans="1:6" x14ac:dyDescent="0.3">
      <c r="A35" s="80" t="s">
        <v>93</v>
      </c>
      <c r="B35" s="79">
        <v>46110657.785349898</v>
      </c>
      <c r="C35" s="79">
        <v>46110657.785349898</v>
      </c>
      <c r="D35" s="79">
        <v>46110657.785349898</v>
      </c>
      <c r="E35" s="79">
        <v>46110657.785349898</v>
      </c>
      <c r="F35" s="79">
        <v>46110657.785349898</v>
      </c>
    </row>
    <row r="36" spans="1:6" x14ac:dyDescent="0.3">
      <c r="A36" s="80" t="s">
        <v>94</v>
      </c>
      <c r="B36" s="79">
        <v>4573305.7803722601</v>
      </c>
      <c r="C36" s="79">
        <v>6014540.68969421</v>
      </c>
      <c r="D36" s="79">
        <v>7660949.0460019503</v>
      </c>
      <c r="E36" s="79">
        <v>9513739.0253263302</v>
      </c>
      <c r="F36" s="79">
        <v>11611860.972523799</v>
      </c>
    </row>
    <row r="37" spans="1:6" x14ac:dyDescent="0.3">
      <c r="A37" s="80" t="s">
        <v>95</v>
      </c>
      <c r="B37" s="79">
        <v>-78507.997009999905</v>
      </c>
      <c r="C37" s="79">
        <v>-78507.997009999905</v>
      </c>
      <c r="D37" s="79">
        <v>-78507.997009999905</v>
      </c>
      <c r="E37" s="79">
        <v>-78507.997009999905</v>
      </c>
      <c r="F37" s="79">
        <v>-78507.997009999905</v>
      </c>
    </row>
    <row r="38" spans="1:6" x14ac:dyDescent="0.3">
      <c r="A38" s="80" t="s">
        <v>96</v>
      </c>
      <c r="B38" s="79">
        <v>-3072701.25526</v>
      </c>
      <c r="C38" s="79">
        <v>-3072701.25526</v>
      </c>
      <c r="D38" s="79">
        <v>-3072701.25526</v>
      </c>
      <c r="E38" s="79">
        <v>-3072701.25526</v>
      </c>
      <c r="F38" s="79">
        <v>-3072701.25526</v>
      </c>
    </row>
    <row r="39" spans="1:6" x14ac:dyDescent="0.3">
      <c r="A39" s="80" t="s">
        <v>97</v>
      </c>
      <c r="B39" s="79">
        <v>2483484.87255</v>
      </c>
      <c r="C39" s="79">
        <v>2483484.87255</v>
      </c>
      <c r="D39" s="79">
        <v>2483484.87255</v>
      </c>
      <c r="E39" s="79">
        <v>2483484.87255</v>
      </c>
      <c r="F39" s="79">
        <v>2483484.87255</v>
      </c>
    </row>
    <row r="40" spans="1:6" x14ac:dyDescent="0.3">
      <c r="A40" s="80" t="s">
        <v>98</v>
      </c>
      <c r="B40" s="79">
        <v>-139995.57064542899</v>
      </c>
      <c r="C40" s="79">
        <v>-143183.18746085899</v>
      </c>
      <c r="D40" s="79">
        <v>-146370.80427628901</v>
      </c>
      <c r="E40" s="79">
        <v>-149558.42109171901</v>
      </c>
      <c r="F40" s="79">
        <v>-152746.03790714801</v>
      </c>
    </row>
    <row r="41" spans="1:6" x14ac:dyDescent="0.3">
      <c r="A41" s="82" t="s">
        <v>99</v>
      </c>
      <c r="B41" s="79">
        <v>51838558.157106802</v>
      </c>
      <c r="C41" s="79">
        <v>53276605.449613303</v>
      </c>
      <c r="D41" s="79">
        <v>54919826.1891056</v>
      </c>
      <c r="E41" s="79">
        <v>56769428.551614597</v>
      </c>
      <c r="F41" s="79">
        <v>58864362.881996602</v>
      </c>
    </row>
    <row r="42" spans="1:6" x14ac:dyDescent="0.3">
      <c r="A42" s="82" t="s">
        <v>326</v>
      </c>
      <c r="B42" s="79">
        <v>0</v>
      </c>
      <c r="C42" s="79">
        <v>0</v>
      </c>
      <c r="D42" s="79">
        <v>0</v>
      </c>
      <c r="E42" s="79">
        <v>0</v>
      </c>
      <c r="F42" s="79">
        <v>0</v>
      </c>
    </row>
    <row r="43" spans="1:6" x14ac:dyDescent="0.3">
      <c r="A43" s="81" t="s">
        <v>124</v>
      </c>
      <c r="B43" s="79">
        <v>51838558.157106802</v>
      </c>
      <c r="C43" s="79">
        <v>53276605.449613303</v>
      </c>
      <c r="D43" s="79">
        <v>54919826.1891056</v>
      </c>
      <c r="E43" s="79">
        <v>56769428.551614597</v>
      </c>
      <c r="F43" s="79">
        <v>58864362.881996602</v>
      </c>
    </row>
    <row r="44" spans="1:6" s="122" customFormat="1" x14ac:dyDescent="0.3">
      <c r="A44" s="120" t="s">
        <v>128</v>
      </c>
      <c r="B44" s="121"/>
      <c r="C44" s="121"/>
      <c r="D44" s="121"/>
      <c r="E44" s="121"/>
      <c r="F44" s="121"/>
    </row>
    <row r="45" spans="1:6" x14ac:dyDescent="0.3">
      <c r="A45" s="82" t="s">
        <v>105</v>
      </c>
      <c r="B45" s="79">
        <v>0</v>
      </c>
      <c r="C45" s="79">
        <v>0</v>
      </c>
      <c r="D45" s="79">
        <v>0</v>
      </c>
      <c r="E45" s="79">
        <v>0</v>
      </c>
      <c r="F45" s="79">
        <v>0</v>
      </c>
    </row>
    <row r="46" spans="1:6" x14ac:dyDescent="0.3">
      <c r="A46" s="82" t="s">
        <v>325</v>
      </c>
      <c r="B46" s="79">
        <v>101311.89236345</v>
      </c>
      <c r="C46" s="79">
        <v>193730.475627737</v>
      </c>
      <c r="D46" s="79">
        <v>287394.51514060301</v>
      </c>
      <c r="E46" s="79">
        <v>383604.289495965</v>
      </c>
      <c r="F46" s="79">
        <v>482203.298691298</v>
      </c>
    </row>
    <row r="47" spans="1:6" x14ac:dyDescent="0.3">
      <c r="A47" s="78" t="s">
        <v>109</v>
      </c>
      <c r="B47" s="123">
        <v>-1.4566126083082001E-13</v>
      </c>
      <c r="C47" s="123">
        <v>-2.6822988274943701E-13</v>
      </c>
      <c r="D47" s="123">
        <v>-4.9560355819266897E-13</v>
      </c>
      <c r="E47" s="123">
        <v>-4.9560355819266897E-13</v>
      </c>
      <c r="F47" s="123">
        <v>-3.8191672047105299E-13</v>
      </c>
    </row>
    <row r="48" spans="1:6" x14ac:dyDescent="0.3">
      <c r="A48" s="110" t="s">
        <v>111</v>
      </c>
      <c r="B48" s="123">
        <v>1643413.3717399801</v>
      </c>
      <c r="C48" s="123">
        <v>1644059.16891996</v>
      </c>
      <c r="D48" s="123">
        <v>1644704.96609994</v>
      </c>
      <c r="E48" s="123">
        <v>1645350.76327992</v>
      </c>
      <c r="F48" s="123">
        <v>1645996.56045991</v>
      </c>
    </row>
    <row r="49" spans="1:6" x14ac:dyDescent="0.3">
      <c r="A49" s="81" t="s">
        <v>115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</row>
    <row r="50" spans="1:6" x14ac:dyDescent="0.3">
      <c r="A50" s="81" t="s">
        <v>90</v>
      </c>
      <c r="B50"/>
      <c r="C50"/>
      <c r="D50"/>
      <c r="E50"/>
      <c r="F50"/>
    </row>
    <row r="51" spans="1:6" x14ac:dyDescent="0.3">
      <c r="A51" s="80" t="s">
        <v>91</v>
      </c>
      <c r="B51" s="79">
        <v>0</v>
      </c>
      <c r="C51" s="79">
        <v>0</v>
      </c>
      <c r="D51" s="79">
        <v>0</v>
      </c>
      <c r="E51" s="79">
        <v>0</v>
      </c>
      <c r="F51" s="79">
        <v>0</v>
      </c>
    </row>
    <row r="52" spans="1:6" x14ac:dyDescent="0.3">
      <c r="A52" s="80" t="s">
        <v>92</v>
      </c>
      <c r="B52" s="79">
        <v>-1467988.70676999</v>
      </c>
      <c r="C52" s="79">
        <v>-1467988.70676999</v>
      </c>
      <c r="D52" s="79">
        <v>-1467988.70676999</v>
      </c>
      <c r="E52" s="79">
        <v>-1467988.70676999</v>
      </c>
      <c r="F52" s="79">
        <v>-1467988.70676999</v>
      </c>
    </row>
    <row r="53" spans="1:6" x14ac:dyDescent="0.3">
      <c r="A53" s="80" t="s">
        <v>93</v>
      </c>
      <c r="B53" s="79">
        <v>4728154.1676199902</v>
      </c>
      <c r="C53" s="79">
        <v>4728154.1676199902</v>
      </c>
      <c r="D53" s="79">
        <v>4728154.1676199902</v>
      </c>
      <c r="E53" s="79">
        <v>4728154.1676199902</v>
      </c>
      <c r="F53" s="79">
        <v>4728154.1676199902</v>
      </c>
    </row>
    <row r="54" spans="1:6" x14ac:dyDescent="0.3">
      <c r="A54" s="80" t="s">
        <v>94</v>
      </c>
      <c r="B54" s="79">
        <v>-1548688.8307042001</v>
      </c>
      <c r="C54" s="79">
        <v>-1641107.46468657</v>
      </c>
      <c r="D54" s="79">
        <v>-1735084.8193868301</v>
      </c>
      <c r="E54" s="79">
        <v>-1831400.6359610399</v>
      </c>
      <c r="F54" s="79">
        <v>-1930095.02505374</v>
      </c>
    </row>
    <row r="55" spans="1:6" x14ac:dyDescent="0.3">
      <c r="A55" s="80" t="s">
        <v>95</v>
      </c>
      <c r="B55" s="79">
        <v>4.5474735088646402E-13</v>
      </c>
      <c r="C55" s="79">
        <v>4.5474735088646402E-13</v>
      </c>
      <c r="D55" s="79">
        <v>4.5474735088646402E-13</v>
      </c>
      <c r="E55" s="79">
        <v>4.5474735088646402E-13</v>
      </c>
      <c r="F55" s="79">
        <v>4.5474735088646402E-13</v>
      </c>
    </row>
    <row r="56" spans="1:6" x14ac:dyDescent="0.3">
      <c r="A56" s="80" t="s">
        <v>96</v>
      </c>
      <c r="B56" s="79">
        <v>0</v>
      </c>
      <c r="C56" s="79">
        <v>0</v>
      </c>
      <c r="D56" s="79">
        <v>0</v>
      </c>
      <c r="E56" s="79">
        <v>0</v>
      </c>
      <c r="F56" s="79">
        <v>0</v>
      </c>
    </row>
    <row r="57" spans="1:6" x14ac:dyDescent="0.3">
      <c r="A57" s="80" t="s">
        <v>97</v>
      </c>
      <c r="B57" s="79">
        <v>-70466.299750000006</v>
      </c>
      <c r="C57" s="79">
        <v>-70466.299750000006</v>
      </c>
      <c r="D57" s="79">
        <v>-70466.299750000006</v>
      </c>
      <c r="E57" s="79">
        <v>-70466.299750000006</v>
      </c>
      <c r="F57" s="79">
        <v>-70466.299750000006</v>
      </c>
    </row>
    <row r="58" spans="1:6" x14ac:dyDescent="0.3">
      <c r="A58" s="80" t="s">
        <v>98</v>
      </c>
      <c r="B58" s="79">
        <v>63609.832247684702</v>
      </c>
      <c r="C58" s="79">
        <v>63691.693735369401</v>
      </c>
      <c r="D58" s="79">
        <v>63773.555223054202</v>
      </c>
      <c r="E58" s="79">
        <v>63855.4167107389</v>
      </c>
      <c r="F58" s="79">
        <v>63937.278198423599</v>
      </c>
    </row>
    <row r="59" spans="1:6" x14ac:dyDescent="0.3">
      <c r="A59" s="82" t="s">
        <v>99</v>
      </c>
      <c r="B59" s="79">
        <v>1704620.1626434701</v>
      </c>
      <c r="C59" s="79">
        <v>1612283.3901487801</v>
      </c>
      <c r="D59" s="79">
        <v>1518387.8969362101</v>
      </c>
      <c r="E59" s="79">
        <v>1422153.9418496899</v>
      </c>
      <c r="F59" s="79">
        <v>1323541.41424467</v>
      </c>
    </row>
    <row r="60" spans="1:6" x14ac:dyDescent="0.3">
      <c r="A60" s="82" t="s">
        <v>326</v>
      </c>
      <c r="B60" s="79">
        <v>0</v>
      </c>
      <c r="C60" s="79">
        <v>0</v>
      </c>
      <c r="D60" s="79">
        <v>0</v>
      </c>
      <c r="E60" s="79">
        <v>0</v>
      </c>
      <c r="F60" s="79">
        <v>0</v>
      </c>
    </row>
    <row r="61" spans="1:6" x14ac:dyDescent="0.3">
      <c r="A61" s="81" t="s">
        <v>124</v>
      </c>
      <c r="B61" s="79">
        <v>1704620.1626434701</v>
      </c>
      <c r="C61" s="79">
        <v>1612283.3901487801</v>
      </c>
      <c r="D61" s="79">
        <v>1518387.8969362101</v>
      </c>
      <c r="E61" s="79">
        <v>1422153.9418496899</v>
      </c>
      <c r="F61" s="79">
        <v>1323541.41424467</v>
      </c>
    </row>
    <row r="63" spans="1:6" x14ac:dyDescent="0.3">
      <c r="A63" s="110" t="s">
        <v>327</v>
      </c>
      <c r="B63" s="98"/>
      <c r="C63" s="98"/>
      <c r="D63" s="98"/>
      <c r="E63" s="98"/>
      <c r="F63" s="98"/>
    </row>
    <row r="64" spans="1:6" x14ac:dyDescent="0.3">
      <c r="A64" s="124" t="s">
        <v>328</v>
      </c>
      <c r="B64" s="123">
        <v>205278.70479999998</v>
      </c>
      <c r="C64" s="123">
        <v>205278.70479999998</v>
      </c>
      <c r="D64" s="123">
        <v>205278.70479999998</v>
      </c>
      <c r="E64" s="123">
        <v>205278.70479999998</v>
      </c>
      <c r="F64" s="123">
        <v>205278.70479999998</v>
      </c>
    </row>
    <row r="65" spans="1:6" x14ac:dyDescent="0.3">
      <c r="A65" s="124" t="s">
        <v>329</v>
      </c>
      <c r="B65" s="123">
        <v>54277.970369999995</v>
      </c>
      <c r="C65" s="123">
        <v>54277.970369999995</v>
      </c>
      <c r="D65" s="123">
        <v>54277.970369999995</v>
      </c>
      <c r="E65" s="123">
        <v>54277.970369999995</v>
      </c>
      <c r="F65" s="123">
        <v>54277.970369999995</v>
      </c>
    </row>
    <row r="66" spans="1:6" x14ac:dyDescent="0.3">
      <c r="A66" s="124" t="s">
        <v>330</v>
      </c>
      <c r="B66" s="127">
        <v>259556.67516999997</v>
      </c>
      <c r="C66" s="127">
        <v>259556.67516999997</v>
      </c>
      <c r="D66" s="127">
        <v>259556.67516999997</v>
      </c>
      <c r="E66" s="127">
        <v>259556.67516999997</v>
      </c>
      <c r="F66" s="127">
        <v>259556.67516999997</v>
      </c>
    </row>
  </sheetData>
  <printOptions horizontalCentered="1"/>
  <pageMargins left="0.5" right="0.5" top="0.75" bottom="0.5" header="0.3" footer="0.3"/>
  <pageSetup scale="59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054D-51E7-48BF-BFE7-8C47701FFDDD}">
  <sheetPr>
    <pageSetUpPr fitToPage="1"/>
  </sheetPr>
  <dimension ref="A1:T49"/>
  <sheetViews>
    <sheetView tabSelected="1" view="pageBreakPreview" zoomScale="90" zoomScaleNormal="100" zoomScaleSheetLayoutView="90" workbookViewId="0">
      <selection activeCell="D20" sqref="D20"/>
    </sheetView>
  </sheetViews>
  <sheetFormatPr defaultColWidth="9.109375" defaultRowHeight="13.8" x14ac:dyDescent="0.3"/>
  <cols>
    <col min="1" max="1" width="3.6640625" style="2" customWidth="1"/>
    <col min="2" max="2" width="45.77734375" style="2" customWidth="1"/>
    <col min="3" max="5" width="17.6640625" style="2" customWidth="1"/>
    <col min="6" max="6" width="19.44140625" style="2" customWidth="1"/>
    <col min="7" max="7" width="5.109375" style="2" customWidth="1"/>
    <col min="8" max="8" width="14.77734375" style="2" customWidth="1"/>
    <col min="9" max="9" width="11.33203125" style="2" customWidth="1"/>
    <col min="10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135"/>
      <c r="C1" s="135"/>
      <c r="D1" s="160" t="s">
        <v>1</v>
      </c>
      <c r="E1" s="160"/>
      <c r="F1" s="160"/>
      <c r="G1" s="1"/>
      <c r="H1" s="1"/>
      <c r="I1" s="161" t="s">
        <v>36</v>
      </c>
      <c r="J1" s="161"/>
    </row>
    <row r="2" spans="1:11" ht="12.75" customHeight="1" x14ac:dyDescent="0.3">
      <c r="A2" s="3"/>
      <c r="B2" s="3"/>
      <c r="C2" s="3"/>
      <c r="D2" s="3"/>
      <c r="E2" s="3"/>
      <c r="F2" s="132"/>
      <c r="G2" s="132"/>
      <c r="H2" s="132"/>
      <c r="I2" s="132"/>
      <c r="J2" s="132"/>
      <c r="K2" s="8"/>
    </row>
    <row r="3" spans="1:11" ht="12.75" customHeight="1" x14ac:dyDescent="0.3">
      <c r="A3" s="2" t="s">
        <v>2</v>
      </c>
      <c r="B3" s="6"/>
      <c r="C3" s="4" t="s">
        <v>3</v>
      </c>
      <c r="D3" s="162" t="s">
        <v>4</v>
      </c>
      <c r="E3" s="162"/>
      <c r="F3" s="162"/>
      <c r="G3" s="5" t="s">
        <v>5</v>
      </c>
      <c r="I3" s="6"/>
      <c r="J3" s="6"/>
      <c r="K3" s="6"/>
    </row>
    <row r="4" spans="1:11" x14ac:dyDescent="0.3">
      <c r="B4" s="6"/>
      <c r="C4" s="6"/>
      <c r="D4" s="163"/>
      <c r="E4" s="163"/>
      <c r="F4" s="163"/>
      <c r="G4" s="7" t="s">
        <v>33</v>
      </c>
      <c r="H4" s="8" t="s">
        <v>6</v>
      </c>
      <c r="I4" s="9"/>
      <c r="J4" s="10">
        <v>46752</v>
      </c>
      <c r="K4" s="6"/>
    </row>
    <row r="5" spans="1:11" ht="12.75" customHeight="1" x14ac:dyDescent="0.3">
      <c r="A5" s="2" t="s">
        <v>7</v>
      </c>
      <c r="B5" s="136"/>
      <c r="C5" s="136"/>
      <c r="D5" s="163"/>
      <c r="E5" s="163"/>
      <c r="F5" s="163"/>
      <c r="G5" s="7" t="s">
        <v>32</v>
      </c>
      <c r="H5" s="8" t="s">
        <v>8</v>
      </c>
      <c r="J5" s="10">
        <v>46387</v>
      </c>
      <c r="K5" s="10"/>
    </row>
    <row r="6" spans="1:11" x14ac:dyDescent="0.3">
      <c r="A6" s="11"/>
      <c r="D6" s="163"/>
      <c r="E6" s="163"/>
      <c r="F6" s="163"/>
      <c r="G6" s="7" t="s">
        <v>33</v>
      </c>
      <c r="H6" s="8" t="s">
        <v>9</v>
      </c>
      <c r="J6" s="10">
        <v>46022</v>
      </c>
      <c r="K6" s="10"/>
    </row>
    <row r="7" spans="1:11" ht="12.75" customHeight="1" x14ac:dyDescent="0.3">
      <c r="A7" s="2" t="s">
        <v>34</v>
      </c>
      <c r="D7" s="163"/>
      <c r="E7" s="163"/>
      <c r="F7" s="163"/>
      <c r="G7" s="7" t="s">
        <v>33</v>
      </c>
      <c r="H7" s="8" t="s">
        <v>10</v>
      </c>
      <c r="J7" s="10">
        <v>45657</v>
      </c>
      <c r="K7" s="10"/>
    </row>
    <row r="8" spans="1:11" ht="12.75" customHeight="1" x14ac:dyDescent="0.3">
      <c r="F8" s="12"/>
      <c r="G8" s="7" t="s">
        <v>33</v>
      </c>
      <c r="H8" s="8" t="s">
        <v>12</v>
      </c>
      <c r="J8" s="10">
        <v>45291</v>
      </c>
      <c r="K8" s="10"/>
    </row>
    <row r="9" spans="1:11" ht="12.75" customHeight="1" x14ac:dyDescent="0.3">
      <c r="E9" s="55"/>
      <c r="F9" s="12"/>
      <c r="G9" s="13"/>
      <c r="H9" s="8"/>
      <c r="K9" s="10"/>
    </row>
    <row r="10" spans="1:11" s="15" customFormat="1" x14ac:dyDescent="0.3">
      <c r="A10" s="14"/>
      <c r="B10" s="14"/>
      <c r="C10" s="14"/>
      <c r="D10" s="14"/>
      <c r="E10" s="55" t="s">
        <v>11</v>
      </c>
      <c r="F10" s="14"/>
      <c r="G10" s="14"/>
      <c r="H10" s="8" t="s">
        <v>13</v>
      </c>
      <c r="I10" s="14"/>
      <c r="J10" s="14"/>
      <c r="K10" s="133"/>
    </row>
    <row r="11" spans="1:11" s="15" customFormat="1" x14ac:dyDescent="0.25">
      <c r="A11" s="133"/>
      <c r="B11" s="159">
        <v>-1</v>
      </c>
      <c r="C11" s="159">
        <v>-2</v>
      </c>
      <c r="D11" s="159">
        <v>-3</v>
      </c>
      <c r="E11" s="159">
        <v>-4</v>
      </c>
      <c r="F11" s="159">
        <v>-5</v>
      </c>
      <c r="G11" s="159">
        <v>-6</v>
      </c>
      <c r="H11" s="159">
        <v>-7</v>
      </c>
      <c r="I11" s="16"/>
      <c r="J11" s="16"/>
      <c r="K11" s="133"/>
    </row>
    <row r="12" spans="1:11" s="15" customFormat="1" x14ac:dyDescent="0.25">
      <c r="A12" s="133"/>
      <c r="B12" s="52"/>
      <c r="C12" s="52"/>
      <c r="D12" s="134"/>
      <c r="E12" s="52"/>
      <c r="F12" s="52"/>
      <c r="G12" s="52"/>
      <c r="H12" s="52"/>
      <c r="I12" s="52"/>
      <c r="J12" s="52"/>
      <c r="K12" s="133"/>
    </row>
    <row r="13" spans="1:11" s="15" customFormat="1" x14ac:dyDescent="0.3">
      <c r="A13" s="17" t="s">
        <v>14</v>
      </c>
      <c r="B13" s="17"/>
      <c r="C13" s="17"/>
      <c r="D13" s="17" t="s">
        <v>15</v>
      </c>
      <c r="E13" s="18" t="s">
        <v>16</v>
      </c>
      <c r="F13" s="17" t="s">
        <v>17</v>
      </c>
      <c r="G13" s="19"/>
      <c r="H13" s="61" t="s">
        <v>18</v>
      </c>
      <c r="I13" s="17"/>
      <c r="J13" s="17"/>
      <c r="K13" s="20"/>
    </row>
    <row r="14" spans="1:11" s="15" customFormat="1" x14ac:dyDescent="0.25">
      <c r="A14" s="21" t="s">
        <v>19</v>
      </c>
      <c r="B14" s="22"/>
      <c r="C14" s="23"/>
      <c r="D14" s="23" t="s">
        <v>20</v>
      </c>
      <c r="E14" s="23" t="s">
        <v>21</v>
      </c>
      <c r="F14" s="23" t="s">
        <v>21</v>
      </c>
      <c r="G14" s="22"/>
      <c r="H14" s="23" t="s">
        <v>21</v>
      </c>
      <c r="I14" s="24"/>
      <c r="J14" s="24"/>
      <c r="K14" s="17" t="s">
        <v>22</v>
      </c>
    </row>
    <row r="15" spans="1:11" s="15" customFormat="1" x14ac:dyDescent="0.25">
      <c r="A15" s="25">
        <v>1</v>
      </c>
      <c r="B15" s="26"/>
      <c r="C15" s="27"/>
      <c r="D15" s="28"/>
      <c r="E15" s="28"/>
      <c r="F15" s="29"/>
      <c r="G15" s="30"/>
      <c r="H15" s="30"/>
      <c r="I15" s="30"/>
      <c r="J15" s="30"/>
      <c r="K15" s="31"/>
    </row>
    <row r="16" spans="1:11" s="15" customFormat="1" x14ac:dyDescent="0.3">
      <c r="A16" s="25">
        <f t="shared" ref="A16:A48" si="0">A15+1</f>
        <v>2</v>
      </c>
      <c r="B16" s="32" t="s">
        <v>23</v>
      </c>
      <c r="C16" s="33"/>
      <c r="D16" s="28">
        <f>'Parentco calc'!E7+'Parentco calc'!E8</f>
        <v>27185630.826746028</v>
      </c>
      <c r="E16" s="58">
        <f>D16/$D$22</f>
        <v>0.83157067408020169</v>
      </c>
      <c r="F16" s="56">
        <f>'Fcst Cost Rt - LTD'!E7</f>
        <v>4.5198020662441399E-2</v>
      </c>
      <c r="G16" s="35"/>
      <c r="H16" s="57">
        <f>E16*F16</f>
        <v>3.7585348509357276E-2</v>
      </c>
      <c r="I16" s="30"/>
      <c r="J16" s="30"/>
      <c r="K16" s="31"/>
    </row>
    <row r="17" spans="1:20" s="15" customFormat="1" x14ac:dyDescent="0.3">
      <c r="A17" s="25">
        <f t="shared" si="0"/>
        <v>3</v>
      </c>
      <c r="B17" s="32" t="s">
        <v>24</v>
      </c>
      <c r="C17" s="33"/>
      <c r="D17" s="28">
        <f>'DE Corp Fcst BS'!E9</f>
        <v>2723831.9261917202</v>
      </c>
      <c r="E17" s="100">
        <f t="shared" ref="E17:E20" si="1">D17/$D$22</f>
        <v>8.3318234010446107E-2</v>
      </c>
      <c r="F17" s="56">
        <f>'DE Corp Fcst BS'!E14</f>
        <v>3.1672596049816905E-2</v>
      </c>
      <c r="G17" s="35"/>
      <c r="H17" s="57">
        <f>E17*F17</f>
        <v>2.6389047693969759E-3</v>
      </c>
      <c r="I17" s="30"/>
      <c r="J17" s="30"/>
      <c r="K17" s="31"/>
    </row>
    <row r="18" spans="1:20" s="15" customFormat="1" ht="15" x14ac:dyDescent="0.3">
      <c r="A18" s="25">
        <f t="shared" si="0"/>
        <v>4</v>
      </c>
      <c r="B18" s="32" t="s">
        <v>25</v>
      </c>
      <c r="C18" s="33"/>
      <c r="D18" s="28">
        <f>'DE Corp Fcst BS'!E31</f>
        <v>1961544.47372999</v>
      </c>
      <c r="E18" s="58">
        <f t="shared" si="1"/>
        <v>6.0000919995321797E-2</v>
      </c>
      <c r="F18" s="56">
        <f>'DE Corp Fcst IS'!E154/'C-24 2026'!D18</f>
        <v>6.3725294875575919E-2</v>
      </c>
      <c r="G18" s="35"/>
      <c r="H18" s="30"/>
      <c r="I18" s="30"/>
      <c r="J18" s="30"/>
      <c r="K18" s="31"/>
    </row>
    <row r="19" spans="1:20" s="15" customFormat="1" x14ac:dyDescent="0.3">
      <c r="A19" s="25">
        <f t="shared" si="0"/>
        <v>5</v>
      </c>
      <c r="B19" s="32" t="s">
        <v>26</v>
      </c>
      <c r="C19" s="36"/>
      <c r="D19" s="28">
        <f>'Parentco calc'!E24-'C-24 2026'!D18</f>
        <v>-77660.035274199676</v>
      </c>
      <c r="E19" s="58">
        <f t="shared" si="1"/>
        <v>-2.3755125747725132E-3</v>
      </c>
      <c r="F19" s="29"/>
      <c r="G19" s="30"/>
      <c r="H19" s="30"/>
      <c r="I19" s="30"/>
      <c r="J19" s="30"/>
      <c r="K19" s="31"/>
    </row>
    <row r="20" spans="1:20" s="15" customFormat="1" x14ac:dyDescent="0.3">
      <c r="A20" s="25">
        <f t="shared" si="0"/>
        <v>6</v>
      </c>
      <c r="B20" s="32" t="s">
        <v>27</v>
      </c>
      <c r="C20" s="37"/>
      <c r="D20" s="38">
        <f>'DE Corp Fcst BS'!E28+'DEBS Fcst BS'!E18+'PE Fcst BS'!E23</f>
        <v>898559.43075374397</v>
      </c>
      <c r="E20" s="58">
        <f t="shared" si="1"/>
        <v>2.7485684488802824E-2</v>
      </c>
      <c r="F20" s="39"/>
      <c r="G20" s="40"/>
      <c r="H20" s="40"/>
      <c r="I20" s="40"/>
      <c r="J20" s="40"/>
      <c r="K20" s="41"/>
    </row>
    <row r="21" spans="1:20" s="15" customFormat="1" x14ac:dyDescent="0.3">
      <c r="A21" s="25">
        <f t="shared" si="0"/>
        <v>7</v>
      </c>
      <c r="B21" s="32" t="s">
        <v>28</v>
      </c>
      <c r="C21" s="42"/>
      <c r="D21" s="28"/>
      <c r="E21" s="28"/>
      <c r="F21" s="29"/>
      <c r="G21" s="30"/>
      <c r="H21" s="30"/>
      <c r="I21" s="30"/>
      <c r="J21" s="30"/>
      <c r="K21" s="31"/>
    </row>
    <row r="22" spans="1:20" s="15" customFormat="1" ht="14.4" thickBot="1" x14ac:dyDescent="0.3">
      <c r="A22" s="25">
        <f t="shared" si="0"/>
        <v>8</v>
      </c>
      <c r="B22" s="26" t="s">
        <v>29</v>
      </c>
      <c r="C22" s="27"/>
      <c r="D22" s="53">
        <f>SUM(D16:D21)</f>
        <v>32691906.622147284</v>
      </c>
      <c r="E22" s="59">
        <f>SUM(E16:E21)</f>
        <v>0.99999999999999989</v>
      </c>
      <c r="F22" s="54"/>
      <c r="G22" s="30"/>
      <c r="H22" s="60">
        <f>SUM(H16:H21)</f>
        <v>4.022425327875425E-2</v>
      </c>
      <c r="I22" s="30"/>
      <c r="J22" s="30"/>
      <c r="K22" s="31"/>
    </row>
    <row r="23" spans="1:20" s="15" customFormat="1" ht="14.4" thickTop="1" x14ac:dyDescent="0.3">
      <c r="A23" s="25">
        <f t="shared" si="0"/>
        <v>9</v>
      </c>
      <c r="B23" s="32"/>
      <c r="C23" s="33"/>
      <c r="D23" s="28"/>
      <c r="E23" s="28"/>
      <c r="F23" s="34"/>
      <c r="G23" s="35"/>
      <c r="H23" s="30"/>
      <c r="I23" s="30"/>
      <c r="J23" s="30"/>
      <c r="K23" s="31"/>
    </row>
    <row r="24" spans="1:20" s="15" customFormat="1" x14ac:dyDescent="0.3">
      <c r="A24" s="25">
        <f t="shared" si="0"/>
        <v>10</v>
      </c>
      <c r="B24" s="32"/>
      <c r="C24" s="33"/>
      <c r="D24" s="28"/>
      <c r="E24" s="28"/>
      <c r="F24" s="34"/>
      <c r="G24" s="35"/>
      <c r="H24" s="30"/>
      <c r="I24" s="30"/>
      <c r="J24" s="30"/>
      <c r="K24" s="31"/>
    </row>
    <row r="25" spans="1:20" s="15" customFormat="1" x14ac:dyDescent="0.3">
      <c r="A25" s="25">
        <f t="shared" si="0"/>
        <v>11</v>
      </c>
      <c r="B25" s="32"/>
      <c r="C25" s="33"/>
      <c r="D25" s="28"/>
      <c r="E25" s="28"/>
      <c r="F25" s="34"/>
      <c r="G25" s="35"/>
      <c r="H25" s="30"/>
      <c r="I25" s="30"/>
      <c r="J25" s="30"/>
      <c r="K25" s="31"/>
    </row>
    <row r="26" spans="1:20" s="15" customFormat="1" x14ac:dyDescent="0.3">
      <c r="A26" s="25">
        <f t="shared" si="0"/>
        <v>12</v>
      </c>
      <c r="B26" s="75" t="s">
        <v>37</v>
      </c>
      <c r="C26" s="36"/>
      <c r="D26" s="28"/>
      <c r="E26" s="28"/>
      <c r="F26" s="29"/>
      <c r="G26" s="30"/>
      <c r="H26" s="30"/>
      <c r="I26" s="30"/>
      <c r="J26" s="30"/>
      <c r="K26" s="31"/>
    </row>
    <row r="27" spans="1:20" s="15" customFormat="1" x14ac:dyDescent="0.3">
      <c r="A27" s="25">
        <f t="shared" si="0"/>
        <v>13</v>
      </c>
      <c r="B27" s="32"/>
      <c r="C27" s="37"/>
      <c r="D27" s="38"/>
      <c r="E27" s="38"/>
      <c r="F27" s="130"/>
      <c r="G27" s="40"/>
      <c r="H27" s="40"/>
      <c r="I27" s="40"/>
      <c r="K27" s="31"/>
    </row>
    <row r="28" spans="1:20" x14ac:dyDescent="0.3">
      <c r="A28" s="25">
        <f t="shared" si="0"/>
        <v>14</v>
      </c>
      <c r="B28" s="63"/>
      <c r="C28" s="42"/>
      <c r="D28" s="38"/>
      <c r="E28" s="38"/>
      <c r="F28" s="130"/>
      <c r="G28" s="40"/>
      <c r="H28" s="40"/>
      <c r="I28" s="40"/>
      <c r="J28" s="40"/>
      <c r="K28" s="31"/>
    </row>
    <row r="29" spans="1:20" x14ac:dyDescent="0.3">
      <c r="A29" s="25">
        <f t="shared" si="0"/>
        <v>15</v>
      </c>
      <c r="B29" s="64"/>
      <c r="C29" s="27"/>
      <c r="D29" s="28"/>
      <c r="E29" s="28"/>
      <c r="F29" s="29"/>
      <c r="G29" s="30"/>
      <c r="H29" s="30"/>
      <c r="I29" s="30"/>
      <c r="J29" s="30"/>
    </row>
    <row r="30" spans="1:20" x14ac:dyDescent="0.3">
      <c r="A30" s="25">
        <f t="shared" si="0"/>
        <v>16</v>
      </c>
      <c r="C30" s="56"/>
      <c r="D30" s="28"/>
      <c r="E30" s="28"/>
      <c r="F30" s="34"/>
      <c r="G30" s="35"/>
      <c r="H30" s="30"/>
      <c r="I30" s="30"/>
      <c r="J30" s="30"/>
      <c r="T30" s="62"/>
    </row>
    <row r="31" spans="1:20" x14ac:dyDescent="0.3">
      <c r="A31" s="25">
        <f t="shared" si="0"/>
        <v>17</v>
      </c>
      <c r="B31" s="32"/>
      <c r="C31" s="33"/>
      <c r="D31" s="28"/>
      <c r="E31" s="28"/>
      <c r="F31" s="34"/>
      <c r="G31" s="35"/>
      <c r="H31" s="30"/>
      <c r="I31" s="30"/>
      <c r="J31" s="30"/>
    </row>
    <row r="32" spans="1:20" x14ac:dyDescent="0.3">
      <c r="A32" s="25">
        <f t="shared" si="0"/>
        <v>18</v>
      </c>
      <c r="B32" s="32" t="s">
        <v>30</v>
      </c>
      <c r="C32" s="33"/>
      <c r="D32" s="28"/>
      <c r="E32" s="28"/>
      <c r="F32" s="34"/>
      <c r="G32" s="35"/>
      <c r="H32" s="30"/>
      <c r="I32" s="30"/>
      <c r="J32" s="30"/>
    </row>
    <row r="33" spans="1:10" x14ac:dyDescent="0.3">
      <c r="A33" s="25">
        <f t="shared" si="0"/>
        <v>19</v>
      </c>
      <c r="B33" s="32"/>
      <c r="C33" s="43"/>
      <c r="D33" s="28"/>
      <c r="E33" s="28"/>
      <c r="F33" s="29"/>
      <c r="G33" s="30"/>
      <c r="H33" s="30"/>
      <c r="I33" s="30"/>
      <c r="J33" s="30"/>
    </row>
    <row r="34" spans="1:10" x14ac:dyDescent="0.3">
      <c r="A34" s="25">
        <f t="shared" si="0"/>
        <v>20</v>
      </c>
      <c r="B34" s="26"/>
      <c r="C34" s="37"/>
      <c r="D34" s="38"/>
      <c r="E34" s="38"/>
      <c r="F34" s="39"/>
      <c r="G34" s="40"/>
      <c r="H34" s="40"/>
      <c r="I34" s="40"/>
      <c r="J34" s="30"/>
    </row>
    <row r="35" spans="1:10" x14ac:dyDescent="0.3">
      <c r="A35" s="25">
        <f t="shared" si="0"/>
        <v>21</v>
      </c>
      <c r="B35" s="26"/>
      <c r="C35" s="44"/>
      <c r="D35" s="28"/>
      <c r="E35" s="28"/>
      <c r="F35" s="29"/>
      <c r="G35" s="30"/>
      <c r="H35" s="30"/>
      <c r="I35" s="30"/>
      <c r="J35" s="30"/>
    </row>
    <row r="36" spans="1:10" x14ac:dyDescent="0.3">
      <c r="A36" s="25">
        <f t="shared" si="0"/>
        <v>22</v>
      </c>
      <c r="B36" s="26"/>
      <c r="C36" s="45"/>
      <c r="D36" s="28"/>
      <c r="E36" s="28"/>
      <c r="F36" s="29"/>
      <c r="G36" s="30"/>
      <c r="H36" s="30"/>
      <c r="I36" s="30"/>
      <c r="J36" s="30"/>
    </row>
    <row r="37" spans="1:10" x14ac:dyDescent="0.3">
      <c r="A37" s="25">
        <f t="shared" si="0"/>
        <v>23</v>
      </c>
      <c r="B37" s="26"/>
      <c r="C37" s="31"/>
      <c r="D37" s="31"/>
      <c r="E37" s="31"/>
      <c r="F37" s="31"/>
      <c r="G37" s="31"/>
      <c r="H37" s="31"/>
      <c r="I37" s="25"/>
      <c r="J37" s="30"/>
    </row>
    <row r="38" spans="1:10" x14ac:dyDescent="0.3">
      <c r="A38" s="25">
        <f t="shared" si="0"/>
        <v>24</v>
      </c>
      <c r="B38" s="26"/>
      <c r="C38" s="26"/>
      <c r="D38" s="28"/>
      <c r="E38" s="28"/>
      <c r="F38" s="30"/>
      <c r="G38" s="30"/>
      <c r="H38" s="30"/>
      <c r="I38" s="30"/>
      <c r="J38" s="30"/>
    </row>
    <row r="39" spans="1:10" x14ac:dyDescent="0.3">
      <c r="A39" s="25">
        <f t="shared" si="0"/>
        <v>25</v>
      </c>
      <c r="B39" s="26"/>
      <c r="C39" s="26"/>
      <c r="D39" s="46"/>
      <c r="E39" s="28"/>
      <c r="F39" s="47"/>
      <c r="G39" s="30"/>
      <c r="H39" s="47"/>
      <c r="I39" s="47"/>
      <c r="J39" s="30"/>
    </row>
    <row r="40" spans="1:10" x14ac:dyDescent="0.3">
      <c r="A40" s="25">
        <f t="shared" si="0"/>
        <v>26</v>
      </c>
      <c r="B40" s="26"/>
      <c r="C40" s="26"/>
      <c r="D40" s="28"/>
      <c r="E40" s="28"/>
      <c r="F40" s="47"/>
      <c r="G40" s="30"/>
      <c r="H40" s="30"/>
      <c r="I40" s="30"/>
      <c r="J40" s="30"/>
    </row>
    <row r="41" spans="1:10" x14ac:dyDescent="0.3">
      <c r="A41" s="25">
        <f t="shared" si="0"/>
        <v>27</v>
      </c>
      <c r="B41" s="26"/>
      <c r="C41" s="26"/>
      <c r="D41" s="28"/>
      <c r="E41" s="28"/>
      <c r="F41" s="30"/>
      <c r="G41" s="30"/>
      <c r="H41" s="30"/>
      <c r="I41" s="30"/>
      <c r="J41" s="30"/>
    </row>
    <row r="42" spans="1:10" x14ac:dyDescent="0.3">
      <c r="A42" s="25">
        <f t="shared" si="0"/>
        <v>28</v>
      </c>
      <c r="B42" s="26"/>
      <c r="C42" s="26"/>
      <c r="D42" s="28"/>
      <c r="E42" s="28"/>
      <c r="F42" s="30"/>
      <c r="G42" s="30"/>
      <c r="H42" s="30"/>
      <c r="I42" s="30"/>
      <c r="J42" s="30"/>
    </row>
    <row r="43" spans="1:10" x14ac:dyDescent="0.3">
      <c r="A43" s="25">
        <f t="shared" si="0"/>
        <v>29</v>
      </c>
      <c r="B43" s="26"/>
      <c r="C43" s="26"/>
      <c r="D43" s="28"/>
      <c r="E43" s="28"/>
      <c r="F43" s="30"/>
      <c r="G43" s="30"/>
      <c r="H43" s="30"/>
      <c r="I43" s="30"/>
      <c r="J43" s="30"/>
    </row>
    <row r="44" spans="1:10" x14ac:dyDescent="0.3">
      <c r="A44" s="25">
        <f t="shared" si="0"/>
        <v>30</v>
      </c>
      <c r="B44" s="26"/>
      <c r="C44" s="26"/>
      <c r="D44" s="28"/>
      <c r="E44" s="28"/>
      <c r="F44" s="30"/>
      <c r="G44" s="30"/>
      <c r="H44" s="30"/>
      <c r="I44" s="30"/>
      <c r="J44" s="30"/>
    </row>
    <row r="45" spans="1:10" x14ac:dyDescent="0.3">
      <c r="A45" s="25">
        <f t="shared" si="0"/>
        <v>31</v>
      </c>
      <c r="B45" s="26"/>
      <c r="C45" s="26"/>
      <c r="D45" s="28"/>
      <c r="E45" s="28"/>
      <c r="F45" s="30"/>
      <c r="G45" s="30"/>
      <c r="H45" s="30"/>
      <c r="I45" s="30"/>
      <c r="J45" s="30"/>
    </row>
    <row r="46" spans="1:10" x14ac:dyDescent="0.3">
      <c r="A46" s="25">
        <f t="shared" si="0"/>
        <v>32</v>
      </c>
      <c r="B46" s="26"/>
      <c r="C46" s="26"/>
      <c r="D46" s="28"/>
      <c r="E46" s="28"/>
      <c r="F46" s="30"/>
      <c r="G46" s="30"/>
      <c r="H46" s="30"/>
      <c r="I46" s="30"/>
      <c r="J46" s="30"/>
    </row>
    <row r="47" spans="1:10" x14ac:dyDescent="0.3">
      <c r="A47" s="25">
        <f t="shared" si="0"/>
        <v>33</v>
      </c>
      <c r="B47" s="26"/>
      <c r="C47" s="26"/>
      <c r="D47" s="28"/>
      <c r="E47" s="28"/>
      <c r="F47" s="30"/>
      <c r="G47" s="30"/>
      <c r="H47" s="30"/>
      <c r="I47" s="30"/>
      <c r="J47" s="30"/>
    </row>
    <row r="48" spans="1:10" ht="14.4" thickBot="1" x14ac:dyDescent="0.35">
      <c r="A48" s="48">
        <f t="shared" si="0"/>
        <v>34</v>
      </c>
      <c r="B48" s="49"/>
      <c r="C48" s="49"/>
      <c r="D48" s="50"/>
      <c r="E48" s="50"/>
      <c r="F48" s="51"/>
      <c r="G48" s="51"/>
      <c r="H48" s="51"/>
      <c r="I48" s="51"/>
      <c r="J48" s="51"/>
    </row>
    <row r="49" spans="1:10" ht="7.5" customHeight="1" x14ac:dyDescent="0.3">
      <c r="A49" s="25"/>
      <c r="B49" s="26"/>
      <c r="C49" s="26"/>
      <c r="D49" s="28"/>
      <c r="E49" s="28"/>
      <c r="G49" s="30"/>
      <c r="H49" s="30"/>
      <c r="I49" s="30"/>
      <c r="J49" s="30"/>
    </row>
  </sheetData>
  <mergeCells count="2">
    <mergeCell ref="I1:J1"/>
    <mergeCell ref="D3:F7"/>
  </mergeCells>
  <printOptions horizontalCentered="1"/>
  <pageMargins left="0.5" right="0.5" top="0.75" bottom="0.5" header="0.3" footer="0.3"/>
  <pageSetup scale="83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EC54-043A-4FC6-A296-244293B14B2C}">
  <sheetPr>
    <pageSetUpPr fitToPage="1"/>
  </sheetPr>
  <dimension ref="A1:T49"/>
  <sheetViews>
    <sheetView tabSelected="1" view="pageBreakPreview" zoomScale="90" zoomScaleNormal="100" zoomScaleSheetLayoutView="90" workbookViewId="0">
      <selection activeCell="D20" sqref="D20"/>
    </sheetView>
  </sheetViews>
  <sheetFormatPr defaultColWidth="9.109375" defaultRowHeight="13.8" x14ac:dyDescent="0.3"/>
  <cols>
    <col min="1" max="1" width="3.6640625" style="2" customWidth="1"/>
    <col min="2" max="2" width="45.77734375" style="2" customWidth="1"/>
    <col min="3" max="5" width="17.6640625" style="2" customWidth="1"/>
    <col min="6" max="6" width="19.44140625" style="2" customWidth="1"/>
    <col min="7" max="7" width="5.109375" style="2" customWidth="1"/>
    <col min="8" max="8" width="14.77734375" style="2" customWidth="1"/>
    <col min="9" max="9" width="11.33203125" style="2" customWidth="1"/>
    <col min="10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135"/>
      <c r="C1" s="135"/>
      <c r="D1" s="160" t="s">
        <v>1</v>
      </c>
      <c r="E1" s="160"/>
      <c r="F1" s="160"/>
      <c r="G1" s="1"/>
      <c r="H1" s="1"/>
      <c r="I1" s="161" t="s">
        <v>38</v>
      </c>
      <c r="J1" s="161"/>
    </row>
    <row r="2" spans="1:11" ht="12.75" customHeight="1" x14ac:dyDescent="0.3">
      <c r="A2" s="3"/>
      <c r="B2" s="3"/>
      <c r="C2" s="3"/>
      <c r="D2" s="3"/>
      <c r="E2" s="3"/>
      <c r="F2" s="132"/>
      <c r="G2" s="132"/>
      <c r="H2" s="132"/>
      <c r="I2" s="132"/>
      <c r="J2" s="132"/>
      <c r="K2" s="8"/>
    </row>
    <row r="3" spans="1:11" ht="12.75" customHeight="1" x14ac:dyDescent="0.3">
      <c r="A3" s="2" t="s">
        <v>2</v>
      </c>
      <c r="B3" s="6"/>
      <c r="C3" s="4" t="s">
        <v>3</v>
      </c>
      <c r="D3" s="162" t="s">
        <v>4</v>
      </c>
      <c r="E3" s="162"/>
      <c r="F3" s="162"/>
      <c r="G3" s="5" t="s">
        <v>5</v>
      </c>
      <c r="I3" s="6"/>
      <c r="J3" s="6"/>
      <c r="K3" s="6"/>
    </row>
    <row r="4" spans="1:11" x14ac:dyDescent="0.3">
      <c r="B4" s="6"/>
      <c r="C4" s="6"/>
      <c r="D4" s="163"/>
      <c r="E4" s="163"/>
      <c r="F4" s="163"/>
      <c r="G4" s="7" t="s">
        <v>33</v>
      </c>
      <c r="H4" s="8" t="s">
        <v>6</v>
      </c>
      <c r="I4" s="9"/>
      <c r="J4" s="10">
        <v>46752</v>
      </c>
      <c r="K4" s="6"/>
    </row>
    <row r="5" spans="1:11" ht="12.75" customHeight="1" x14ac:dyDescent="0.3">
      <c r="A5" s="2" t="s">
        <v>7</v>
      </c>
      <c r="B5" s="136"/>
      <c r="C5" s="136"/>
      <c r="D5" s="163"/>
      <c r="E5" s="163"/>
      <c r="F5" s="163"/>
      <c r="G5" s="7" t="s">
        <v>33</v>
      </c>
      <c r="H5" s="8" t="s">
        <v>8</v>
      </c>
      <c r="J5" s="10">
        <v>46387</v>
      </c>
      <c r="K5" s="10"/>
    </row>
    <row r="6" spans="1:11" x14ac:dyDescent="0.3">
      <c r="A6" s="11"/>
      <c r="D6" s="163"/>
      <c r="E6" s="163"/>
      <c r="F6" s="163"/>
      <c r="G6" s="7" t="s">
        <v>32</v>
      </c>
      <c r="H6" s="8" t="s">
        <v>9</v>
      </c>
      <c r="J6" s="10">
        <v>46022</v>
      </c>
      <c r="K6" s="10"/>
    </row>
    <row r="7" spans="1:11" ht="12.75" customHeight="1" x14ac:dyDescent="0.3">
      <c r="A7" s="2" t="s">
        <v>34</v>
      </c>
      <c r="D7" s="163"/>
      <c r="E7" s="163"/>
      <c r="F7" s="163"/>
      <c r="G7" s="7" t="s">
        <v>33</v>
      </c>
      <c r="H7" s="8" t="s">
        <v>10</v>
      </c>
      <c r="J7" s="10">
        <v>45657</v>
      </c>
      <c r="K7" s="10"/>
    </row>
    <row r="8" spans="1:11" ht="12.75" customHeight="1" x14ac:dyDescent="0.3">
      <c r="F8" s="12"/>
      <c r="G8" s="7" t="s">
        <v>33</v>
      </c>
      <c r="H8" s="8" t="s">
        <v>12</v>
      </c>
      <c r="J8" s="10">
        <v>45291</v>
      </c>
      <c r="K8" s="10"/>
    </row>
    <row r="9" spans="1:11" ht="12.75" customHeight="1" x14ac:dyDescent="0.3">
      <c r="E9" s="55"/>
      <c r="F9" s="12"/>
      <c r="G9" s="13"/>
      <c r="H9" s="8"/>
      <c r="K9" s="10"/>
    </row>
    <row r="10" spans="1:11" s="15" customFormat="1" x14ac:dyDescent="0.3">
      <c r="A10" s="14"/>
      <c r="B10" s="14"/>
      <c r="C10" s="14"/>
      <c r="D10" s="14"/>
      <c r="E10" s="55" t="s">
        <v>11</v>
      </c>
      <c r="F10" s="14"/>
      <c r="G10" s="14"/>
      <c r="H10" s="8" t="s">
        <v>13</v>
      </c>
      <c r="I10" s="14"/>
      <c r="J10" s="14"/>
      <c r="K10" s="133"/>
    </row>
    <row r="11" spans="1:11" s="15" customFormat="1" x14ac:dyDescent="0.25">
      <c r="A11" s="133"/>
      <c r="B11" s="159">
        <v>-1</v>
      </c>
      <c r="C11" s="159">
        <v>-2</v>
      </c>
      <c r="D11" s="159">
        <v>-3</v>
      </c>
      <c r="E11" s="159">
        <v>-4</v>
      </c>
      <c r="F11" s="159">
        <v>-5</v>
      </c>
      <c r="G11" s="159">
        <v>-6</v>
      </c>
      <c r="H11" s="159">
        <v>-7</v>
      </c>
      <c r="I11" s="16"/>
      <c r="J11" s="16"/>
      <c r="K11" s="133"/>
    </row>
    <row r="12" spans="1:11" s="15" customFormat="1" x14ac:dyDescent="0.25">
      <c r="A12" s="133"/>
      <c r="B12" s="52"/>
      <c r="C12" s="52"/>
      <c r="D12" s="134"/>
      <c r="E12" s="52"/>
      <c r="F12" s="52"/>
      <c r="G12" s="52"/>
      <c r="H12" s="52"/>
      <c r="I12" s="52"/>
      <c r="J12" s="52"/>
      <c r="K12" s="133"/>
    </row>
    <row r="13" spans="1:11" s="15" customFormat="1" x14ac:dyDescent="0.3">
      <c r="A13" s="17" t="s">
        <v>14</v>
      </c>
      <c r="B13" s="17"/>
      <c r="C13" s="17"/>
      <c r="D13" s="17" t="s">
        <v>15</v>
      </c>
      <c r="E13" s="18" t="s">
        <v>16</v>
      </c>
      <c r="F13" s="17" t="s">
        <v>17</v>
      </c>
      <c r="G13" s="19"/>
      <c r="H13" s="61" t="s">
        <v>18</v>
      </c>
      <c r="I13" s="17"/>
      <c r="J13" s="17"/>
      <c r="K13" s="20"/>
    </row>
    <row r="14" spans="1:11" s="15" customFormat="1" x14ac:dyDescent="0.25">
      <c r="A14" s="21" t="s">
        <v>19</v>
      </c>
      <c r="B14" s="22"/>
      <c r="C14" s="23"/>
      <c r="D14" s="23" t="s">
        <v>20</v>
      </c>
      <c r="E14" s="23" t="s">
        <v>21</v>
      </c>
      <c r="F14" s="23" t="s">
        <v>21</v>
      </c>
      <c r="G14" s="22"/>
      <c r="H14" s="23" t="s">
        <v>21</v>
      </c>
      <c r="I14" s="24"/>
      <c r="J14" s="24"/>
      <c r="K14" s="17" t="s">
        <v>22</v>
      </c>
    </row>
    <row r="15" spans="1:11" s="15" customFormat="1" x14ac:dyDescent="0.25">
      <c r="A15" s="25">
        <v>1</v>
      </c>
      <c r="B15" s="26"/>
      <c r="C15" s="27"/>
      <c r="D15" s="28"/>
      <c r="E15" s="28"/>
      <c r="F15" s="29"/>
      <c r="G15" s="30"/>
      <c r="H15" s="30"/>
      <c r="I15" s="30"/>
      <c r="J15" s="30"/>
      <c r="K15" s="31"/>
    </row>
    <row r="16" spans="1:11" s="15" customFormat="1" x14ac:dyDescent="0.3">
      <c r="A16" s="25">
        <f t="shared" ref="A16:A48" si="0">A15+1</f>
        <v>2</v>
      </c>
      <c r="B16" s="32" t="s">
        <v>23</v>
      </c>
      <c r="C16" s="33"/>
      <c r="D16" s="28">
        <f>'Parentco calc'!D7+'Parentco calc'!D8</f>
        <v>26035005.380206641</v>
      </c>
      <c r="E16" s="58">
        <f>D16/$D$22</f>
        <v>0.75139272263494628</v>
      </c>
      <c r="F16" s="56">
        <f>'Fcst Cost Rt - LTD'!D7</f>
        <v>4.3468547081495064E-2</v>
      </c>
      <c r="G16" s="35"/>
      <c r="H16" s="57">
        <f>E16*F16</f>
        <v>3.2661949940549925E-2</v>
      </c>
      <c r="I16" s="30"/>
      <c r="J16" s="30"/>
      <c r="K16" s="31"/>
    </row>
    <row r="17" spans="1:20" s="15" customFormat="1" x14ac:dyDescent="0.3">
      <c r="A17" s="25">
        <f t="shared" si="0"/>
        <v>3</v>
      </c>
      <c r="B17" s="32" t="s">
        <v>24</v>
      </c>
      <c r="C17" s="33"/>
      <c r="D17" s="28">
        <f>'DE Corp Fcst BS'!D9</f>
        <v>2719977.6986712702</v>
      </c>
      <c r="E17" s="100">
        <f t="shared" ref="E17:E20" si="1">D17/$D$22</f>
        <v>7.8500903635869326E-2</v>
      </c>
      <c r="F17" s="56">
        <f>'DE Corp Fcst BS'!D14</f>
        <v>3.2172132116117844E-2</v>
      </c>
      <c r="G17" s="35"/>
      <c r="H17" s="57">
        <f>E17*F17</f>
        <v>2.5255414430078236E-3</v>
      </c>
      <c r="I17" s="30"/>
      <c r="J17" s="30"/>
      <c r="K17" s="31"/>
    </row>
    <row r="18" spans="1:20" s="15" customFormat="1" ht="15" x14ac:dyDescent="0.3">
      <c r="A18" s="25">
        <f t="shared" si="0"/>
        <v>4</v>
      </c>
      <c r="B18" s="32" t="s">
        <v>25</v>
      </c>
      <c r="C18" s="33"/>
      <c r="D18" s="28">
        <f>'DE Corp Fcst BS'!D31</f>
        <v>1961544.47372999</v>
      </c>
      <c r="E18" s="58">
        <f t="shared" si="1"/>
        <v>5.6611866260878475E-2</v>
      </c>
      <c r="F18" s="56">
        <f>'DE Corp Fcst IS'!D154/'C-24 2025'!D18</f>
        <v>6.3725294875575919E-2</v>
      </c>
      <c r="G18" s="35"/>
      <c r="H18" s="30"/>
      <c r="I18" s="30"/>
      <c r="J18" s="30"/>
      <c r="K18" s="31"/>
    </row>
    <row r="19" spans="1:20" s="15" customFormat="1" x14ac:dyDescent="0.3">
      <c r="A19" s="25">
        <f t="shared" si="0"/>
        <v>5</v>
      </c>
      <c r="B19" s="32" t="s">
        <v>26</v>
      </c>
      <c r="C19" s="36"/>
      <c r="D19" s="28">
        <f>'Parentco calc'!D24-'C-24 2025'!D18</f>
        <v>3423404.1711999853</v>
      </c>
      <c r="E19" s="58">
        <f t="shared" si="1"/>
        <v>9.8802398667196742E-2</v>
      </c>
      <c r="F19" s="29"/>
      <c r="G19" s="30"/>
      <c r="H19" s="30"/>
      <c r="I19" s="30"/>
      <c r="J19" s="30"/>
      <c r="K19" s="31"/>
    </row>
    <row r="20" spans="1:20" s="15" customFormat="1" x14ac:dyDescent="0.3">
      <c r="A20" s="25">
        <f t="shared" si="0"/>
        <v>6</v>
      </c>
      <c r="B20" s="32" t="s">
        <v>27</v>
      </c>
      <c r="C20" s="37"/>
      <c r="D20" s="38">
        <f>'DE Corp Fcst BS'!D28+'DEBS Fcst BS'!D18+'PE Fcst BS'!D23</f>
        <v>509066.85699869116</v>
      </c>
      <c r="E20" s="58">
        <f t="shared" si="1"/>
        <v>1.4692108801109278E-2</v>
      </c>
      <c r="F20" s="39"/>
      <c r="G20" s="40"/>
      <c r="H20" s="40"/>
      <c r="I20" s="40"/>
      <c r="J20" s="40"/>
      <c r="K20" s="41"/>
    </row>
    <row r="21" spans="1:20" s="15" customFormat="1" x14ac:dyDescent="0.3">
      <c r="A21" s="25">
        <f t="shared" si="0"/>
        <v>7</v>
      </c>
      <c r="B21" s="32" t="s">
        <v>28</v>
      </c>
      <c r="C21" s="42"/>
      <c r="D21" s="28"/>
      <c r="E21" s="28"/>
      <c r="F21" s="29"/>
      <c r="G21" s="30"/>
      <c r="H21" s="30"/>
      <c r="I21" s="30"/>
      <c r="J21" s="30"/>
      <c r="K21" s="31"/>
    </row>
    <row r="22" spans="1:20" s="15" customFormat="1" ht="14.4" thickBot="1" x14ac:dyDescent="0.3">
      <c r="A22" s="25">
        <f t="shared" si="0"/>
        <v>8</v>
      </c>
      <c r="B22" s="26" t="s">
        <v>29</v>
      </c>
      <c r="C22" s="27"/>
      <c r="D22" s="53">
        <f>SUM(D16:D21)</f>
        <v>34648998.580806576</v>
      </c>
      <c r="E22" s="59">
        <f>SUM(E16:E21)</f>
        <v>1.0000000000000002</v>
      </c>
      <c r="F22" s="54"/>
      <c r="G22" s="30"/>
      <c r="H22" s="60">
        <f>SUM(H16:H21)</f>
        <v>3.5187491383557749E-2</v>
      </c>
      <c r="I22" s="30"/>
      <c r="J22" s="30"/>
      <c r="K22" s="31"/>
    </row>
    <row r="23" spans="1:20" s="15" customFormat="1" ht="14.4" thickTop="1" x14ac:dyDescent="0.3">
      <c r="A23" s="25">
        <f t="shared" si="0"/>
        <v>9</v>
      </c>
      <c r="B23" s="32"/>
      <c r="C23" s="33"/>
      <c r="D23" s="28"/>
      <c r="E23" s="28"/>
      <c r="F23" s="34"/>
      <c r="G23" s="35"/>
      <c r="H23" s="30"/>
      <c r="I23" s="30"/>
      <c r="J23" s="30"/>
      <c r="K23" s="31"/>
    </row>
    <row r="24" spans="1:20" s="15" customFormat="1" x14ac:dyDescent="0.3">
      <c r="A24" s="25">
        <f t="shared" si="0"/>
        <v>10</v>
      </c>
      <c r="B24" s="32"/>
      <c r="C24" s="33"/>
      <c r="D24" s="28"/>
      <c r="E24" s="28"/>
      <c r="F24" s="34"/>
      <c r="G24" s="35"/>
      <c r="H24" s="30"/>
      <c r="I24" s="30"/>
      <c r="J24" s="30"/>
      <c r="K24" s="31"/>
    </row>
    <row r="25" spans="1:20" s="15" customFormat="1" x14ac:dyDescent="0.3">
      <c r="A25" s="25">
        <f t="shared" si="0"/>
        <v>11</v>
      </c>
      <c r="B25" s="32"/>
      <c r="C25" s="33"/>
      <c r="D25" s="28"/>
      <c r="E25" s="28"/>
      <c r="F25" s="34"/>
      <c r="G25" s="35"/>
      <c r="H25" s="30"/>
      <c r="I25" s="30"/>
      <c r="J25" s="30"/>
      <c r="K25" s="31"/>
    </row>
    <row r="26" spans="1:20" s="15" customFormat="1" x14ac:dyDescent="0.3">
      <c r="A26" s="25">
        <f t="shared" si="0"/>
        <v>12</v>
      </c>
      <c r="B26" s="75" t="s">
        <v>39</v>
      </c>
      <c r="C26" s="36"/>
      <c r="D26" s="28"/>
      <c r="E26" s="28"/>
      <c r="F26" s="29"/>
      <c r="G26" s="30"/>
      <c r="H26" s="30"/>
      <c r="I26" s="30"/>
      <c r="J26" s="30"/>
      <c r="K26" s="31"/>
    </row>
    <row r="27" spans="1:20" s="15" customFormat="1" x14ac:dyDescent="0.3">
      <c r="A27" s="25">
        <f t="shared" si="0"/>
        <v>13</v>
      </c>
      <c r="B27" s="32"/>
      <c r="C27" s="37"/>
      <c r="D27" s="38"/>
      <c r="E27" s="38"/>
      <c r="F27" s="130"/>
      <c r="G27" s="40"/>
      <c r="H27" s="40"/>
      <c r="I27" s="40"/>
      <c r="K27" s="31"/>
    </row>
    <row r="28" spans="1:20" x14ac:dyDescent="0.3">
      <c r="A28" s="25">
        <f t="shared" si="0"/>
        <v>14</v>
      </c>
      <c r="B28" s="63"/>
      <c r="C28" s="42"/>
      <c r="D28" s="38"/>
      <c r="E28" s="38"/>
      <c r="F28" s="130"/>
      <c r="G28" s="40"/>
      <c r="H28" s="40"/>
      <c r="I28" s="40"/>
      <c r="J28" s="40"/>
      <c r="K28" s="31"/>
    </row>
    <row r="29" spans="1:20" x14ac:dyDescent="0.3">
      <c r="A29" s="25">
        <f t="shared" si="0"/>
        <v>15</v>
      </c>
      <c r="B29" s="64"/>
      <c r="C29" s="27"/>
      <c r="D29" s="28"/>
      <c r="E29" s="28"/>
      <c r="F29" s="29"/>
      <c r="G29" s="30"/>
      <c r="H29" s="30"/>
      <c r="I29" s="30"/>
      <c r="J29" s="30"/>
    </row>
    <row r="30" spans="1:20" x14ac:dyDescent="0.3">
      <c r="A30" s="25">
        <f t="shared" si="0"/>
        <v>16</v>
      </c>
      <c r="C30" s="56"/>
      <c r="D30" s="28"/>
      <c r="E30" s="28"/>
      <c r="F30" s="34"/>
      <c r="G30" s="35"/>
      <c r="H30" s="30"/>
      <c r="I30" s="30"/>
      <c r="J30" s="30"/>
      <c r="T30" s="62"/>
    </row>
    <row r="31" spans="1:20" x14ac:dyDescent="0.3">
      <c r="A31" s="25">
        <f t="shared" si="0"/>
        <v>17</v>
      </c>
      <c r="B31" s="32"/>
      <c r="C31" s="33"/>
      <c r="D31" s="28"/>
      <c r="E31" s="28"/>
      <c r="F31" s="34"/>
      <c r="G31" s="35"/>
      <c r="H31" s="30"/>
      <c r="I31" s="30"/>
      <c r="J31" s="30"/>
    </row>
    <row r="32" spans="1:20" x14ac:dyDescent="0.3">
      <c r="A32" s="25">
        <f t="shared" si="0"/>
        <v>18</v>
      </c>
      <c r="B32" s="32" t="s">
        <v>30</v>
      </c>
      <c r="C32" s="33"/>
      <c r="D32" s="28"/>
      <c r="E32" s="28"/>
      <c r="F32" s="34"/>
      <c r="G32" s="35"/>
      <c r="H32" s="30"/>
      <c r="I32" s="30"/>
      <c r="J32" s="30"/>
    </row>
    <row r="33" spans="1:10" x14ac:dyDescent="0.3">
      <c r="A33" s="25">
        <f t="shared" si="0"/>
        <v>19</v>
      </c>
      <c r="B33" s="32"/>
      <c r="C33" s="43"/>
      <c r="D33" s="28"/>
      <c r="E33" s="28"/>
      <c r="F33" s="29"/>
      <c r="G33" s="30"/>
      <c r="H33" s="30"/>
      <c r="I33" s="30"/>
      <c r="J33" s="30"/>
    </row>
    <row r="34" spans="1:10" x14ac:dyDescent="0.3">
      <c r="A34" s="25">
        <f t="shared" si="0"/>
        <v>20</v>
      </c>
      <c r="B34" s="26"/>
      <c r="C34" s="37"/>
      <c r="D34" s="38"/>
      <c r="E34" s="38"/>
      <c r="F34" s="39"/>
      <c r="G34" s="40"/>
      <c r="H34" s="40"/>
      <c r="I34" s="40"/>
      <c r="J34" s="30"/>
    </row>
    <row r="35" spans="1:10" x14ac:dyDescent="0.3">
      <c r="A35" s="25">
        <f t="shared" si="0"/>
        <v>21</v>
      </c>
      <c r="B35" s="26"/>
      <c r="C35" s="44"/>
      <c r="D35" s="28"/>
      <c r="E35" s="28"/>
      <c r="F35" s="29"/>
      <c r="G35" s="30"/>
      <c r="H35" s="30"/>
      <c r="I35" s="30"/>
      <c r="J35" s="30"/>
    </row>
    <row r="36" spans="1:10" x14ac:dyDescent="0.3">
      <c r="A36" s="25">
        <f t="shared" si="0"/>
        <v>22</v>
      </c>
      <c r="B36" s="26"/>
      <c r="C36" s="45"/>
      <c r="D36" s="28"/>
      <c r="E36" s="28"/>
      <c r="F36" s="29"/>
      <c r="G36" s="30"/>
      <c r="H36" s="30"/>
      <c r="I36" s="30"/>
      <c r="J36" s="30"/>
    </row>
    <row r="37" spans="1:10" x14ac:dyDescent="0.3">
      <c r="A37" s="25">
        <f t="shared" si="0"/>
        <v>23</v>
      </c>
      <c r="B37" s="26"/>
      <c r="C37" s="31"/>
      <c r="D37" s="31"/>
      <c r="E37" s="31"/>
      <c r="F37" s="31"/>
      <c r="G37" s="31"/>
      <c r="H37" s="31"/>
      <c r="I37" s="25"/>
      <c r="J37" s="30"/>
    </row>
    <row r="38" spans="1:10" x14ac:dyDescent="0.3">
      <c r="A38" s="25">
        <f t="shared" si="0"/>
        <v>24</v>
      </c>
      <c r="B38" s="26"/>
      <c r="C38" s="26"/>
      <c r="D38" s="28"/>
      <c r="E38" s="28"/>
      <c r="F38" s="30"/>
      <c r="G38" s="30"/>
      <c r="H38" s="30"/>
      <c r="I38" s="30"/>
      <c r="J38" s="30"/>
    </row>
    <row r="39" spans="1:10" x14ac:dyDescent="0.3">
      <c r="A39" s="25">
        <f t="shared" si="0"/>
        <v>25</v>
      </c>
      <c r="B39" s="26"/>
      <c r="C39" s="26"/>
      <c r="D39" s="46"/>
      <c r="E39" s="28"/>
      <c r="F39" s="47"/>
      <c r="G39" s="30"/>
      <c r="H39" s="47"/>
      <c r="I39" s="47"/>
      <c r="J39" s="30"/>
    </row>
    <row r="40" spans="1:10" x14ac:dyDescent="0.3">
      <c r="A40" s="25">
        <f t="shared" si="0"/>
        <v>26</v>
      </c>
      <c r="B40" s="26"/>
      <c r="C40" s="26"/>
      <c r="D40" s="28"/>
      <c r="E40" s="28"/>
      <c r="F40" s="47"/>
      <c r="G40" s="30"/>
      <c r="H40" s="30"/>
      <c r="I40" s="30"/>
      <c r="J40" s="30"/>
    </row>
    <row r="41" spans="1:10" x14ac:dyDescent="0.3">
      <c r="A41" s="25">
        <f t="shared" si="0"/>
        <v>27</v>
      </c>
      <c r="B41" s="26"/>
      <c r="C41" s="26"/>
      <c r="D41" s="28"/>
      <c r="E41" s="28"/>
      <c r="F41" s="30"/>
      <c r="G41" s="30"/>
      <c r="H41" s="30"/>
      <c r="I41" s="30"/>
      <c r="J41" s="30"/>
    </row>
    <row r="42" spans="1:10" x14ac:dyDescent="0.3">
      <c r="A42" s="25">
        <f t="shared" si="0"/>
        <v>28</v>
      </c>
      <c r="B42" s="26"/>
      <c r="C42" s="26"/>
      <c r="D42" s="28"/>
      <c r="E42" s="28"/>
      <c r="F42" s="30"/>
      <c r="G42" s="30"/>
      <c r="H42" s="30"/>
      <c r="I42" s="30"/>
      <c r="J42" s="30"/>
    </row>
    <row r="43" spans="1:10" x14ac:dyDescent="0.3">
      <c r="A43" s="25">
        <f t="shared" si="0"/>
        <v>29</v>
      </c>
      <c r="B43" s="26"/>
      <c r="C43" s="26"/>
      <c r="D43" s="28"/>
      <c r="E43" s="28"/>
      <c r="F43" s="30"/>
      <c r="G43" s="30"/>
      <c r="H43" s="30"/>
      <c r="I43" s="30"/>
      <c r="J43" s="30"/>
    </row>
    <row r="44" spans="1:10" x14ac:dyDescent="0.3">
      <c r="A44" s="25">
        <f t="shared" si="0"/>
        <v>30</v>
      </c>
      <c r="B44" s="26"/>
      <c r="C44" s="26"/>
      <c r="D44" s="28"/>
      <c r="E44" s="28"/>
      <c r="F44" s="30"/>
      <c r="G44" s="30"/>
      <c r="H44" s="30"/>
      <c r="I44" s="30"/>
      <c r="J44" s="30"/>
    </row>
    <row r="45" spans="1:10" x14ac:dyDescent="0.3">
      <c r="A45" s="25">
        <f t="shared" si="0"/>
        <v>31</v>
      </c>
      <c r="B45" s="26"/>
      <c r="C45" s="26"/>
      <c r="D45" s="28"/>
      <c r="E45" s="28"/>
      <c r="F45" s="30"/>
      <c r="G45" s="30"/>
      <c r="H45" s="30"/>
      <c r="I45" s="30"/>
      <c r="J45" s="30"/>
    </row>
    <row r="46" spans="1:10" x14ac:dyDescent="0.3">
      <c r="A46" s="25">
        <f t="shared" si="0"/>
        <v>32</v>
      </c>
      <c r="B46" s="26"/>
      <c r="C46" s="26"/>
      <c r="D46" s="28"/>
      <c r="E46" s="28"/>
      <c r="F46" s="30"/>
      <c r="G46" s="30"/>
      <c r="H46" s="30"/>
      <c r="I46" s="30"/>
      <c r="J46" s="30"/>
    </row>
    <row r="47" spans="1:10" x14ac:dyDescent="0.3">
      <c r="A47" s="25">
        <f t="shared" si="0"/>
        <v>33</v>
      </c>
      <c r="B47" s="26"/>
      <c r="C47" s="26"/>
      <c r="D47" s="28"/>
      <c r="E47" s="28"/>
      <c r="F47" s="30"/>
      <c r="G47" s="30"/>
      <c r="H47" s="30"/>
      <c r="I47" s="30"/>
      <c r="J47" s="30"/>
    </row>
    <row r="48" spans="1:10" ht="14.4" thickBot="1" x14ac:dyDescent="0.35">
      <c r="A48" s="48">
        <f t="shared" si="0"/>
        <v>34</v>
      </c>
      <c r="B48" s="49"/>
      <c r="C48" s="49"/>
      <c r="D48" s="50"/>
      <c r="E48" s="50"/>
      <c r="F48" s="51"/>
      <c r="G48" s="51"/>
      <c r="H48" s="51"/>
      <c r="I48" s="51"/>
      <c r="J48" s="51"/>
    </row>
    <row r="49" spans="1:10" ht="7.5" customHeight="1" x14ac:dyDescent="0.3">
      <c r="A49" s="25"/>
      <c r="B49" s="26"/>
      <c r="C49" s="26"/>
      <c r="D49" s="28"/>
      <c r="E49" s="28"/>
      <c r="G49" s="30"/>
      <c r="H49" s="30"/>
      <c r="I49" s="30"/>
      <c r="J49" s="30"/>
    </row>
  </sheetData>
  <mergeCells count="2">
    <mergeCell ref="I1:J1"/>
    <mergeCell ref="D3:F7"/>
  </mergeCells>
  <printOptions horizontalCentered="1"/>
  <pageMargins left="0.5" right="0.5" top="0.75" bottom="0.5" header="0.3" footer="0.3"/>
  <pageSetup scale="83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E05F-8473-423B-9F2B-A4E5BF4E578B}">
  <sheetPr>
    <pageSetUpPr fitToPage="1"/>
  </sheetPr>
  <dimension ref="A1:T49"/>
  <sheetViews>
    <sheetView tabSelected="1" view="pageBreakPreview" zoomScale="90" zoomScaleNormal="100" zoomScaleSheetLayoutView="90" workbookViewId="0">
      <selection activeCell="D20" sqref="D20"/>
    </sheetView>
  </sheetViews>
  <sheetFormatPr defaultColWidth="9.109375" defaultRowHeight="13.8" x14ac:dyDescent="0.3"/>
  <cols>
    <col min="1" max="1" width="3.6640625" style="2" customWidth="1"/>
    <col min="2" max="2" width="45.77734375" style="2" customWidth="1"/>
    <col min="3" max="5" width="17.6640625" style="2" customWidth="1"/>
    <col min="6" max="6" width="19.44140625" style="2" customWidth="1"/>
    <col min="7" max="7" width="5.109375" style="2" customWidth="1"/>
    <col min="8" max="8" width="14.77734375" style="2" customWidth="1"/>
    <col min="9" max="9" width="11.33203125" style="2" customWidth="1"/>
    <col min="10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135"/>
      <c r="C1" s="135"/>
      <c r="D1" s="160" t="s">
        <v>1</v>
      </c>
      <c r="E1" s="160"/>
      <c r="F1" s="160"/>
      <c r="G1" s="1"/>
      <c r="H1" s="1"/>
      <c r="I1" s="161" t="s">
        <v>40</v>
      </c>
      <c r="J1" s="161"/>
    </row>
    <row r="2" spans="1:11" ht="12.75" customHeight="1" x14ac:dyDescent="0.3">
      <c r="A2" s="3"/>
      <c r="B2" s="3"/>
      <c r="C2" s="3"/>
      <c r="D2" s="3"/>
      <c r="E2" s="3"/>
      <c r="F2" s="132"/>
      <c r="G2" s="132"/>
      <c r="H2" s="132"/>
      <c r="I2" s="132"/>
      <c r="J2" s="132"/>
      <c r="K2" s="8"/>
    </row>
    <row r="3" spans="1:11" ht="12.75" customHeight="1" x14ac:dyDescent="0.3">
      <c r="A3" s="2" t="s">
        <v>2</v>
      </c>
      <c r="B3" s="6"/>
      <c r="C3" s="4" t="s">
        <v>3</v>
      </c>
      <c r="D3" s="162" t="s">
        <v>4</v>
      </c>
      <c r="E3" s="162"/>
      <c r="F3" s="162"/>
      <c r="G3" s="5" t="s">
        <v>5</v>
      </c>
      <c r="I3" s="6"/>
      <c r="J3" s="6"/>
      <c r="K3" s="6"/>
    </row>
    <row r="4" spans="1:11" x14ac:dyDescent="0.3">
      <c r="B4" s="6"/>
      <c r="C4" s="6"/>
      <c r="D4" s="163"/>
      <c r="E4" s="163"/>
      <c r="F4" s="163"/>
      <c r="G4" s="7" t="s">
        <v>33</v>
      </c>
      <c r="H4" s="8" t="s">
        <v>6</v>
      </c>
      <c r="I4" s="9"/>
      <c r="J4" s="10">
        <v>46752</v>
      </c>
      <c r="K4" s="6"/>
    </row>
    <row r="5" spans="1:11" ht="12.75" customHeight="1" x14ac:dyDescent="0.3">
      <c r="A5" s="2" t="s">
        <v>7</v>
      </c>
      <c r="B5" s="136"/>
      <c r="C5" s="136"/>
      <c r="D5" s="163"/>
      <c r="E5" s="163"/>
      <c r="F5" s="163"/>
      <c r="G5" s="7" t="s">
        <v>33</v>
      </c>
      <c r="H5" s="8" t="s">
        <v>8</v>
      </c>
      <c r="J5" s="10">
        <v>46387</v>
      </c>
      <c r="K5" s="10"/>
    </row>
    <row r="6" spans="1:11" x14ac:dyDescent="0.3">
      <c r="A6" s="11"/>
      <c r="D6" s="163"/>
      <c r="E6" s="163"/>
      <c r="F6" s="163"/>
      <c r="G6" s="7" t="s">
        <v>33</v>
      </c>
      <c r="H6" s="8" t="s">
        <v>9</v>
      </c>
      <c r="J6" s="10">
        <v>46022</v>
      </c>
      <c r="K6" s="10"/>
    </row>
    <row r="7" spans="1:11" ht="12.75" customHeight="1" x14ac:dyDescent="0.3">
      <c r="A7" s="2" t="s">
        <v>34</v>
      </c>
      <c r="D7" s="163"/>
      <c r="E7" s="163"/>
      <c r="F7" s="163"/>
      <c r="G7" s="7" t="s">
        <v>32</v>
      </c>
      <c r="H7" s="8" t="s">
        <v>10</v>
      </c>
      <c r="J7" s="10">
        <v>45657</v>
      </c>
      <c r="K7" s="10"/>
    </row>
    <row r="8" spans="1:11" ht="12.75" customHeight="1" x14ac:dyDescent="0.3">
      <c r="F8" s="12"/>
      <c r="G8" s="7" t="s">
        <v>33</v>
      </c>
      <c r="H8" s="8" t="s">
        <v>12</v>
      </c>
      <c r="J8" s="10">
        <v>45291</v>
      </c>
      <c r="K8" s="10"/>
    </row>
    <row r="9" spans="1:11" ht="12.75" customHeight="1" x14ac:dyDescent="0.3">
      <c r="E9" s="55"/>
      <c r="F9" s="12"/>
      <c r="G9" s="13"/>
      <c r="H9" s="8"/>
      <c r="K9" s="10"/>
    </row>
    <row r="10" spans="1:11" s="15" customFormat="1" x14ac:dyDescent="0.3">
      <c r="A10" s="14"/>
      <c r="B10" s="14"/>
      <c r="C10" s="14"/>
      <c r="D10" s="14"/>
      <c r="E10" s="55" t="s">
        <v>11</v>
      </c>
      <c r="F10" s="14"/>
      <c r="G10" s="14"/>
      <c r="H10" s="8" t="s">
        <v>13</v>
      </c>
      <c r="I10" s="14"/>
      <c r="J10" s="14"/>
      <c r="K10" s="133"/>
    </row>
    <row r="11" spans="1:11" s="15" customFormat="1" x14ac:dyDescent="0.25">
      <c r="A11" s="133"/>
      <c r="B11" s="159">
        <v>-1</v>
      </c>
      <c r="C11" s="159">
        <v>-2</v>
      </c>
      <c r="D11" s="159">
        <v>-3</v>
      </c>
      <c r="E11" s="159">
        <v>-4</v>
      </c>
      <c r="F11" s="159">
        <v>-5</v>
      </c>
      <c r="G11" s="159">
        <v>-6</v>
      </c>
      <c r="H11" s="159">
        <v>-7</v>
      </c>
      <c r="I11" s="16"/>
      <c r="J11" s="16"/>
      <c r="K11" s="133"/>
    </row>
    <row r="12" spans="1:11" s="15" customFormat="1" x14ac:dyDescent="0.25">
      <c r="A12" s="133"/>
      <c r="B12" s="52"/>
      <c r="C12" s="52"/>
      <c r="D12" s="134"/>
      <c r="E12" s="52"/>
      <c r="F12" s="52"/>
      <c r="G12" s="52"/>
      <c r="H12" s="52"/>
      <c r="I12" s="52"/>
      <c r="J12" s="52"/>
      <c r="K12" s="133"/>
    </row>
    <row r="13" spans="1:11" s="15" customFormat="1" x14ac:dyDescent="0.3">
      <c r="A13" s="17" t="s">
        <v>14</v>
      </c>
      <c r="B13" s="17"/>
      <c r="C13" s="17"/>
      <c r="D13" s="17" t="s">
        <v>15</v>
      </c>
      <c r="E13" s="18" t="s">
        <v>16</v>
      </c>
      <c r="F13" s="17" t="s">
        <v>17</v>
      </c>
      <c r="G13" s="19"/>
      <c r="H13" s="61" t="s">
        <v>18</v>
      </c>
      <c r="I13" s="17"/>
      <c r="J13" s="17"/>
      <c r="K13" s="20"/>
    </row>
    <row r="14" spans="1:11" s="15" customFormat="1" x14ac:dyDescent="0.25">
      <c r="A14" s="21" t="s">
        <v>19</v>
      </c>
      <c r="B14" s="22"/>
      <c r="C14" s="23"/>
      <c r="D14" s="23" t="s">
        <v>20</v>
      </c>
      <c r="E14" s="23" t="s">
        <v>21</v>
      </c>
      <c r="F14" s="23" t="s">
        <v>21</v>
      </c>
      <c r="G14" s="22"/>
      <c r="H14" s="23" t="s">
        <v>21</v>
      </c>
      <c r="I14" s="24"/>
      <c r="J14" s="24"/>
      <c r="K14" s="17" t="s">
        <v>22</v>
      </c>
    </row>
    <row r="15" spans="1:11" s="15" customFormat="1" x14ac:dyDescent="0.25">
      <c r="A15" s="25">
        <v>1</v>
      </c>
      <c r="B15" s="26"/>
      <c r="C15" s="27"/>
      <c r="D15" s="28"/>
      <c r="E15" s="28"/>
      <c r="F15" s="29"/>
      <c r="G15" s="30"/>
      <c r="H15" s="30"/>
      <c r="I15" s="30"/>
      <c r="J15" s="30"/>
      <c r="K15" s="31"/>
    </row>
    <row r="16" spans="1:11" s="15" customFormat="1" x14ac:dyDescent="0.3">
      <c r="A16" s="25">
        <f t="shared" ref="A16:A48" si="0">A15+1</f>
        <v>2</v>
      </c>
      <c r="B16" s="32" t="s">
        <v>23</v>
      </c>
      <c r="C16" s="33"/>
      <c r="D16" s="28">
        <f>'Parentco calc'!C7+'Parentco calc'!C8</f>
        <v>24429296.060014378</v>
      </c>
      <c r="E16" s="58">
        <f>D16/$D$22</f>
        <v>0.67053054191940131</v>
      </c>
      <c r="F16" s="56">
        <f>'Fcst Cost Rt - LTD'!C7</f>
        <v>4.2090234333409221E-2</v>
      </c>
      <c r="G16" s="35"/>
      <c r="H16" s="57">
        <f>E16*F16</f>
        <v>2.8222787637095476E-2</v>
      </c>
      <c r="I16" s="30"/>
      <c r="J16" s="30"/>
      <c r="K16" s="31"/>
    </row>
    <row r="17" spans="1:20" s="15" customFormat="1" x14ac:dyDescent="0.3">
      <c r="A17" s="25">
        <f t="shared" si="0"/>
        <v>3</v>
      </c>
      <c r="B17" s="32" t="s">
        <v>24</v>
      </c>
      <c r="C17" s="33"/>
      <c r="D17" s="28">
        <f>'DE Corp Fcst BS'!C9</f>
        <v>2748941.0299509899</v>
      </c>
      <c r="E17" s="100">
        <f t="shared" ref="E17:E20" si="1">D17/$D$22</f>
        <v>7.5452395926157087E-2</v>
      </c>
      <c r="F17" s="56">
        <f>'DE Corp Fcst BS'!C14</f>
        <v>4.0175586590416638E-2</v>
      </c>
      <c r="G17" s="35"/>
      <c r="H17" s="57">
        <f>E17*F17</f>
        <v>3.0313442659857235E-3</v>
      </c>
      <c r="I17" s="30"/>
      <c r="J17" s="30"/>
      <c r="K17" s="31"/>
    </row>
    <row r="18" spans="1:20" s="15" customFormat="1" ht="15" x14ac:dyDescent="0.3">
      <c r="A18" s="25">
        <f t="shared" si="0"/>
        <v>4</v>
      </c>
      <c r="B18" s="32" t="s">
        <v>25</v>
      </c>
      <c r="C18" s="33"/>
      <c r="D18" s="28">
        <f>'DE Corp Fcst BS'!C31</f>
        <v>1961544.47372999</v>
      </c>
      <c r="E18" s="58">
        <f t="shared" si="1"/>
        <v>5.3840089200196249E-2</v>
      </c>
      <c r="F18" s="56">
        <f>'DE Corp Fcst IS'!C154/'C-24 2024'!D18</f>
        <v>5.4166500644239536E-2</v>
      </c>
      <c r="G18" s="35"/>
      <c r="H18" s="30"/>
      <c r="I18" s="30"/>
      <c r="J18" s="30"/>
      <c r="K18" s="31"/>
    </row>
    <row r="19" spans="1:20" s="15" customFormat="1" x14ac:dyDescent="0.3">
      <c r="A19" s="25">
        <f t="shared" si="0"/>
        <v>5</v>
      </c>
      <c r="B19" s="32" t="s">
        <v>26</v>
      </c>
      <c r="C19" s="36"/>
      <c r="D19" s="28">
        <f>'Parentco calc'!C24-'C-24 2024'!D18</f>
        <v>7162619.6854998618</v>
      </c>
      <c r="E19" s="58">
        <f t="shared" si="1"/>
        <v>0.19659818471568219</v>
      </c>
      <c r="F19" s="29"/>
      <c r="G19" s="30"/>
      <c r="H19" s="30"/>
      <c r="I19" s="30"/>
      <c r="J19" s="30"/>
      <c r="K19" s="31"/>
    </row>
    <row r="20" spans="1:20" s="15" customFormat="1" x14ac:dyDescent="0.3">
      <c r="A20" s="25">
        <f t="shared" si="0"/>
        <v>6</v>
      </c>
      <c r="B20" s="32" t="s">
        <v>27</v>
      </c>
      <c r="C20" s="37"/>
      <c r="D20" s="38">
        <f>+'DE Corp Fcst BS'!C28+'DEBS Fcst BS'!C18+'PE Fcst BS'!C23</f>
        <v>130385.22774174879</v>
      </c>
      <c r="E20" s="58">
        <f t="shared" si="1"/>
        <v>3.5787882385632653E-3</v>
      </c>
      <c r="F20" s="39"/>
      <c r="G20" s="40"/>
      <c r="H20" s="40"/>
      <c r="I20" s="40"/>
      <c r="J20" s="40"/>
      <c r="K20" s="41"/>
    </row>
    <row r="21" spans="1:20" s="15" customFormat="1" x14ac:dyDescent="0.3">
      <c r="A21" s="25">
        <f t="shared" si="0"/>
        <v>7</v>
      </c>
      <c r="B21" s="32" t="s">
        <v>28</v>
      </c>
      <c r="C21" s="42"/>
      <c r="D21" s="28"/>
      <c r="E21" s="28"/>
      <c r="F21" s="29"/>
      <c r="G21" s="30"/>
      <c r="H21" s="30"/>
      <c r="I21" s="30"/>
      <c r="J21" s="30"/>
      <c r="K21" s="31"/>
    </row>
    <row r="22" spans="1:20" s="15" customFormat="1" ht="14.4" thickBot="1" x14ac:dyDescent="0.3">
      <c r="A22" s="25">
        <f t="shared" si="0"/>
        <v>8</v>
      </c>
      <c r="B22" s="26" t="s">
        <v>29</v>
      </c>
      <c r="C22" s="27"/>
      <c r="D22" s="53">
        <f>SUM(D16:D21)</f>
        <v>36432786.476936966</v>
      </c>
      <c r="E22" s="59">
        <f>SUM(E16:E21)</f>
        <v>1</v>
      </c>
      <c r="F22" s="54"/>
      <c r="G22" s="30"/>
      <c r="H22" s="60">
        <f>SUM(H16:H21)</f>
        <v>3.1254131903081198E-2</v>
      </c>
      <c r="I22" s="30"/>
      <c r="J22" s="30"/>
      <c r="K22" s="31"/>
    </row>
    <row r="23" spans="1:20" s="15" customFormat="1" ht="14.4" thickTop="1" x14ac:dyDescent="0.3">
      <c r="A23" s="25">
        <f t="shared" si="0"/>
        <v>9</v>
      </c>
      <c r="B23" s="32"/>
      <c r="C23" s="33"/>
      <c r="D23" s="28"/>
      <c r="E23" s="28"/>
      <c r="F23" s="34"/>
      <c r="G23" s="35"/>
      <c r="H23" s="30"/>
      <c r="I23" s="30"/>
      <c r="J23" s="30"/>
      <c r="K23" s="31"/>
    </row>
    <row r="24" spans="1:20" s="15" customFormat="1" x14ac:dyDescent="0.3">
      <c r="A24" s="25">
        <f t="shared" si="0"/>
        <v>10</v>
      </c>
      <c r="B24" s="32"/>
      <c r="C24" s="33"/>
      <c r="D24" s="28"/>
      <c r="E24" s="28"/>
      <c r="F24" s="34"/>
      <c r="G24" s="35"/>
      <c r="H24" s="30"/>
      <c r="I24" s="30"/>
      <c r="J24" s="30"/>
      <c r="K24" s="31"/>
    </row>
    <row r="25" spans="1:20" s="15" customFormat="1" x14ac:dyDescent="0.3">
      <c r="A25" s="25">
        <f t="shared" si="0"/>
        <v>11</v>
      </c>
      <c r="B25" s="32"/>
      <c r="C25" s="33"/>
      <c r="D25" s="28"/>
      <c r="E25" s="28"/>
      <c r="F25" s="34"/>
      <c r="G25" s="35"/>
      <c r="H25" s="30"/>
      <c r="I25" s="30"/>
      <c r="J25" s="30"/>
      <c r="K25" s="31"/>
    </row>
    <row r="26" spans="1:20" s="15" customFormat="1" x14ac:dyDescent="0.3">
      <c r="A26" s="25">
        <f t="shared" si="0"/>
        <v>12</v>
      </c>
      <c r="B26" s="75" t="s">
        <v>41</v>
      </c>
      <c r="C26" s="36"/>
      <c r="D26" s="28"/>
      <c r="E26" s="28"/>
      <c r="F26" s="29"/>
      <c r="G26" s="30"/>
      <c r="H26" s="30"/>
      <c r="I26" s="30"/>
      <c r="J26" s="30"/>
      <c r="K26" s="31"/>
    </row>
    <row r="27" spans="1:20" s="15" customFormat="1" x14ac:dyDescent="0.3">
      <c r="A27" s="25">
        <f t="shared" si="0"/>
        <v>13</v>
      </c>
      <c r="B27" s="32"/>
      <c r="C27" s="37"/>
      <c r="D27" s="38"/>
      <c r="E27" s="38"/>
      <c r="F27" s="130"/>
      <c r="G27" s="40"/>
      <c r="H27" s="40"/>
      <c r="I27" s="40"/>
      <c r="K27" s="31"/>
    </row>
    <row r="28" spans="1:20" x14ac:dyDescent="0.3">
      <c r="A28" s="25">
        <f t="shared" si="0"/>
        <v>14</v>
      </c>
      <c r="B28" s="63"/>
      <c r="C28" s="42"/>
      <c r="D28" s="38"/>
      <c r="E28" s="38"/>
      <c r="F28" s="130"/>
      <c r="G28" s="40"/>
      <c r="H28" s="40"/>
      <c r="I28" s="40"/>
      <c r="J28" s="40"/>
      <c r="K28" s="31"/>
    </row>
    <row r="29" spans="1:20" x14ac:dyDescent="0.3">
      <c r="A29" s="25">
        <f t="shared" si="0"/>
        <v>15</v>
      </c>
      <c r="B29" s="64"/>
      <c r="C29" s="27"/>
      <c r="D29" s="28"/>
      <c r="E29" s="28"/>
      <c r="F29" s="131"/>
      <c r="G29" s="30"/>
      <c r="H29" s="30"/>
      <c r="I29" s="30"/>
      <c r="J29" s="30"/>
    </row>
    <row r="30" spans="1:20" x14ac:dyDescent="0.3">
      <c r="A30" s="25">
        <f t="shared" si="0"/>
        <v>16</v>
      </c>
      <c r="C30" s="56"/>
      <c r="D30" s="28"/>
      <c r="E30" s="28"/>
      <c r="F30" s="28"/>
      <c r="G30" s="35"/>
      <c r="H30" s="30"/>
      <c r="I30" s="30"/>
      <c r="J30" s="30"/>
      <c r="T30" s="62"/>
    </row>
    <row r="31" spans="1:20" x14ac:dyDescent="0.3">
      <c r="A31" s="25">
        <f t="shared" si="0"/>
        <v>17</v>
      </c>
      <c r="B31" s="32"/>
      <c r="C31" s="33"/>
      <c r="D31" s="28"/>
      <c r="E31" s="28"/>
      <c r="F31" s="34"/>
      <c r="G31" s="35"/>
      <c r="H31" s="30"/>
      <c r="I31" s="30"/>
      <c r="J31" s="30"/>
    </row>
    <row r="32" spans="1:20" x14ac:dyDescent="0.3">
      <c r="A32" s="25">
        <f t="shared" si="0"/>
        <v>18</v>
      </c>
      <c r="B32" s="32" t="s">
        <v>30</v>
      </c>
      <c r="C32" s="33"/>
      <c r="D32" s="28"/>
      <c r="E32" s="28"/>
      <c r="F32" s="34"/>
      <c r="G32" s="35"/>
      <c r="H32" s="30"/>
      <c r="I32" s="30"/>
      <c r="J32" s="30"/>
    </row>
    <row r="33" spans="1:10" x14ac:dyDescent="0.3">
      <c r="A33" s="25">
        <f t="shared" si="0"/>
        <v>19</v>
      </c>
      <c r="B33" s="32"/>
      <c r="C33" s="43"/>
      <c r="D33" s="28"/>
      <c r="E33" s="28"/>
      <c r="F33" s="29"/>
      <c r="G33" s="30"/>
      <c r="H33" s="30"/>
      <c r="I33" s="30"/>
      <c r="J33" s="30"/>
    </row>
    <row r="34" spans="1:10" x14ac:dyDescent="0.3">
      <c r="A34" s="25">
        <f t="shared" si="0"/>
        <v>20</v>
      </c>
      <c r="B34" s="26"/>
      <c r="C34" s="37"/>
      <c r="D34" s="38"/>
      <c r="E34" s="38"/>
      <c r="F34" s="39"/>
      <c r="G34" s="40"/>
      <c r="H34" s="40"/>
      <c r="I34" s="40"/>
      <c r="J34" s="30"/>
    </row>
    <row r="35" spans="1:10" x14ac:dyDescent="0.3">
      <c r="A35" s="25">
        <f t="shared" si="0"/>
        <v>21</v>
      </c>
      <c r="B35" s="26"/>
      <c r="C35" s="44"/>
      <c r="D35" s="28"/>
      <c r="E35" s="28"/>
      <c r="F35" s="29"/>
      <c r="G35" s="30"/>
      <c r="H35" s="30"/>
      <c r="I35" s="30"/>
      <c r="J35" s="30"/>
    </row>
    <row r="36" spans="1:10" x14ac:dyDescent="0.3">
      <c r="A36" s="25">
        <f t="shared" si="0"/>
        <v>22</v>
      </c>
      <c r="B36" s="26"/>
      <c r="C36" s="45"/>
      <c r="D36" s="28"/>
      <c r="E36" s="28"/>
      <c r="F36" s="29"/>
      <c r="G36" s="30"/>
      <c r="H36" s="30"/>
      <c r="I36" s="30"/>
      <c r="J36" s="30"/>
    </row>
    <row r="37" spans="1:10" x14ac:dyDescent="0.3">
      <c r="A37" s="25">
        <f t="shared" si="0"/>
        <v>23</v>
      </c>
      <c r="B37" s="26"/>
      <c r="C37" s="31"/>
      <c r="D37" s="31"/>
      <c r="E37" s="31"/>
      <c r="F37" s="31"/>
      <c r="G37" s="31"/>
      <c r="H37" s="31"/>
      <c r="I37" s="25"/>
      <c r="J37" s="30"/>
    </row>
    <row r="38" spans="1:10" x14ac:dyDescent="0.3">
      <c r="A38" s="25">
        <f t="shared" si="0"/>
        <v>24</v>
      </c>
      <c r="B38" s="26"/>
      <c r="C38" s="26"/>
      <c r="D38" s="28"/>
      <c r="E38" s="28"/>
      <c r="F38" s="30"/>
      <c r="G38" s="30"/>
      <c r="H38" s="30"/>
      <c r="I38" s="30"/>
      <c r="J38" s="30"/>
    </row>
    <row r="39" spans="1:10" x14ac:dyDescent="0.3">
      <c r="A39" s="25">
        <f t="shared" si="0"/>
        <v>25</v>
      </c>
      <c r="B39" s="26"/>
      <c r="C39" s="26"/>
      <c r="D39" s="46"/>
      <c r="E39" s="28"/>
      <c r="F39" s="47"/>
      <c r="G39" s="30"/>
      <c r="H39" s="47"/>
      <c r="I39" s="47"/>
      <c r="J39" s="30"/>
    </row>
    <row r="40" spans="1:10" x14ac:dyDescent="0.3">
      <c r="A40" s="25">
        <f t="shared" si="0"/>
        <v>26</v>
      </c>
      <c r="B40" s="26"/>
      <c r="C40" s="26"/>
      <c r="D40" s="28"/>
      <c r="E40" s="28"/>
      <c r="F40" s="47"/>
      <c r="G40" s="30"/>
      <c r="H40" s="30"/>
      <c r="I40" s="30"/>
      <c r="J40" s="30"/>
    </row>
    <row r="41" spans="1:10" x14ac:dyDescent="0.3">
      <c r="A41" s="25">
        <f t="shared" si="0"/>
        <v>27</v>
      </c>
      <c r="B41" s="26"/>
      <c r="C41" s="26"/>
      <c r="D41" s="28"/>
      <c r="E41" s="28"/>
      <c r="F41" s="30"/>
      <c r="G41" s="30"/>
      <c r="H41" s="30"/>
      <c r="I41" s="30"/>
      <c r="J41" s="30"/>
    </row>
    <row r="42" spans="1:10" x14ac:dyDescent="0.3">
      <c r="A42" s="25">
        <f t="shared" si="0"/>
        <v>28</v>
      </c>
      <c r="B42" s="26"/>
      <c r="C42" s="26"/>
      <c r="D42" s="28"/>
      <c r="E42" s="28"/>
      <c r="F42" s="30"/>
      <c r="G42" s="30"/>
      <c r="H42" s="30"/>
      <c r="I42" s="30"/>
      <c r="J42" s="30"/>
    </row>
    <row r="43" spans="1:10" x14ac:dyDescent="0.3">
      <c r="A43" s="25">
        <f t="shared" si="0"/>
        <v>29</v>
      </c>
      <c r="B43" s="26"/>
      <c r="C43" s="26"/>
      <c r="D43" s="28"/>
      <c r="E43" s="28"/>
      <c r="F43" s="30"/>
      <c r="G43" s="30"/>
      <c r="H43" s="30"/>
      <c r="I43" s="30"/>
      <c r="J43" s="30"/>
    </row>
    <row r="44" spans="1:10" x14ac:dyDescent="0.3">
      <c r="A44" s="25">
        <f t="shared" si="0"/>
        <v>30</v>
      </c>
      <c r="B44" s="26"/>
      <c r="C44" s="26"/>
      <c r="D44" s="28"/>
      <c r="E44" s="28"/>
      <c r="F44" s="30"/>
      <c r="G44" s="30"/>
      <c r="H44" s="30"/>
      <c r="I44" s="30"/>
      <c r="J44" s="30"/>
    </row>
    <row r="45" spans="1:10" x14ac:dyDescent="0.3">
      <c r="A45" s="25">
        <f t="shared" si="0"/>
        <v>31</v>
      </c>
      <c r="B45" s="26"/>
      <c r="C45" s="26"/>
      <c r="D45" s="28"/>
      <c r="E45" s="28"/>
      <c r="F45" s="30"/>
      <c r="G45" s="30"/>
      <c r="H45" s="30"/>
      <c r="I45" s="30"/>
      <c r="J45" s="30"/>
    </row>
    <row r="46" spans="1:10" x14ac:dyDescent="0.3">
      <c r="A46" s="25">
        <f t="shared" si="0"/>
        <v>32</v>
      </c>
      <c r="B46" s="26"/>
      <c r="C46" s="26"/>
      <c r="D46" s="28"/>
      <c r="E46" s="28"/>
      <c r="F46" s="30"/>
      <c r="G46" s="30"/>
      <c r="H46" s="30"/>
      <c r="I46" s="30"/>
      <c r="J46" s="30"/>
    </row>
    <row r="47" spans="1:10" x14ac:dyDescent="0.3">
      <c r="A47" s="25">
        <f t="shared" si="0"/>
        <v>33</v>
      </c>
      <c r="B47" s="26"/>
      <c r="C47" s="26"/>
      <c r="D47" s="28"/>
      <c r="E47" s="28"/>
      <c r="F47" s="30"/>
      <c r="G47" s="30"/>
      <c r="H47" s="30"/>
      <c r="I47" s="30"/>
      <c r="J47" s="30"/>
    </row>
    <row r="48" spans="1:10" ht="14.4" thickBot="1" x14ac:dyDescent="0.35">
      <c r="A48" s="48">
        <f t="shared" si="0"/>
        <v>34</v>
      </c>
      <c r="B48" s="49"/>
      <c r="C48" s="49"/>
      <c r="D48" s="50"/>
      <c r="E48" s="50"/>
      <c r="F48" s="51"/>
      <c r="G48" s="51"/>
      <c r="H48" s="51"/>
      <c r="I48" s="51"/>
      <c r="J48" s="51"/>
    </row>
    <row r="49" spans="1:10" ht="7.5" customHeight="1" x14ac:dyDescent="0.3">
      <c r="A49" s="25"/>
      <c r="B49" s="26"/>
      <c r="C49" s="26"/>
      <c r="D49" s="28"/>
      <c r="E49" s="28"/>
      <c r="G49" s="30"/>
      <c r="H49" s="30"/>
      <c r="I49" s="30"/>
      <c r="J49" s="30"/>
    </row>
  </sheetData>
  <mergeCells count="2">
    <mergeCell ref="I1:J1"/>
    <mergeCell ref="D3:F7"/>
  </mergeCells>
  <printOptions horizontalCentered="1"/>
  <pageMargins left="0.5" right="0.5" top="0.75" bottom="0.5" header="0.3" footer="0.3"/>
  <pageSetup scale="83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65BD-2043-4A06-9B17-4E031947408F}">
  <sheetPr>
    <pageSetUpPr fitToPage="1"/>
  </sheetPr>
  <dimension ref="A1:K49"/>
  <sheetViews>
    <sheetView tabSelected="1" view="pageBreakPreview" zoomScale="90" zoomScaleNormal="100" zoomScaleSheetLayoutView="90" workbookViewId="0">
      <selection activeCell="D20" sqref="D20"/>
    </sheetView>
  </sheetViews>
  <sheetFormatPr defaultColWidth="9.109375" defaultRowHeight="13.8" x14ac:dyDescent="0.3"/>
  <cols>
    <col min="1" max="1" width="3.6640625" style="2" customWidth="1"/>
    <col min="2" max="2" width="45.77734375" style="2" customWidth="1"/>
    <col min="3" max="5" width="17.6640625" style="2" customWidth="1"/>
    <col min="6" max="6" width="19.44140625" style="2" customWidth="1"/>
    <col min="7" max="7" width="5.109375" style="2" customWidth="1"/>
    <col min="8" max="8" width="15.44140625" style="2" customWidth="1"/>
    <col min="9" max="9" width="11.33203125" style="2" customWidth="1"/>
    <col min="10" max="11" width="12" style="2" customWidth="1"/>
    <col min="12" max="16384" width="9.109375" style="2"/>
  </cols>
  <sheetData>
    <row r="1" spans="1:11" ht="12.75" customHeight="1" x14ac:dyDescent="0.3">
      <c r="A1" s="1" t="s">
        <v>0</v>
      </c>
      <c r="B1" s="135"/>
      <c r="C1" s="135"/>
      <c r="D1" s="160" t="s">
        <v>1</v>
      </c>
      <c r="E1" s="160"/>
      <c r="F1" s="160"/>
      <c r="G1" s="1"/>
      <c r="H1" s="1"/>
      <c r="I1" s="161" t="s">
        <v>42</v>
      </c>
      <c r="J1" s="161"/>
    </row>
    <row r="2" spans="1:11" ht="12.75" customHeight="1" x14ac:dyDescent="0.3">
      <c r="A2" s="3"/>
      <c r="B2" s="3"/>
      <c r="C2" s="3"/>
      <c r="D2" s="3"/>
      <c r="E2" s="3"/>
      <c r="F2" s="132"/>
      <c r="G2" s="132"/>
      <c r="H2" s="132"/>
      <c r="I2" s="132"/>
      <c r="J2" s="132"/>
      <c r="K2" s="8"/>
    </row>
    <row r="3" spans="1:11" ht="12.75" customHeight="1" x14ac:dyDescent="0.3">
      <c r="A3" s="2" t="s">
        <v>2</v>
      </c>
      <c r="B3" s="6"/>
      <c r="C3" s="4" t="s">
        <v>3</v>
      </c>
      <c r="D3" s="162" t="s">
        <v>4</v>
      </c>
      <c r="E3" s="162"/>
      <c r="F3" s="162"/>
      <c r="G3" s="5" t="s">
        <v>5</v>
      </c>
      <c r="I3" s="6"/>
      <c r="J3" s="6"/>
      <c r="K3" s="6"/>
    </row>
    <row r="4" spans="1:11" x14ac:dyDescent="0.3">
      <c r="B4" s="6"/>
      <c r="C4" s="6"/>
      <c r="D4" s="163"/>
      <c r="E4" s="163"/>
      <c r="F4" s="163"/>
      <c r="G4" s="7" t="s">
        <v>33</v>
      </c>
      <c r="H4" s="8" t="s">
        <v>6</v>
      </c>
      <c r="I4" s="9"/>
      <c r="J4" s="10">
        <v>46752</v>
      </c>
      <c r="K4" s="6"/>
    </row>
    <row r="5" spans="1:11" ht="12.75" customHeight="1" x14ac:dyDescent="0.3">
      <c r="A5" s="2" t="s">
        <v>7</v>
      </c>
      <c r="B5" s="136"/>
      <c r="C5" s="136"/>
      <c r="D5" s="163"/>
      <c r="E5" s="163"/>
      <c r="F5" s="163"/>
      <c r="G5" s="7" t="s">
        <v>33</v>
      </c>
      <c r="H5" s="8" t="s">
        <v>8</v>
      </c>
      <c r="J5" s="10">
        <v>46387</v>
      </c>
      <c r="K5" s="10"/>
    </row>
    <row r="6" spans="1:11" x14ac:dyDescent="0.3">
      <c r="A6" s="11"/>
      <c r="D6" s="163"/>
      <c r="E6" s="163"/>
      <c r="F6" s="163"/>
      <c r="G6" s="7" t="s">
        <v>33</v>
      </c>
      <c r="H6" s="8" t="s">
        <v>9</v>
      </c>
      <c r="J6" s="10">
        <v>46022</v>
      </c>
      <c r="K6" s="10"/>
    </row>
    <row r="7" spans="1:11" ht="12.75" customHeight="1" x14ac:dyDescent="0.3">
      <c r="A7" s="2" t="s">
        <v>34</v>
      </c>
      <c r="D7" s="163"/>
      <c r="E7" s="163"/>
      <c r="F7" s="163"/>
      <c r="G7" s="7" t="s">
        <v>33</v>
      </c>
      <c r="H7" s="8" t="s">
        <v>10</v>
      </c>
      <c r="J7" s="10">
        <v>45657</v>
      </c>
      <c r="K7" s="10"/>
    </row>
    <row r="8" spans="1:11" ht="12.75" customHeight="1" x14ac:dyDescent="0.3">
      <c r="F8" s="12"/>
      <c r="G8" s="7" t="s">
        <v>32</v>
      </c>
      <c r="H8" s="8" t="s">
        <v>12</v>
      </c>
      <c r="J8" s="10">
        <v>45291</v>
      </c>
      <c r="K8" s="10"/>
    </row>
    <row r="9" spans="1:11" ht="12.75" customHeight="1" x14ac:dyDescent="0.3">
      <c r="E9" s="55"/>
      <c r="F9" s="12"/>
      <c r="G9" s="13"/>
      <c r="H9" s="8"/>
      <c r="K9" s="10"/>
    </row>
    <row r="10" spans="1:11" s="15" customFormat="1" x14ac:dyDescent="0.3">
      <c r="A10" s="14"/>
      <c r="B10" s="14"/>
      <c r="C10" s="14"/>
      <c r="D10" s="14"/>
      <c r="E10" s="55" t="s">
        <v>11</v>
      </c>
      <c r="F10" s="14"/>
      <c r="G10" s="14"/>
      <c r="H10" s="8" t="s">
        <v>13</v>
      </c>
      <c r="I10" s="14"/>
      <c r="J10" s="14"/>
      <c r="K10" s="133"/>
    </row>
    <row r="11" spans="1:11" s="15" customFormat="1" x14ac:dyDescent="0.25">
      <c r="A11" s="133"/>
      <c r="B11" s="159">
        <v>-1</v>
      </c>
      <c r="C11" s="159">
        <v>-2</v>
      </c>
      <c r="D11" s="159">
        <v>-3</v>
      </c>
      <c r="E11" s="159">
        <v>-4</v>
      </c>
      <c r="F11" s="159">
        <v>-5</v>
      </c>
      <c r="G11" s="159">
        <v>-6</v>
      </c>
      <c r="H11" s="159">
        <v>-7</v>
      </c>
      <c r="I11" s="16"/>
      <c r="J11" s="16"/>
      <c r="K11" s="133"/>
    </row>
    <row r="12" spans="1:11" s="15" customFormat="1" x14ac:dyDescent="0.25">
      <c r="A12" s="133"/>
      <c r="B12" s="52"/>
      <c r="C12" s="52"/>
      <c r="D12" s="134"/>
      <c r="E12" s="52"/>
      <c r="F12" s="52"/>
      <c r="G12" s="52"/>
      <c r="H12" s="52"/>
      <c r="I12" s="52"/>
      <c r="J12" s="52"/>
      <c r="K12" s="133"/>
    </row>
    <row r="13" spans="1:11" s="15" customFormat="1" x14ac:dyDescent="0.3">
      <c r="A13" s="17" t="s">
        <v>14</v>
      </c>
      <c r="B13" s="17"/>
      <c r="C13" s="17"/>
      <c r="D13" s="17" t="s">
        <v>15</v>
      </c>
      <c r="E13" s="18" t="s">
        <v>16</v>
      </c>
      <c r="F13" s="17" t="s">
        <v>17</v>
      </c>
      <c r="G13" s="19"/>
      <c r="H13" s="61" t="s">
        <v>18</v>
      </c>
      <c r="I13" s="17"/>
      <c r="J13" s="17"/>
      <c r="K13" s="20"/>
    </row>
    <row r="14" spans="1:11" s="15" customFormat="1" x14ac:dyDescent="0.25">
      <c r="A14" s="21" t="s">
        <v>19</v>
      </c>
      <c r="B14" s="22"/>
      <c r="C14" s="23"/>
      <c r="D14" s="23" t="s">
        <v>20</v>
      </c>
      <c r="E14" s="23" t="s">
        <v>21</v>
      </c>
      <c r="F14" s="23" t="s">
        <v>21</v>
      </c>
      <c r="G14" s="22"/>
      <c r="H14" s="23" t="s">
        <v>21</v>
      </c>
      <c r="I14" s="24"/>
      <c r="J14" s="24"/>
      <c r="K14" s="17" t="s">
        <v>22</v>
      </c>
    </row>
    <row r="15" spans="1:11" s="15" customFormat="1" x14ac:dyDescent="0.25">
      <c r="A15" s="25">
        <v>1</v>
      </c>
      <c r="B15" s="26"/>
      <c r="C15" s="27"/>
      <c r="D15" s="28"/>
      <c r="E15" s="28"/>
      <c r="F15" s="29"/>
      <c r="G15" s="30"/>
      <c r="H15" s="30"/>
      <c r="I15" s="30"/>
      <c r="J15" s="30"/>
      <c r="K15" s="31"/>
    </row>
    <row r="16" spans="1:11" s="15" customFormat="1" x14ac:dyDescent="0.3">
      <c r="A16" s="25">
        <f t="shared" ref="A16:A48" si="0">A15+1</f>
        <v>2</v>
      </c>
      <c r="B16" s="32" t="s">
        <v>23</v>
      </c>
      <c r="C16" s="33"/>
      <c r="D16" s="28">
        <f>'2023 Parent Debt info'!O9/1000</f>
        <v>24841256.254720002</v>
      </c>
      <c r="E16" s="58">
        <f>D16/$D$22</f>
        <v>0.56445842478562847</v>
      </c>
      <c r="F16" s="56">
        <f>'2023 Parent Debt info'!O24</f>
        <v>4.2523963429993525E-2</v>
      </c>
      <c r="G16" s="35"/>
      <c r="H16" s="57">
        <f>E16*F16</f>
        <v>2.4003009413335816E-2</v>
      </c>
      <c r="I16" s="30"/>
      <c r="J16" s="30"/>
      <c r="K16" s="31"/>
    </row>
    <row r="17" spans="1:11" s="15" customFormat="1" x14ac:dyDescent="0.3">
      <c r="A17" s="25">
        <f t="shared" si="0"/>
        <v>3</v>
      </c>
      <c r="B17" s="32" t="s">
        <v>24</v>
      </c>
      <c r="C17" s="33"/>
      <c r="D17" s="28">
        <f>'2023 Parent Debt info'!O10/1000</f>
        <v>4287835.1166199995</v>
      </c>
      <c r="E17" s="100">
        <f t="shared" ref="E17:E18" si="1">D17/$D$22</f>
        <v>9.7430847733715256E-2</v>
      </c>
      <c r="F17" s="56">
        <f>'2023 Parent Debt info'!O25</f>
        <v>5.5764779702814966E-2</v>
      </c>
      <c r="G17" s="35"/>
      <c r="H17" s="57">
        <f>E17*F17</f>
        <v>5.4332097601291398E-3</v>
      </c>
      <c r="I17" s="30"/>
      <c r="J17" s="30"/>
      <c r="K17" s="31"/>
    </row>
    <row r="18" spans="1:11" s="15" customFormat="1" ht="15" x14ac:dyDescent="0.3">
      <c r="A18" s="25">
        <f t="shared" si="0"/>
        <v>4</v>
      </c>
      <c r="B18" s="32" t="s">
        <v>25</v>
      </c>
      <c r="C18" s="33"/>
      <c r="D18" s="28">
        <f>'2023 Parent Debt info'!O12/1000</f>
        <v>1961544.47373</v>
      </c>
      <c r="E18" s="58">
        <f t="shared" si="1"/>
        <v>4.4571429578092014E-2</v>
      </c>
      <c r="F18" s="56">
        <v>5.4166500644239259E-2</v>
      </c>
      <c r="G18" s="35"/>
      <c r="H18" s="30"/>
      <c r="I18" s="30"/>
      <c r="J18" s="30"/>
      <c r="K18" s="31"/>
    </row>
    <row r="19" spans="1:11" s="15" customFormat="1" x14ac:dyDescent="0.3">
      <c r="A19" s="25">
        <f t="shared" si="0"/>
        <v>5</v>
      </c>
      <c r="B19" s="32" t="s">
        <v>26</v>
      </c>
      <c r="C19" s="36"/>
      <c r="D19" s="28">
        <f>'2023 Parent Debt info'!O13/1000</f>
        <v>13838084.732906701</v>
      </c>
      <c r="E19" s="58">
        <f>D19/$D$22</f>
        <v>0.31443754012651531</v>
      </c>
      <c r="F19" s="29"/>
      <c r="G19" s="30"/>
      <c r="H19" s="30"/>
      <c r="I19" s="30"/>
      <c r="J19" s="30"/>
      <c r="K19" s="31"/>
    </row>
    <row r="20" spans="1:11" s="15" customFormat="1" x14ac:dyDescent="0.3">
      <c r="A20" s="25">
        <f t="shared" si="0"/>
        <v>6</v>
      </c>
      <c r="B20" s="32" t="s">
        <v>27</v>
      </c>
      <c r="C20" s="37"/>
      <c r="D20" s="38">
        <f>'2023 Parent Debt info'!O11/1000</f>
        <v>-919710.94337999995</v>
      </c>
      <c r="E20" s="58">
        <f>D20/$D$22</f>
        <v>-2.0898242223951109E-2</v>
      </c>
      <c r="F20" s="39"/>
      <c r="G20" s="40"/>
      <c r="H20" s="40"/>
      <c r="I20" s="40"/>
      <c r="J20" s="40"/>
      <c r="K20" s="41"/>
    </row>
    <row r="21" spans="1:11" s="15" customFormat="1" x14ac:dyDescent="0.3">
      <c r="A21" s="25">
        <f t="shared" si="0"/>
        <v>7</v>
      </c>
      <c r="B21" s="32" t="s">
        <v>28</v>
      </c>
      <c r="C21" s="42"/>
      <c r="D21" s="28"/>
      <c r="E21" s="28"/>
      <c r="F21" s="29"/>
      <c r="G21" s="30"/>
      <c r="H21" s="30"/>
      <c r="I21" s="30"/>
      <c r="J21" s="30"/>
      <c r="K21" s="31"/>
    </row>
    <row r="22" spans="1:11" s="15" customFormat="1" ht="14.4" thickBot="1" x14ac:dyDescent="0.3">
      <c r="A22" s="25">
        <f t="shared" si="0"/>
        <v>8</v>
      </c>
      <c r="B22" s="26" t="s">
        <v>29</v>
      </c>
      <c r="C22" s="27"/>
      <c r="D22" s="53">
        <f>SUM(D16:D21)</f>
        <v>44009009.634596705</v>
      </c>
      <c r="E22" s="59">
        <f>SUM(E16:E21)</f>
        <v>0.99999999999999989</v>
      </c>
      <c r="F22" s="54"/>
      <c r="G22" s="30"/>
      <c r="H22" s="60">
        <f>SUM(H16:H21)</f>
        <v>2.9436219173464957E-2</v>
      </c>
      <c r="I22" s="30"/>
      <c r="J22" s="30"/>
      <c r="K22" s="31"/>
    </row>
    <row r="23" spans="1:11" s="15" customFormat="1" ht="14.4" thickTop="1" x14ac:dyDescent="0.3">
      <c r="A23" s="25">
        <f t="shared" si="0"/>
        <v>9</v>
      </c>
      <c r="B23" s="32"/>
      <c r="C23" s="33"/>
      <c r="D23" s="28"/>
      <c r="E23" s="28"/>
      <c r="F23" s="34"/>
      <c r="G23" s="35"/>
      <c r="H23" s="30"/>
      <c r="I23" s="30"/>
      <c r="J23" s="30"/>
      <c r="K23" s="31"/>
    </row>
    <row r="24" spans="1:11" s="15" customFormat="1" x14ac:dyDescent="0.3">
      <c r="A24" s="25">
        <f t="shared" si="0"/>
        <v>10</v>
      </c>
      <c r="B24" s="32"/>
      <c r="C24" s="33"/>
      <c r="D24" s="28"/>
      <c r="E24" s="28"/>
      <c r="F24" s="34"/>
      <c r="G24" s="35"/>
      <c r="H24" s="30"/>
      <c r="I24" s="30"/>
      <c r="J24" s="30"/>
      <c r="K24" s="31"/>
    </row>
    <row r="25" spans="1:11" s="15" customFormat="1" x14ac:dyDescent="0.3">
      <c r="A25" s="25">
        <f t="shared" si="0"/>
        <v>11</v>
      </c>
      <c r="B25" s="32"/>
      <c r="C25" s="33"/>
      <c r="D25" s="28"/>
      <c r="E25" s="28"/>
      <c r="F25" s="34"/>
      <c r="G25" s="35"/>
      <c r="H25" s="30"/>
      <c r="I25" s="30"/>
      <c r="J25" s="30"/>
      <c r="K25" s="31"/>
    </row>
    <row r="26" spans="1:11" s="15" customFormat="1" x14ac:dyDescent="0.3">
      <c r="A26" s="25">
        <f t="shared" si="0"/>
        <v>12</v>
      </c>
      <c r="B26" s="75" t="s">
        <v>43</v>
      </c>
      <c r="C26" s="36"/>
      <c r="D26" s="28"/>
      <c r="E26" s="28"/>
      <c r="F26" s="29"/>
      <c r="G26" s="30"/>
      <c r="H26" s="30"/>
      <c r="I26" s="30"/>
      <c r="J26" s="30"/>
      <c r="K26" s="31"/>
    </row>
    <row r="27" spans="1:11" s="15" customFormat="1" x14ac:dyDescent="0.3">
      <c r="A27" s="25">
        <f t="shared" si="0"/>
        <v>13</v>
      </c>
      <c r="B27" s="32"/>
      <c r="C27" s="37"/>
      <c r="D27" s="38"/>
      <c r="E27" s="38"/>
      <c r="F27" s="130"/>
      <c r="G27" s="40"/>
      <c r="H27" s="40"/>
      <c r="I27" s="40"/>
      <c r="K27" s="31"/>
    </row>
    <row r="28" spans="1:11" x14ac:dyDescent="0.3">
      <c r="A28" s="25">
        <f t="shared" si="0"/>
        <v>14</v>
      </c>
      <c r="B28" s="63"/>
      <c r="C28" s="42"/>
      <c r="D28" s="38"/>
      <c r="E28" s="38"/>
      <c r="F28" s="130"/>
      <c r="G28" s="40"/>
      <c r="H28" s="40"/>
      <c r="I28" s="40"/>
      <c r="J28" s="40"/>
      <c r="K28" s="31"/>
    </row>
    <row r="29" spans="1:11" x14ac:dyDescent="0.3">
      <c r="A29" s="25">
        <f t="shared" si="0"/>
        <v>15</v>
      </c>
      <c r="B29" s="64"/>
      <c r="C29" s="27"/>
      <c r="D29" s="28"/>
      <c r="E29" s="28"/>
      <c r="F29" s="131"/>
      <c r="G29" s="30"/>
      <c r="H29" s="30"/>
      <c r="I29" s="30"/>
      <c r="J29" s="30"/>
    </row>
    <row r="30" spans="1:11" x14ac:dyDescent="0.3">
      <c r="A30" s="25">
        <f t="shared" si="0"/>
        <v>16</v>
      </c>
      <c r="C30" s="33"/>
      <c r="D30" s="28"/>
      <c r="E30" s="109"/>
      <c r="F30" s="34"/>
      <c r="G30" s="35"/>
      <c r="H30" s="30"/>
      <c r="I30" s="30"/>
      <c r="J30" s="30"/>
    </row>
    <row r="31" spans="1:11" x14ac:dyDescent="0.3">
      <c r="A31" s="25">
        <f t="shared" si="0"/>
        <v>17</v>
      </c>
      <c r="B31" s="32"/>
      <c r="C31" s="33"/>
      <c r="D31" s="28"/>
      <c r="E31" s="109"/>
      <c r="F31" s="56"/>
      <c r="G31" s="35"/>
      <c r="H31" s="30"/>
      <c r="I31" s="30"/>
      <c r="J31" s="30"/>
    </row>
    <row r="32" spans="1:11" x14ac:dyDescent="0.3">
      <c r="A32" s="25">
        <f t="shared" si="0"/>
        <v>18</v>
      </c>
      <c r="B32" s="32" t="s">
        <v>30</v>
      </c>
      <c r="C32" s="33"/>
      <c r="D32" s="28"/>
      <c r="E32" s="28"/>
      <c r="F32" s="34"/>
      <c r="G32" s="35"/>
      <c r="H32" s="30"/>
      <c r="I32" s="30"/>
      <c r="J32" s="30"/>
    </row>
    <row r="33" spans="1:10" x14ac:dyDescent="0.3">
      <c r="A33" s="25">
        <f t="shared" si="0"/>
        <v>19</v>
      </c>
      <c r="B33" s="32"/>
      <c r="C33" s="43"/>
      <c r="D33" s="28"/>
      <c r="E33" s="28"/>
      <c r="F33" s="29"/>
      <c r="G33" s="30"/>
      <c r="H33" s="30"/>
      <c r="I33" s="30"/>
      <c r="J33" s="30"/>
    </row>
    <row r="34" spans="1:10" x14ac:dyDescent="0.3">
      <c r="A34" s="25">
        <f t="shared" si="0"/>
        <v>20</v>
      </c>
      <c r="B34" s="26"/>
      <c r="C34" s="37"/>
      <c r="D34" s="38"/>
      <c r="E34" s="38"/>
      <c r="F34" s="39"/>
      <c r="G34" s="40"/>
      <c r="H34" s="40"/>
      <c r="I34" s="40"/>
      <c r="J34" s="30"/>
    </row>
    <row r="35" spans="1:10" x14ac:dyDescent="0.3">
      <c r="A35" s="25">
        <f t="shared" si="0"/>
        <v>21</v>
      </c>
      <c r="B35" s="26"/>
      <c r="C35" s="44"/>
      <c r="D35" s="28"/>
      <c r="E35" s="28"/>
      <c r="F35" s="29"/>
      <c r="G35" s="30"/>
      <c r="H35" s="30"/>
      <c r="I35" s="30"/>
      <c r="J35" s="30"/>
    </row>
    <row r="36" spans="1:10" x14ac:dyDescent="0.3">
      <c r="A36" s="25">
        <f t="shared" si="0"/>
        <v>22</v>
      </c>
      <c r="B36" s="26"/>
      <c r="C36" s="45"/>
      <c r="D36" s="28"/>
      <c r="E36" s="28"/>
      <c r="F36" s="29"/>
      <c r="G36" s="30"/>
      <c r="H36" s="30"/>
      <c r="I36" s="30"/>
      <c r="J36" s="30"/>
    </row>
    <row r="37" spans="1:10" x14ac:dyDescent="0.3">
      <c r="A37" s="25">
        <f t="shared" si="0"/>
        <v>23</v>
      </c>
      <c r="B37" s="148"/>
      <c r="C37" s="31"/>
      <c r="D37" s="31"/>
      <c r="E37" s="31"/>
      <c r="F37" s="31"/>
      <c r="G37" s="31"/>
      <c r="H37" s="31"/>
      <c r="I37" s="25"/>
      <c r="J37" s="30"/>
    </row>
    <row r="38" spans="1:10" x14ac:dyDescent="0.3">
      <c r="A38" s="25">
        <f t="shared" si="0"/>
        <v>24</v>
      </c>
      <c r="B38" s="64"/>
      <c r="C38" s="26"/>
      <c r="D38" s="28"/>
      <c r="E38" s="28"/>
      <c r="F38" s="30"/>
      <c r="G38" s="30"/>
      <c r="H38" s="30"/>
      <c r="I38" s="30"/>
      <c r="J38" s="30"/>
    </row>
    <row r="39" spans="1:10" x14ac:dyDescent="0.3">
      <c r="A39" s="25">
        <f t="shared" si="0"/>
        <v>25</v>
      </c>
      <c r="B39" s="26"/>
      <c r="C39" s="26"/>
      <c r="D39" s="46"/>
      <c r="E39" s="28"/>
      <c r="F39" s="47"/>
      <c r="G39" s="30"/>
      <c r="H39" s="47"/>
      <c r="I39" s="47"/>
      <c r="J39" s="30"/>
    </row>
    <row r="40" spans="1:10" x14ac:dyDescent="0.3">
      <c r="A40" s="25">
        <f t="shared" si="0"/>
        <v>26</v>
      </c>
      <c r="B40" s="26"/>
      <c r="C40" s="26"/>
      <c r="D40" s="28"/>
      <c r="E40" s="28"/>
      <c r="F40" s="47"/>
      <c r="G40" s="30"/>
      <c r="H40" s="30"/>
      <c r="I40" s="30"/>
      <c r="J40" s="30"/>
    </row>
    <row r="41" spans="1:10" x14ac:dyDescent="0.3">
      <c r="A41" s="25">
        <f t="shared" si="0"/>
        <v>27</v>
      </c>
      <c r="B41" s="26"/>
      <c r="C41" s="26"/>
      <c r="D41" s="28"/>
      <c r="E41" s="28"/>
      <c r="F41" s="30"/>
      <c r="G41" s="30"/>
      <c r="H41" s="30"/>
      <c r="I41" s="30"/>
      <c r="J41" s="30"/>
    </row>
    <row r="42" spans="1:10" x14ac:dyDescent="0.3">
      <c r="A42" s="25">
        <f t="shared" si="0"/>
        <v>28</v>
      </c>
      <c r="B42" s="26"/>
      <c r="C42" s="26"/>
      <c r="D42" s="28"/>
      <c r="E42" s="28"/>
      <c r="F42" s="30"/>
      <c r="G42" s="30"/>
      <c r="H42" s="30"/>
      <c r="I42" s="30"/>
      <c r="J42" s="30"/>
    </row>
    <row r="43" spans="1:10" x14ac:dyDescent="0.3">
      <c r="A43" s="25">
        <f t="shared" si="0"/>
        <v>29</v>
      </c>
      <c r="B43" s="26"/>
      <c r="C43" s="26"/>
      <c r="D43" s="28"/>
      <c r="E43" s="28"/>
      <c r="F43" s="30"/>
      <c r="G43" s="30"/>
      <c r="H43" s="30"/>
      <c r="I43" s="30"/>
      <c r="J43" s="30"/>
    </row>
    <row r="44" spans="1:10" x14ac:dyDescent="0.3">
      <c r="A44" s="25">
        <f t="shared" si="0"/>
        <v>30</v>
      </c>
      <c r="B44" s="26"/>
      <c r="C44" s="26"/>
      <c r="D44" s="28"/>
      <c r="E44" s="28"/>
      <c r="F44" s="30"/>
      <c r="G44" s="30"/>
      <c r="H44" s="30"/>
      <c r="I44" s="30"/>
      <c r="J44" s="30"/>
    </row>
    <row r="45" spans="1:10" x14ac:dyDescent="0.3">
      <c r="A45" s="25">
        <f t="shared" si="0"/>
        <v>31</v>
      </c>
      <c r="B45" s="26"/>
      <c r="C45" s="26"/>
      <c r="D45" s="28"/>
      <c r="E45" s="28"/>
      <c r="F45" s="30"/>
      <c r="G45" s="30"/>
      <c r="H45" s="30"/>
      <c r="I45" s="30"/>
      <c r="J45" s="30"/>
    </row>
    <row r="46" spans="1:10" x14ac:dyDescent="0.3">
      <c r="A46" s="25">
        <f t="shared" si="0"/>
        <v>32</v>
      </c>
      <c r="B46" s="26"/>
      <c r="C46" s="26"/>
      <c r="D46" s="28"/>
      <c r="E46" s="28"/>
      <c r="F46" s="30"/>
      <c r="G46" s="30"/>
      <c r="H46" s="30"/>
      <c r="I46" s="30"/>
      <c r="J46" s="30"/>
    </row>
    <row r="47" spans="1:10" x14ac:dyDescent="0.3">
      <c r="A47" s="25">
        <f t="shared" si="0"/>
        <v>33</v>
      </c>
      <c r="B47" s="26"/>
      <c r="C47" s="26"/>
      <c r="D47" s="28"/>
      <c r="E47" s="28"/>
      <c r="F47" s="30"/>
      <c r="G47" s="30"/>
      <c r="H47" s="30"/>
      <c r="I47" s="30"/>
      <c r="J47" s="30"/>
    </row>
    <row r="48" spans="1:10" ht="14.4" thickBot="1" x14ac:dyDescent="0.35">
      <c r="A48" s="48">
        <f t="shared" si="0"/>
        <v>34</v>
      </c>
      <c r="B48" s="49"/>
      <c r="C48" s="49"/>
      <c r="D48" s="50"/>
      <c r="E48" s="50"/>
      <c r="F48" s="51"/>
      <c r="G48" s="51"/>
      <c r="H48" s="51"/>
      <c r="I48" s="51"/>
      <c r="J48" s="51"/>
    </row>
    <row r="49" spans="1:10" ht="7.5" customHeight="1" x14ac:dyDescent="0.3">
      <c r="A49" s="25"/>
      <c r="B49" s="26"/>
      <c r="C49" s="26"/>
      <c r="D49" s="28"/>
      <c r="E49" s="28"/>
      <c r="G49" s="30"/>
      <c r="H49" s="30"/>
      <c r="I49" s="30"/>
      <c r="J49" s="30"/>
    </row>
  </sheetData>
  <mergeCells count="2">
    <mergeCell ref="I1:J1"/>
    <mergeCell ref="D3:F7"/>
  </mergeCells>
  <printOptions horizontalCentered="1"/>
  <pageMargins left="0.5" right="0.5" top="0.75" bottom="0.5" header="0.3" footer="0.3"/>
  <pageSetup scale="83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0095-3688-4165-AD7E-E55EC9627290}">
  <sheetPr>
    <pageSetUpPr fitToPage="1"/>
  </sheetPr>
  <dimension ref="A1:V46"/>
  <sheetViews>
    <sheetView tabSelected="1" topLeftCell="C1" zoomScale="110" zoomScaleNormal="110" workbookViewId="0">
      <selection activeCell="D20" sqref="D20"/>
    </sheetView>
  </sheetViews>
  <sheetFormatPr defaultRowHeight="13.2" x14ac:dyDescent="0.25"/>
  <cols>
    <col min="2" max="2" width="57.6640625" customWidth="1"/>
    <col min="3" max="3" width="2.44140625" customWidth="1"/>
    <col min="4" max="4" width="20.109375" customWidth="1"/>
    <col min="5" max="6" width="19.77734375" customWidth="1"/>
    <col min="7" max="7" width="20.33203125" customWidth="1"/>
    <col min="8" max="8" width="19.33203125" customWidth="1"/>
    <col min="9" max="14" width="17.44140625" customWidth="1"/>
    <col min="15" max="15" width="18.6640625" bestFit="1" customWidth="1"/>
    <col min="18" max="18" width="20.6640625" bestFit="1" customWidth="1"/>
    <col min="19" max="19" width="21.33203125" bestFit="1" customWidth="1"/>
    <col min="20" max="20" width="20.6640625" bestFit="1" customWidth="1"/>
    <col min="21" max="21" width="13.77734375" bestFit="1" customWidth="1"/>
    <col min="22" max="22" width="20.6640625" bestFit="1" customWidth="1"/>
  </cols>
  <sheetData>
    <row r="1" spans="1:20" x14ac:dyDescent="0.25">
      <c r="A1" s="65" t="s">
        <v>44</v>
      </c>
      <c r="D1" s="66" t="s">
        <v>71</v>
      </c>
      <c r="E1" s="66" t="s">
        <v>72</v>
      </c>
      <c r="F1" s="66" t="s">
        <v>73</v>
      </c>
      <c r="G1" s="66" t="s">
        <v>74</v>
      </c>
      <c r="H1" s="66" t="s">
        <v>75</v>
      </c>
      <c r="I1" s="66" t="s">
        <v>76</v>
      </c>
      <c r="J1" s="66" t="s">
        <v>77</v>
      </c>
      <c r="K1" s="66" t="s">
        <v>78</v>
      </c>
      <c r="L1" s="66" t="s">
        <v>79</v>
      </c>
      <c r="M1" s="66" t="s">
        <v>80</v>
      </c>
      <c r="N1" s="66" t="s">
        <v>81</v>
      </c>
      <c r="O1" s="66" t="s">
        <v>45</v>
      </c>
    </row>
    <row r="2" spans="1:20" x14ac:dyDescent="0.25">
      <c r="A2" s="65" t="s">
        <v>46</v>
      </c>
      <c r="G2" s="137"/>
      <c r="H2" s="137"/>
    </row>
    <row r="3" spans="1:20" x14ac:dyDescent="0.25">
      <c r="I3" s="138"/>
      <c r="J3" s="138"/>
      <c r="K3" s="138"/>
      <c r="L3" s="138"/>
    </row>
    <row r="4" spans="1:20" x14ac:dyDescent="0.25">
      <c r="D4" s="65"/>
      <c r="G4" s="65"/>
      <c r="I4" s="65"/>
      <c r="J4" s="65"/>
      <c r="K4" s="65"/>
      <c r="L4" s="65"/>
    </row>
    <row r="5" spans="1:20" x14ac:dyDescent="0.25">
      <c r="D5" s="67" t="s">
        <v>71</v>
      </c>
      <c r="E5" s="67" t="s">
        <v>72</v>
      </c>
      <c r="F5" s="67" t="s">
        <v>73</v>
      </c>
      <c r="G5" s="67" t="s">
        <v>74</v>
      </c>
      <c r="H5" s="67" t="s">
        <v>75</v>
      </c>
      <c r="I5" s="67" t="s">
        <v>76</v>
      </c>
      <c r="J5" s="67" t="s">
        <v>77</v>
      </c>
      <c r="K5" s="67" t="s">
        <v>78</v>
      </c>
      <c r="L5" s="67" t="s">
        <v>79</v>
      </c>
      <c r="M5" s="67" t="s">
        <v>80</v>
      </c>
      <c r="N5" s="67" t="s">
        <v>81</v>
      </c>
      <c r="O5" s="67" t="s">
        <v>45</v>
      </c>
    </row>
    <row r="6" spans="1:20" x14ac:dyDescent="0.25">
      <c r="D6" s="68">
        <v>2023</v>
      </c>
      <c r="E6" s="68">
        <v>2023</v>
      </c>
      <c r="F6" s="68">
        <v>2023</v>
      </c>
      <c r="G6" s="68">
        <v>2023</v>
      </c>
      <c r="H6" s="68">
        <v>2023</v>
      </c>
      <c r="I6" s="68">
        <v>2023</v>
      </c>
      <c r="J6" s="68">
        <v>2023</v>
      </c>
      <c r="K6" s="68">
        <v>2023</v>
      </c>
      <c r="L6" s="68">
        <v>2023</v>
      </c>
      <c r="M6" s="68">
        <v>2023</v>
      </c>
      <c r="N6" s="68">
        <v>2023</v>
      </c>
      <c r="O6" s="68">
        <v>2023</v>
      </c>
    </row>
    <row r="8" spans="1:20" x14ac:dyDescent="0.25">
      <c r="A8" s="69" t="s">
        <v>47</v>
      </c>
    </row>
    <row r="9" spans="1:20" x14ac:dyDescent="0.25">
      <c r="B9" s="69" t="s">
        <v>48</v>
      </c>
      <c r="D9" s="139">
        <v>22971833774.220001</v>
      </c>
      <c r="E9" s="139">
        <v>22972550525.989998</v>
      </c>
      <c r="F9" s="139">
        <v>22985431045.210003</v>
      </c>
      <c r="G9" s="139">
        <v>24335902452.290001</v>
      </c>
      <c r="H9" s="139">
        <v>24343419204.280003</v>
      </c>
      <c r="I9" s="139">
        <v>23860464024.350002</v>
      </c>
      <c r="J9" s="139">
        <v>23867470999.429996</v>
      </c>
      <c r="K9" s="139">
        <v>23869014604.230003</v>
      </c>
      <c r="L9" s="139">
        <v>25181233918.450001</v>
      </c>
      <c r="M9" s="139">
        <v>24782412227.890003</v>
      </c>
      <c r="N9" s="139">
        <v>24783566839.950001</v>
      </c>
      <c r="O9" s="149">
        <v>24841256254.720001</v>
      </c>
    </row>
    <row r="10" spans="1:20" x14ac:dyDescent="0.25">
      <c r="B10" s="69" t="s">
        <v>49</v>
      </c>
      <c r="C10" s="140"/>
      <c r="D10" s="139">
        <v>3260443844.1900001</v>
      </c>
      <c r="E10" s="139">
        <v>3536186139.3699999</v>
      </c>
      <c r="F10" s="139">
        <v>3730831952.3499999</v>
      </c>
      <c r="G10" s="139">
        <v>2587805493.7399998</v>
      </c>
      <c r="H10" s="139">
        <v>2640835850.3200002</v>
      </c>
      <c r="I10" s="139">
        <v>3455479533.3099999</v>
      </c>
      <c r="J10" s="139">
        <v>3352886926.7600002</v>
      </c>
      <c r="K10" s="139">
        <v>3745478074.8299999</v>
      </c>
      <c r="L10" s="139">
        <v>3153659721.4000001</v>
      </c>
      <c r="M10" s="139">
        <v>3074087575.0200005</v>
      </c>
      <c r="N10" s="139">
        <v>2825266436.2200003</v>
      </c>
      <c r="O10" s="149">
        <v>4287835116.6199999</v>
      </c>
    </row>
    <row r="11" spans="1:20" x14ac:dyDescent="0.25">
      <c r="B11" s="69" t="s">
        <v>50</v>
      </c>
      <c r="C11" s="140"/>
      <c r="D11" s="139">
        <v>-992789613.99000013</v>
      </c>
      <c r="E11" s="139">
        <v>-992789613.99000013</v>
      </c>
      <c r="F11" s="139">
        <v>-955172436.93000007</v>
      </c>
      <c r="G11" s="139">
        <v>-955172436.93000007</v>
      </c>
      <c r="H11" s="139">
        <v>-955172436.93000007</v>
      </c>
      <c r="I11" s="139">
        <v>-811863610.66999996</v>
      </c>
      <c r="J11" s="139">
        <v>-811863610.66999996</v>
      </c>
      <c r="K11" s="139">
        <v>-811863610.66999996</v>
      </c>
      <c r="L11" s="139">
        <v>-601996882.34000003</v>
      </c>
      <c r="M11" s="139">
        <v>-601996882.34000003</v>
      </c>
      <c r="N11" s="139">
        <v>-1054443515.4499999</v>
      </c>
      <c r="O11" s="149">
        <v>-919710943.38</v>
      </c>
    </row>
    <row r="12" spans="1:20" x14ac:dyDescent="0.25">
      <c r="B12" s="69" t="s">
        <v>51</v>
      </c>
      <c r="C12" s="140"/>
      <c r="D12" s="70">
        <v>1961544473.73</v>
      </c>
      <c r="E12" s="70">
        <v>1961544473.73</v>
      </c>
      <c r="F12" s="70">
        <v>1961544473.73</v>
      </c>
      <c r="G12" s="70">
        <v>1961544473.73</v>
      </c>
      <c r="H12" s="70">
        <v>1961544473.73</v>
      </c>
      <c r="I12" s="70">
        <v>1961544473.73</v>
      </c>
      <c r="J12" s="70">
        <v>1961544473.73</v>
      </c>
      <c r="K12" s="70">
        <v>1961544473.73</v>
      </c>
      <c r="L12" s="70">
        <v>1961544473.73</v>
      </c>
      <c r="M12" s="70">
        <v>1961544473.73</v>
      </c>
      <c r="N12" s="70">
        <v>1961544473.73</v>
      </c>
      <c r="O12" s="158">
        <v>1961544473.73</v>
      </c>
    </row>
    <row r="13" spans="1:20" x14ac:dyDescent="0.25">
      <c r="B13" s="69" t="s">
        <v>26</v>
      </c>
      <c r="D13" s="139">
        <v>13336087089.268816</v>
      </c>
      <c r="E13" s="139">
        <v>13273758380.582813</v>
      </c>
      <c r="F13" s="139">
        <v>13244253077.097431</v>
      </c>
      <c r="G13" s="139">
        <v>13194356553.884417</v>
      </c>
      <c r="H13" s="139">
        <v>14561726129.351437</v>
      </c>
      <c r="I13" s="139">
        <v>14654752500.946033</v>
      </c>
      <c r="J13" s="139">
        <v>15071435648.923048</v>
      </c>
      <c r="K13" s="139">
        <v>15059779224.300058</v>
      </c>
      <c r="L13" s="139">
        <v>14598029688.496452</v>
      </c>
      <c r="M13" s="139">
        <v>14530990765.50345</v>
      </c>
      <c r="N13" s="139">
        <v>14062492016.873444</v>
      </c>
      <c r="O13" s="149">
        <v>13838084732.9067</v>
      </c>
      <c r="R13" s="70"/>
      <c r="S13" s="70"/>
      <c r="T13" s="70"/>
    </row>
    <row r="14" spans="1:20" ht="13.8" thickBot="1" x14ac:dyDescent="0.3">
      <c r="B14" s="69" t="s">
        <v>52</v>
      </c>
      <c r="D14" s="141">
        <f t="shared" ref="D14:N14" si="0">IF(D5="","",SUM(D9:D13))</f>
        <v>40537119567.418816</v>
      </c>
      <c r="E14" s="141">
        <f t="shared" si="0"/>
        <v>40751249905.682808</v>
      </c>
      <c r="F14" s="141">
        <f t="shared" si="0"/>
        <v>40966888111.457428</v>
      </c>
      <c r="G14" s="141">
        <f t="shared" si="0"/>
        <v>41124436536.714417</v>
      </c>
      <c r="H14" s="141">
        <f t="shared" si="0"/>
        <v>42552353220.751434</v>
      </c>
      <c r="I14" s="141">
        <f t="shared" si="0"/>
        <v>43120376921.666039</v>
      </c>
      <c r="J14" s="141">
        <f t="shared" si="0"/>
        <v>43441474438.173042</v>
      </c>
      <c r="K14" s="141">
        <f t="shared" si="0"/>
        <v>43823952766.420067</v>
      </c>
      <c r="L14" s="141">
        <f t="shared" si="0"/>
        <v>44292470919.73645</v>
      </c>
      <c r="M14" s="141">
        <f t="shared" si="0"/>
        <v>43747038159.803452</v>
      </c>
      <c r="N14" s="141">
        <f t="shared" si="0"/>
        <v>42578426251.323441</v>
      </c>
      <c r="O14" s="151">
        <v>44009009634.596695</v>
      </c>
    </row>
    <row r="15" spans="1:20" ht="13.8" thickTop="1" x14ac:dyDescent="0.25">
      <c r="O15" s="150"/>
    </row>
    <row r="16" spans="1:20" x14ac:dyDescent="0.25">
      <c r="B16" s="69" t="s">
        <v>53</v>
      </c>
      <c r="D16" s="142">
        <f t="shared" ref="D16:N16" si="1">IF(D5="","",D9/D14)</f>
        <v>0.56668638569680996</v>
      </c>
      <c r="E16" s="142">
        <f t="shared" si="1"/>
        <v>0.56372628027751481</v>
      </c>
      <c r="F16" s="142">
        <f t="shared" si="1"/>
        <v>0.56107339621877561</v>
      </c>
      <c r="G16" s="142">
        <f t="shared" si="1"/>
        <v>0.59176257480303185</v>
      </c>
      <c r="H16" s="142">
        <f t="shared" si="1"/>
        <v>0.57208162091511516</v>
      </c>
      <c r="I16" s="142">
        <f t="shared" si="1"/>
        <v>0.55334544194026281</v>
      </c>
      <c r="J16" s="142">
        <f t="shared" si="1"/>
        <v>0.54941668781060271</v>
      </c>
      <c r="K16" s="142">
        <f t="shared" si="1"/>
        <v>0.54465681659185117</v>
      </c>
      <c r="L16" s="142">
        <f t="shared" si="1"/>
        <v>0.56852176894988715</v>
      </c>
      <c r="M16" s="142">
        <f t="shared" si="1"/>
        <v>0.56649348779595976</v>
      </c>
      <c r="N16" s="142">
        <f t="shared" si="1"/>
        <v>0.58206864419230775</v>
      </c>
      <c r="O16" s="152">
        <v>0.56445842478562858</v>
      </c>
    </row>
    <row r="17" spans="1:22" x14ac:dyDescent="0.25">
      <c r="B17" s="69" t="s">
        <v>54</v>
      </c>
      <c r="D17" s="142">
        <f t="shared" ref="D17:N17" si="2">IF(D5="","",D10/D14)</f>
        <v>8.0431068585606655E-2</v>
      </c>
      <c r="E17" s="142">
        <f>IF(E5="","",E10/E14)</f>
        <v>8.6774912365985488E-2</v>
      </c>
      <c r="F17" s="142">
        <f t="shared" si="2"/>
        <v>9.1069449605242977E-2</v>
      </c>
      <c r="G17" s="142">
        <f t="shared" si="2"/>
        <v>6.2926223716881821E-2</v>
      </c>
      <c r="H17" s="142">
        <f t="shared" si="2"/>
        <v>6.2060865038884576E-2</v>
      </c>
      <c r="I17" s="142">
        <f t="shared" si="2"/>
        <v>8.0135652329462306E-2</v>
      </c>
      <c r="J17" s="142">
        <f t="shared" si="2"/>
        <v>7.718170182119187E-2</v>
      </c>
      <c r="K17" s="142">
        <f t="shared" si="2"/>
        <v>8.5466459285250915E-2</v>
      </c>
      <c r="L17" s="142">
        <f t="shared" si="2"/>
        <v>7.1200808081238673E-2</v>
      </c>
      <c r="M17" s="142">
        <f t="shared" si="2"/>
        <v>7.0269616054706913E-2</v>
      </c>
      <c r="N17" s="142">
        <f t="shared" si="2"/>
        <v>6.6354411963081519E-2</v>
      </c>
      <c r="O17" s="152">
        <v>9.7430847733715298E-2</v>
      </c>
    </row>
    <row r="18" spans="1:22" x14ac:dyDescent="0.25">
      <c r="B18" s="69" t="s">
        <v>55</v>
      </c>
      <c r="D18" s="142">
        <f t="shared" ref="D18:N18" si="3">IF(D5="","",D11/D14)</f>
        <v>-2.4490877116684479E-2</v>
      </c>
      <c r="E18" s="142">
        <f t="shared" si="3"/>
        <v>-2.4362188062642821E-2</v>
      </c>
      <c r="F18" s="142">
        <f t="shared" si="3"/>
        <v>-2.3315718644073967E-2</v>
      </c>
      <c r="G18" s="142">
        <f t="shared" si="3"/>
        <v>-2.3226395724042479E-2</v>
      </c>
      <c r="H18" s="142">
        <f t="shared" si="3"/>
        <v>-2.2446994458209957E-2</v>
      </c>
      <c r="I18" s="142">
        <f t="shared" si="3"/>
        <v>-1.8827841234895958E-2</v>
      </c>
      <c r="J18" s="142">
        <f t="shared" si="3"/>
        <v>-1.868867530786654E-2</v>
      </c>
      <c r="K18" s="142">
        <f t="shared" si="3"/>
        <v>-1.8525567855487635E-2</v>
      </c>
      <c r="L18" s="142">
        <f t="shared" si="3"/>
        <v>-1.3591404359239619E-2</v>
      </c>
      <c r="M18" s="142">
        <f t="shared" si="3"/>
        <v>-1.3760860338498051E-2</v>
      </c>
      <c r="N18" s="142">
        <f t="shared" si="3"/>
        <v>-2.4764736705533481E-2</v>
      </c>
      <c r="O18" s="152">
        <v>-2.0898242223951112E-2</v>
      </c>
    </row>
    <row r="19" spans="1:22" x14ac:dyDescent="0.25">
      <c r="B19" s="69" t="s">
        <v>56</v>
      </c>
      <c r="D19" s="142">
        <f t="shared" ref="D19:N19" si="4">IF(D6="","",D12/D14)</f>
        <v>4.8388846929976886E-2</v>
      </c>
      <c r="E19" s="142">
        <f t="shared" si="4"/>
        <v>4.8134584295449069E-2</v>
      </c>
      <c r="F19" s="142">
        <f t="shared" si="4"/>
        <v>4.788121734785622E-2</v>
      </c>
      <c r="G19" s="142">
        <f t="shared" si="4"/>
        <v>4.769778357884135E-2</v>
      </c>
      <c r="H19" s="142">
        <f t="shared" si="4"/>
        <v>4.6097203215859209E-2</v>
      </c>
      <c r="I19" s="142">
        <f t="shared" si="4"/>
        <v>4.5489965852882251E-2</v>
      </c>
      <c r="J19" s="142">
        <f t="shared" si="4"/>
        <v>4.5153726918770162E-2</v>
      </c>
      <c r="K19" s="142">
        <f t="shared" si="4"/>
        <v>4.4759642841551844E-2</v>
      </c>
      <c r="L19" s="142">
        <f t="shared" si="4"/>
        <v>4.428618302384995E-2</v>
      </c>
      <c r="M19" s="142">
        <f t="shared" si="4"/>
        <v>4.4838337776483952E-2</v>
      </c>
      <c r="N19" s="142">
        <f t="shared" si="4"/>
        <v>4.6068975451365596E-2</v>
      </c>
      <c r="O19" s="152">
        <v>4.4571429578092021E-2</v>
      </c>
    </row>
    <row r="20" spans="1:22" x14ac:dyDescent="0.25">
      <c r="B20" s="69" t="s">
        <v>57</v>
      </c>
      <c r="D20" s="142">
        <f t="shared" ref="D20:N20" si="5">IF(D5="","",D13/D14)</f>
        <v>0.32898457590429103</v>
      </c>
      <c r="E20" s="142">
        <f t="shared" si="5"/>
        <v>0.32572641112369349</v>
      </c>
      <c r="F20" s="142">
        <f>IF(F5="","",F13/F14)</f>
        <v>0.32329165547219929</v>
      </c>
      <c r="G20" s="142">
        <f t="shared" si="5"/>
        <v>0.32083981362528746</v>
      </c>
      <c r="H20" s="142">
        <f t="shared" si="5"/>
        <v>0.34220730528835108</v>
      </c>
      <c r="I20" s="142">
        <f t="shared" si="5"/>
        <v>0.33985678111228856</v>
      </c>
      <c r="J20" s="142">
        <f t="shared" si="5"/>
        <v>0.34693655875730184</v>
      </c>
      <c r="K20" s="142">
        <f t="shared" si="5"/>
        <v>0.34364264913683357</v>
      </c>
      <c r="L20" s="142">
        <f t="shared" si="5"/>
        <v>0.32958264430426393</v>
      </c>
      <c r="M20" s="142">
        <f t="shared" si="5"/>
        <v>0.33215941871134746</v>
      </c>
      <c r="N20" s="142">
        <f t="shared" si="5"/>
        <v>0.33027270509877871</v>
      </c>
      <c r="O20" s="152">
        <v>0.31443754012651537</v>
      </c>
    </row>
    <row r="21" spans="1:22" ht="13.8" thickBot="1" x14ac:dyDescent="0.3">
      <c r="B21" s="69" t="s">
        <v>52</v>
      </c>
      <c r="D21" s="143">
        <f t="shared" ref="D21:N21" si="6">IF(D5="","",SUM(D16:D20))</f>
        <v>1</v>
      </c>
      <c r="E21" s="143">
        <f t="shared" si="6"/>
        <v>1</v>
      </c>
      <c r="F21" s="143">
        <f t="shared" si="6"/>
        <v>1</v>
      </c>
      <c r="G21" s="143">
        <f t="shared" si="6"/>
        <v>1</v>
      </c>
      <c r="H21" s="143">
        <f t="shared" si="6"/>
        <v>1</v>
      </c>
      <c r="I21" s="143">
        <f t="shared" si="6"/>
        <v>0.99999999999999989</v>
      </c>
      <c r="J21" s="143">
        <f t="shared" si="6"/>
        <v>1</v>
      </c>
      <c r="K21" s="143">
        <f t="shared" si="6"/>
        <v>0.99999999999999978</v>
      </c>
      <c r="L21" s="143">
        <f t="shared" si="6"/>
        <v>1</v>
      </c>
      <c r="M21" s="143">
        <f t="shared" si="6"/>
        <v>1</v>
      </c>
      <c r="N21" s="143">
        <f t="shared" si="6"/>
        <v>1</v>
      </c>
      <c r="O21" s="153">
        <v>1.0000000000000002</v>
      </c>
    </row>
    <row r="22" spans="1:22" ht="13.8" thickTop="1" x14ac:dyDescent="0.25">
      <c r="O22" s="150"/>
    </row>
    <row r="23" spans="1:22" x14ac:dyDescent="0.25">
      <c r="A23" s="69" t="s">
        <v>58</v>
      </c>
      <c r="O23" s="150"/>
    </row>
    <row r="24" spans="1:22" x14ac:dyDescent="0.25">
      <c r="B24" s="69" t="s">
        <v>59</v>
      </c>
      <c r="D24" s="144">
        <v>4.0956438696285215E-2</v>
      </c>
      <c r="E24" s="144">
        <v>4.0956438696285215E-2</v>
      </c>
      <c r="F24" s="144">
        <v>4.1207226244892176E-2</v>
      </c>
      <c r="G24" s="144">
        <v>4.1862957963045094E-2</v>
      </c>
      <c r="H24" s="144">
        <v>4.1873261010729586E-2</v>
      </c>
      <c r="I24" s="144">
        <v>4.1746485816717728E-2</v>
      </c>
      <c r="J24" s="144">
        <v>4.1919381003835077E-2</v>
      </c>
      <c r="K24" s="144">
        <v>4.1919381003835077E-2</v>
      </c>
      <c r="L24" s="144">
        <v>4.2594404450120422E-2</v>
      </c>
      <c r="M24" s="144">
        <v>4.2523832807515413E-2</v>
      </c>
      <c r="N24" s="144">
        <v>4.2523832807515413E-2</v>
      </c>
      <c r="O24" s="154">
        <v>4.2523963429993525E-2</v>
      </c>
    </row>
    <row r="25" spans="1:22" x14ac:dyDescent="0.25">
      <c r="B25" s="69" t="s">
        <v>60</v>
      </c>
      <c r="D25" s="144">
        <v>4.538446223371749E-2</v>
      </c>
      <c r="E25" s="144">
        <v>4.7116655300816587E-2</v>
      </c>
      <c r="F25" s="144">
        <v>5.0764987090146436E-2</v>
      </c>
      <c r="G25" s="144">
        <v>5.0885322861706411E-2</v>
      </c>
      <c r="H25" s="144">
        <v>5.2982243381694411E-2</v>
      </c>
      <c r="I25" s="144">
        <v>5.344679034034789E-2</v>
      </c>
      <c r="J25" s="144">
        <v>5.3546684125793373E-2</v>
      </c>
      <c r="K25" s="144">
        <v>5.5006766601969972E-2</v>
      </c>
      <c r="L25" s="144">
        <v>5.4974635541176431E-2</v>
      </c>
      <c r="M25" s="144">
        <v>5.5102947865148952E-2</v>
      </c>
      <c r="N25" s="144">
        <v>5.5446314372170749E-2</v>
      </c>
      <c r="O25" s="154">
        <v>5.5764779702814966E-2</v>
      </c>
      <c r="P25" s="145"/>
      <c r="Q25" s="71"/>
    </row>
    <row r="26" spans="1:22" x14ac:dyDescent="0.25">
      <c r="B26" s="69" t="s">
        <v>61</v>
      </c>
      <c r="D26" s="144">
        <v>4.1506803490931075E-2</v>
      </c>
      <c r="E26" s="144">
        <v>4.1778193155860288E-2</v>
      </c>
      <c r="F26" s="144">
        <v>4.2541933855670337E-2</v>
      </c>
      <c r="G26" s="144">
        <v>4.2730153725905294E-2</v>
      </c>
      <c r="H26" s="144">
        <v>4.2960450516108049E-2</v>
      </c>
      <c r="I26" s="144">
        <v>4.3226579767327793E-2</v>
      </c>
      <c r="J26" s="144">
        <v>4.3351582326712629E-2</v>
      </c>
      <c r="K26" s="144">
        <v>4.3694482085153544E-2</v>
      </c>
      <c r="L26" s="144">
        <v>4.3972318079504143E-2</v>
      </c>
      <c r="M26" s="144">
        <v>4.3911993616554984E-2</v>
      </c>
      <c r="N26" s="144">
        <v>4.3846215867751601E-2</v>
      </c>
      <c r="O26" s="154">
        <v>4.4473026525149915E-2</v>
      </c>
      <c r="P26" s="145"/>
      <c r="Q26" s="71"/>
    </row>
    <row r="27" spans="1:22" x14ac:dyDescent="0.25">
      <c r="O27" s="150"/>
    </row>
    <row r="28" spans="1:22" x14ac:dyDescent="0.25">
      <c r="A28" s="69" t="s">
        <v>62</v>
      </c>
      <c r="D28" s="144">
        <v>0.25345000000000001</v>
      </c>
      <c r="E28" s="144">
        <v>0.25345000000000001</v>
      </c>
      <c r="F28" s="144">
        <v>0.25345000000000001</v>
      </c>
      <c r="G28" s="144">
        <v>0.25345000000000001</v>
      </c>
      <c r="H28" s="144">
        <v>0.25345000000000001</v>
      </c>
      <c r="I28" s="144">
        <v>0.25345000000000001</v>
      </c>
      <c r="J28" s="144">
        <v>0.25345000000000001</v>
      </c>
      <c r="K28" s="144">
        <v>0.25345000000000001</v>
      </c>
      <c r="L28" s="144">
        <v>0.25345000000000001</v>
      </c>
      <c r="M28" s="144">
        <v>0.25345000000000001</v>
      </c>
      <c r="N28" s="144">
        <v>0.25345000000000001</v>
      </c>
      <c r="O28" s="154">
        <v>0.25345000000000001</v>
      </c>
    </row>
    <row r="29" spans="1:22" x14ac:dyDescent="0.25">
      <c r="O29" s="150"/>
    </row>
    <row r="30" spans="1:22" x14ac:dyDescent="0.25">
      <c r="A30" s="69" t="s">
        <v>63</v>
      </c>
      <c r="D30" s="139">
        <v>1588928399.6199999</v>
      </c>
      <c r="E30" s="139">
        <v>1589187515.6899996</v>
      </c>
      <c r="F30" s="139">
        <v>1591432032.2300005</v>
      </c>
      <c r="G30" s="139">
        <v>1591432073.8900003</v>
      </c>
      <c r="H30" s="139">
        <v>1591511217.4899998</v>
      </c>
      <c r="I30" s="139">
        <v>1591394866.7799997</v>
      </c>
      <c r="J30" s="139">
        <v>1591396379.9499998</v>
      </c>
      <c r="K30" s="139">
        <v>1591791038.9599991</v>
      </c>
      <c r="L30" s="139">
        <v>1591602702.6900005</v>
      </c>
      <c r="M30" s="139">
        <v>1591602250.6100006</v>
      </c>
      <c r="N30" s="139">
        <v>1591626801.9899998</v>
      </c>
      <c r="O30" s="149">
        <v>1592278178.0600004</v>
      </c>
      <c r="T30" s="70"/>
      <c r="U30" s="70"/>
      <c r="V30" s="70"/>
    </row>
    <row r="31" spans="1:22" x14ac:dyDescent="0.25">
      <c r="O31" s="150"/>
    </row>
    <row r="32" spans="1:22" x14ac:dyDescent="0.25">
      <c r="O32" s="150"/>
    </row>
    <row r="33" spans="1:15" x14ac:dyDescent="0.25">
      <c r="A33" s="72" t="s">
        <v>64</v>
      </c>
      <c r="O33" s="150"/>
    </row>
    <row r="34" spans="1:15" x14ac:dyDescent="0.25">
      <c r="O34" s="150"/>
    </row>
    <row r="35" spans="1:15" x14ac:dyDescent="0.25">
      <c r="B35" s="69" t="s">
        <v>65</v>
      </c>
      <c r="D35" s="142">
        <f t="shared" ref="D35:N35" si="7">IF(D5="","",(D16+D17))</f>
        <v>0.64711745428241663</v>
      </c>
      <c r="E35" s="142">
        <f t="shared" si="7"/>
        <v>0.65050119264350026</v>
      </c>
      <c r="F35" s="142">
        <f>IF(F5="","",(F16+F17))</f>
        <v>0.6521428458240186</v>
      </c>
      <c r="G35" s="142">
        <f t="shared" si="7"/>
        <v>0.65468879851991368</v>
      </c>
      <c r="H35" s="142">
        <f t="shared" si="7"/>
        <v>0.63414248595399969</v>
      </c>
      <c r="I35" s="142">
        <f>IF(I5="","",(I16+I17))</f>
        <v>0.6334810942697251</v>
      </c>
      <c r="J35" s="142">
        <f t="shared" si="7"/>
        <v>0.62659838963179459</v>
      </c>
      <c r="K35" s="142">
        <f>IF(K5="","",(K16+K17))</f>
        <v>0.63012327587710204</v>
      </c>
      <c r="L35" s="142">
        <f t="shared" si="7"/>
        <v>0.63972257703112578</v>
      </c>
      <c r="M35" s="142">
        <f t="shared" si="7"/>
        <v>0.6367631038506667</v>
      </c>
      <c r="N35" s="142">
        <f t="shared" si="7"/>
        <v>0.64842305615538931</v>
      </c>
      <c r="O35" s="152">
        <v>0.66188927251934393</v>
      </c>
    </row>
    <row r="36" spans="1:15" x14ac:dyDescent="0.25">
      <c r="B36" s="69" t="s">
        <v>66</v>
      </c>
      <c r="D36" s="146">
        <f>IF(D5="","",D26)</f>
        <v>4.1506803490931075E-2</v>
      </c>
      <c r="E36" s="146">
        <f t="shared" ref="E36:N36" si="8">IF(E5="","",E26)</f>
        <v>4.1778193155860288E-2</v>
      </c>
      <c r="F36" s="146">
        <f>IF(F5="","",F26)</f>
        <v>4.2541933855670337E-2</v>
      </c>
      <c r="G36" s="146">
        <f t="shared" si="8"/>
        <v>4.2730153725905294E-2</v>
      </c>
      <c r="H36" s="146">
        <f t="shared" si="8"/>
        <v>4.2960450516108049E-2</v>
      </c>
      <c r="I36" s="146">
        <f t="shared" si="8"/>
        <v>4.3226579767327793E-2</v>
      </c>
      <c r="J36" s="146">
        <f t="shared" si="8"/>
        <v>4.3351582326712629E-2</v>
      </c>
      <c r="K36" s="146">
        <f t="shared" si="8"/>
        <v>4.3694482085153544E-2</v>
      </c>
      <c r="L36" s="146">
        <f t="shared" si="8"/>
        <v>4.3972318079504143E-2</v>
      </c>
      <c r="M36" s="146">
        <f t="shared" si="8"/>
        <v>4.3911993616554984E-2</v>
      </c>
      <c r="N36" s="146">
        <f t="shared" si="8"/>
        <v>4.3846215867751601E-2</v>
      </c>
      <c r="O36" s="155">
        <v>4.4473026525149915E-2</v>
      </c>
    </row>
    <row r="37" spans="1:15" x14ac:dyDescent="0.25">
      <c r="B37" s="69" t="s">
        <v>67</v>
      </c>
      <c r="D37" s="144">
        <f t="shared" ref="D37:N37" si="9">IF(D5="","",D35*D36)</f>
        <v>2.6859777010451842E-2</v>
      </c>
      <c r="E37" s="144">
        <f t="shared" si="9"/>
        <v>2.7176764474377637E-2</v>
      </c>
      <c r="F37" s="144">
        <f t="shared" si="9"/>
        <v>2.7743417811494017E-2</v>
      </c>
      <c r="G37" s="144">
        <f t="shared" si="9"/>
        <v>2.7974953003384151E-2</v>
      </c>
      <c r="H37" s="144">
        <f t="shared" si="9"/>
        <v>2.7243046887988547E-2</v>
      </c>
      <c r="I37" s="144">
        <f t="shared" si="9"/>
        <v>2.7383221052544367E-2</v>
      </c>
      <c r="J37" s="144">
        <f t="shared" si="9"/>
        <v>2.7164031673908299E-2</v>
      </c>
      <c r="K37" s="144">
        <f t="shared" si="9"/>
        <v>2.75329101892503E-2</v>
      </c>
      <c r="L37" s="144">
        <f t="shared" si="9"/>
        <v>2.8130084639852754E-2</v>
      </c>
      <c r="M37" s="144">
        <f t="shared" si="9"/>
        <v>2.7961537351548216E-2</v>
      </c>
      <c r="N37" s="144">
        <f t="shared" si="9"/>
        <v>2.8430897293816419E-2</v>
      </c>
      <c r="O37" s="154">
        <v>2.9436219173464964E-2</v>
      </c>
    </row>
    <row r="38" spans="1:15" x14ac:dyDescent="0.25">
      <c r="O38" s="150"/>
    </row>
    <row r="39" spans="1:15" x14ac:dyDescent="0.25">
      <c r="B39" s="69" t="s">
        <v>68</v>
      </c>
      <c r="D39" s="146">
        <f t="shared" ref="D39:N39" si="10">IF(D5="","",D28)</f>
        <v>0.25345000000000001</v>
      </c>
      <c r="E39" s="146">
        <f t="shared" si="10"/>
        <v>0.25345000000000001</v>
      </c>
      <c r="F39" s="146">
        <f t="shared" si="10"/>
        <v>0.25345000000000001</v>
      </c>
      <c r="G39" s="146">
        <f t="shared" si="10"/>
        <v>0.25345000000000001</v>
      </c>
      <c r="H39" s="146">
        <f t="shared" si="10"/>
        <v>0.25345000000000001</v>
      </c>
      <c r="I39" s="146">
        <f t="shared" si="10"/>
        <v>0.25345000000000001</v>
      </c>
      <c r="J39" s="146">
        <f t="shared" si="10"/>
        <v>0.25345000000000001</v>
      </c>
      <c r="K39" s="146">
        <f t="shared" si="10"/>
        <v>0.25345000000000001</v>
      </c>
      <c r="L39" s="146">
        <f t="shared" si="10"/>
        <v>0.25345000000000001</v>
      </c>
      <c r="M39" s="146">
        <f t="shared" si="10"/>
        <v>0.25345000000000001</v>
      </c>
      <c r="N39" s="146">
        <f t="shared" si="10"/>
        <v>0.25345000000000001</v>
      </c>
      <c r="O39" s="155">
        <v>0.25345000000000001</v>
      </c>
    </row>
    <row r="40" spans="1:15" x14ac:dyDescent="0.25">
      <c r="B40" s="69" t="s">
        <v>67</v>
      </c>
      <c r="D40" s="144">
        <f t="shared" ref="D40:M40" si="11">IF(D5="","",D37*D39)</f>
        <v>6.8076104832990193E-3</v>
      </c>
      <c r="E40" s="144">
        <f>IF(E5="","",E37*E39)</f>
        <v>6.8879509560310125E-3</v>
      </c>
      <c r="F40" s="144">
        <f>IF(F5="","",F37*F39)</f>
        <v>7.0315692443231586E-3</v>
      </c>
      <c r="G40" s="144">
        <f t="shared" si="11"/>
        <v>7.0902518387077132E-3</v>
      </c>
      <c r="H40" s="144">
        <f t="shared" si="11"/>
        <v>6.9047502337606977E-3</v>
      </c>
      <c r="I40" s="144">
        <f>IF(I5="","",I37*I39)</f>
        <v>6.9402773757673702E-3</v>
      </c>
      <c r="J40" s="144">
        <f t="shared" si="11"/>
        <v>6.8847238277520584E-3</v>
      </c>
      <c r="K40" s="144">
        <f>IF(K5="","",K37*K39)</f>
        <v>6.9782160874654886E-3</v>
      </c>
      <c r="L40" s="144">
        <f t="shared" si="11"/>
        <v>7.1295699519706808E-3</v>
      </c>
      <c r="M40" s="144">
        <f t="shared" si="11"/>
        <v>7.0868516417498953E-3</v>
      </c>
      <c r="N40" s="144">
        <f>IF(N5="","",N37*N39)</f>
        <v>7.2058109191177715E-3</v>
      </c>
      <c r="O40" s="154">
        <v>7.4606097495146951E-3</v>
      </c>
    </row>
    <row r="41" spans="1:15" x14ac:dyDescent="0.25">
      <c r="O41" s="150"/>
    </row>
    <row r="42" spans="1:15" x14ac:dyDescent="0.25">
      <c r="B42" s="69" t="s">
        <v>69</v>
      </c>
      <c r="D42" s="147">
        <f>IF(D5="","",D30)</f>
        <v>1588928399.6199999</v>
      </c>
      <c r="E42" s="147">
        <f t="shared" ref="E42:L42" si="12">IF(E5="","",E30)</f>
        <v>1589187515.6899996</v>
      </c>
      <c r="F42" s="147">
        <f t="shared" si="12"/>
        <v>1591432032.2300005</v>
      </c>
      <c r="G42" s="147">
        <f t="shared" si="12"/>
        <v>1591432073.8900003</v>
      </c>
      <c r="H42" s="147">
        <f>IF(H5="","",H30)</f>
        <v>1591511217.4899998</v>
      </c>
      <c r="I42" s="147">
        <f t="shared" si="12"/>
        <v>1591394866.7799997</v>
      </c>
      <c r="J42" s="147">
        <f t="shared" si="12"/>
        <v>1591396379.9499998</v>
      </c>
      <c r="K42" s="147">
        <f t="shared" si="12"/>
        <v>1591791038.9599991</v>
      </c>
      <c r="L42" s="147">
        <f t="shared" si="12"/>
        <v>1591602702.6900005</v>
      </c>
      <c r="M42" s="147">
        <f>IF(M5="","",M30)</f>
        <v>1591602250.6100006</v>
      </c>
      <c r="N42" s="147">
        <f>IF(N5="","",N30)</f>
        <v>1591626801.9899998</v>
      </c>
      <c r="O42" s="156">
        <v>1592278178.0600004</v>
      </c>
    </row>
    <row r="43" spans="1:15" x14ac:dyDescent="0.25">
      <c r="O43" s="150"/>
    </row>
    <row r="44" spans="1:15" s="65" customFormat="1" ht="13.8" thickBot="1" x14ac:dyDescent="0.3">
      <c r="B44" s="73" t="s">
        <v>70</v>
      </c>
      <c r="D44" s="74">
        <f t="shared" ref="D44:M44" si="13">IF(D5="","",D40*D42)</f>
        <v>10816805.630464645</v>
      </c>
      <c r="E44" s="74">
        <f>IF(E5="","",E40*E42)</f>
        <v>10946245.668009482</v>
      </c>
      <c r="F44" s="74">
        <f>IF(F5="","",F40*F42)</f>
        <v>11190264.532259174</v>
      </c>
      <c r="G44" s="74">
        <f t="shared" si="13"/>
        <v>11283654.188077005</v>
      </c>
      <c r="H44" s="74">
        <f t="shared" si="13"/>
        <v>10988987.450996848</v>
      </c>
      <c r="I44" s="74">
        <f t="shared" si="13"/>
        <v>11044721.789825561</v>
      </c>
      <c r="J44" s="74">
        <f t="shared" si="13"/>
        <v>10956324.576440131</v>
      </c>
      <c r="K44" s="74">
        <f t="shared" si="13"/>
        <v>11107861.83595407</v>
      </c>
      <c r="L44" s="74">
        <f t="shared" si="13"/>
        <v>11347442.804573953</v>
      </c>
      <c r="M44" s="74">
        <f t="shared" si="13"/>
        <v>11279449.022748312</v>
      </c>
      <c r="N44" s="74">
        <f>IF(N5="","",N40*N42)</f>
        <v>11468961.78894004</v>
      </c>
      <c r="O44" s="157">
        <v>11879366.099173935</v>
      </c>
    </row>
    <row r="45" spans="1:15" ht="13.8" thickTop="1" x14ac:dyDescent="0.25"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</row>
    <row r="46" spans="1:15" x14ac:dyDescent="0.25">
      <c r="M46" s="138"/>
      <c r="N46" s="138"/>
    </row>
  </sheetData>
  <printOptions horizontalCentered="1"/>
  <pageMargins left="0.5" right="0.5" top="0.75" bottom="0.5" header="0.3" footer="0.3"/>
  <pageSetup scale="48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E8CE-F269-4080-B9F9-C8411FF7CC37}">
  <sheetPr>
    <pageSetUpPr fitToPage="1"/>
  </sheetPr>
  <dimension ref="A1:H17"/>
  <sheetViews>
    <sheetView tabSelected="1" workbookViewId="0">
      <selection activeCell="D20" sqref="D20"/>
    </sheetView>
  </sheetViews>
  <sheetFormatPr defaultColWidth="9.33203125" defaultRowHeight="13.8" x14ac:dyDescent="0.3"/>
  <cols>
    <col min="1" max="1" width="54" style="80" customWidth="1"/>
    <col min="2" max="6" width="17.44140625" style="79" customWidth="1"/>
    <col min="7" max="16384" width="9.33203125" style="79"/>
  </cols>
  <sheetData>
    <row r="1" spans="1:6" s="77" customFormat="1" x14ac:dyDescent="0.3">
      <c r="A1" s="76"/>
    </row>
    <row r="2" spans="1:6" s="108" customFormat="1" x14ac:dyDescent="0.3">
      <c r="A2" s="107" t="s">
        <v>82</v>
      </c>
      <c r="B2" s="108" t="s">
        <v>83</v>
      </c>
      <c r="C2" s="108" t="s">
        <v>84</v>
      </c>
      <c r="D2" s="108" t="s">
        <v>85</v>
      </c>
      <c r="E2" s="108" t="s">
        <v>86</v>
      </c>
      <c r="F2" s="108" t="s">
        <v>87</v>
      </c>
    </row>
    <row r="3" spans="1:6" s="77" customFormat="1" x14ac:dyDescent="0.3">
      <c r="A3" s="76"/>
    </row>
    <row r="4" spans="1:6" x14ac:dyDescent="0.3">
      <c r="A4" s="82" t="s">
        <v>88</v>
      </c>
    </row>
    <row r="5" spans="1:6" x14ac:dyDescent="0.3">
      <c r="A5" s="80" t="s">
        <v>89</v>
      </c>
    </row>
    <row r="6" spans="1:6" x14ac:dyDescent="0.3">
      <c r="A6" s="81" t="s">
        <v>90</v>
      </c>
    </row>
    <row r="7" spans="1:6" x14ac:dyDescent="0.3">
      <c r="A7" s="80" t="s">
        <v>91</v>
      </c>
      <c r="B7" s="79">
        <v>1961544.47372999</v>
      </c>
      <c r="C7" s="79">
        <v>1961544.47372999</v>
      </c>
      <c r="D7" s="79">
        <v>1961544.47372999</v>
      </c>
      <c r="E7" s="79">
        <v>1961544.47372999</v>
      </c>
      <c r="F7" s="79">
        <v>1961544.47372999</v>
      </c>
    </row>
    <row r="8" spans="1:6" x14ac:dyDescent="0.3">
      <c r="A8" s="80" t="s">
        <v>92</v>
      </c>
      <c r="B8" s="79">
        <v>770.04702000009797</v>
      </c>
      <c r="C8" s="79">
        <v>770.04702000009797</v>
      </c>
      <c r="D8" s="79">
        <v>770.04702000009797</v>
      </c>
      <c r="E8" s="79">
        <v>770.04702000009797</v>
      </c>
      <c r="F8" s="79">
        <v>770.04702000009797</v>
      </c>
    </row>
    <row r="9" spans="1:6" collapsed="1" x14ac:dyDescent="0.3">
      <c r="A9" s="80" t="s">
        <v>93</v>
      </c>
      <c r="B9" s="79">
        <v>43967385.1383828</v>
      </c>
      <c r="C9" s="79">
        <v>43967385.1383828</v>
      </c>
      <c r="D9" s="79">
        <v>43967385.1383828</v>
      </c>
      <c r="E9" s="79">
        <v>43967385.1383828</v>
      </c>
      <c r="F9" s="79">
        <v>43967385.1383828</v>
      </c>
    </row>
    <row r="10" spans="1:6" collapsed="1" x14ac:dyDescent="0.3">
      <c r="A10" s="80" t="s">
        <v>94</v>
      </c>
      <c r="B10" s="79">
        <v>4056412.7775572599</v>
      </c>
      <c r="C10" s="79">
        <v>5497647.6868706597</v>
      </c>
      <c r="D10" s="79">
        <v>7144056.0431809602</v>
      </c>
      <c r="E10" s="79">
        <v>8996846.0225112103</v>
      </c>
      <c r="F10" s="79">
        <v>11094967.9697094</v>
      </c>
    </row>
    <row r="11" spans="1:6" x14ac:dyDescent="0.3">
      <c r="A11" s="80" t="s">
        <v>95</v>
      </c>
      <c r="B11" s="79">
        <v>-78507.997010000006</v>
      </c>
      <c r="C11" s="79">
        <v>-78507.997010000006</v>
      </c>
      <c r="D11" s="79">
        <v>-78507.997010000006</v>
      </c>
      <c r="E11" s="79">
        <v>-78507.997010000006</v>
      </c>
      <c r="F11" s="79">
        <v>-78507.997010000006</v>
      </c>
    </row>
    <row r="12" spans="1:6" collapsed="1" x14ac:dyDescent="0.3">
      <c r="A12" s="80" t="s">
        <v>96</v>
      </c>
      <c r="B12" s="79">
        <v>-3072701.25526</v>
      </c>
      <c r="C12" s="79">
        <v>-3072701.25526</v>
      </c>
      <c r="D12" s="79">
        <v>-3072701.25526</v>
      </c>
      <c r="E12" s="79">
        <v>-3072701.25526</v>
      </c>
      <c r="F12" s="79">
        <v>-3072701.25526</v>
      </c>
    </row>
    <row r="13" spans="1:6" x14ac:dyDescent="0.3">
      <c r="A13" s="80" t="s">
        <v>97</v>
      </c>
      <c r="B13" s="79">
        <v>3684583.6213799999</v>
      </c>
      <c r="C13" s="79">
        <v>3684583.6213799999</v>
      </c>
      <c r="D13" s="79">
        <v>3684583.6213799999</v>
      </c>
      <c r="E13" s="79">
        <v>3684583.6213799999</v>
      </c>
      <c r="F13" s="79">
        <v>3684583.6213799999</v>
      </c>
    </row>
    <row r="14" spans="1:6" collapsed="1" x14ac:dyDescent="0.3">
      <c r="A14" s="80" t="s">
        <v>98</v>
      </c>
      <c r="B14" s="79">
        <v>17422.5325125979</v>
      </c>
      <c r="C14" s="79">
        <v>14777.0886051958</v>
      </c>
      <c r="D14" s="79">
        <v>12131.644697793799</v>
      </c>
      <c r="E14" s="79">
        <v>9486.2007903917693</v>
      </c>
      <c r="F14" s="79">
        <v>6840.75688298969</v>
      </c>
    </row>
    <row r="15" spans="1:6" collapsed="1" x14ac:dyDescent="0.3">
      <c r="A15" s="82" t="s">
        <v>99</v>
      </c>
      <c r="B15" s="79">
        <v>50536909.3383127</v>
      </c>
      <c r="C15" s="79">
        <v>51975498.803718701</v>
      </c>
      <c r="D15" s="79">
        <v>53619261.716121599</v>
      </c>
      <c r="E15" s="79">
        <v>55469406.251544401</v>
      </c>
      <c r="F15" s="79">
        <v>57564882.7548353</v>
      </c>
    </row>
    <row r="17" spans="1:8" x14ac:dyDescent="0.3">
      <c r="A17" s="117" t="s">
        <v>100</v>
      </c>
      <c r="B17" s="114">
        <v>48167798.735743791</v>
      </c>
      <c r="C17" s="114">
        <v>52792884.615213387</v>
      </c>
      <c r="D17" s="114">
        <v>58175320.869005583</v>
      </c>
      <c r="E17" s="114">
        <v>63525987.437988713</v>
      </c>
      <c r="F17" s="114">
        <v>69067238.904267192</v>
      </c>
      <c r="H17" s="114"/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0606-A032-490D-959B-0C6905141951}">
  <sheetPr>
    <pageSetUpPr fitToPage="1"/>
  </sheetPr>
  <dimension ref="A1:F41"/>
  <sheetViews>
    <sheetView tabSelected="1" workbookViewId="0">
      <selection activeCell="D20" sqref="D20"/>
    </sheetView>
  </sheetViews>
  <sheetFormatPr defaultColWidth="9.33203125" defaultRowHeight="13.8" x14ac:dyDescent="0.3"/>
  <cols>
    <col min="1" max="1" width="47.44140625" style="80" customWidth="1"/>
    <col min="2" max="6" width="17.6640625" style="79" customWidth="1"/>
    <col min="7" max="16384" width="9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2" t="s">
        <v>101</v>
      </c>
    </row>
    <row r="5" spans="1:6" x14ac:dyDescent="0.3">
      <c r="A5" s="80" t="s">
        <v>89</v>
      </c>
    </row>
    <row r="6" spans="1:6" x14ac:dyDescent="0.3">
      <c r="A6" s="80" t="s">
        <v>102</v>
      </c>
      <c r="B6" s="79">
        <v>891793.33227000001</v>
      </c>
      <c r="C6" s="79">
        <v>891793.33227000001</v>
      </c>
      <c r="D6" s="79">
        <v>891793.33227000001</v>
      </c>
      <c r="E6" s="79">
        <v>891793.33227000001</v>
      </c>
      <c r="F6" s="79">
        <v>891793.33227000001</v>
      </c>
    </row>
    <row r="7" spans="1:6" x14ac:dyDescent="0.3">
      <c r="A7" s="80" t="s">
        <v>103</v>
      </c>
      <c r="B7" s="79">
        <v>0</v>
      </c>
      <c r="C7" s="79">
        <v>0</v>
      </c>
      <c r="D7" s="79">
        <v>0</v>
      </c>
      <c r="E7" s="79">
        <v>0</v>
      </c>
      <c r="F7" s="79">
        <v>0</v>
      </c>
    </row>
    <row r="8" spans="1:6" x14ac:dyDescent="0.3">
      <c r="A8" s="80" t="s">
        <v>104</v>
      </c>
      <c r="B8" s="79">
        <v>2464032.79555261</v>
      </c>
      <c r="C8" s="79">
        <v>1857147.69768099</v>
      </c>
      <c r="D8" s="79">
        <v>1828184.36640127</v>
      </c>
      <c r="E8" s="79">
        <v>1832038.5939217201</v>
      </c>
      <c r="F8" s="79">
        <v>1871843.0945956099</v>
      </c>
    </row>
    <row r="9" spans="1:6" x14ac:dyDescent="0.3">
      <c r="A9" s="97" t="s">
        <v>105</v>
      </c>
      <c r="B9" s="111">
        <v>3355826.1278226101</v>
      </c>
      <c r="C9" s="111">
        <v>2748941.0299509899</v>
      </c>
      <c r="D9" s="111">
        <v>2719977.6986712702</v>
      </c>
      <c r="E9" s="111">
        <v>2723831.9261917202</v>
      </c>
      <c r="F9" s="111">
        <v>2763636.4268656098</v>
      </c>
    </row>
    <row r="10" spans="1:6" x14ac:dyDescent="0.3">
      <c r="A10" s="82"/>
    </row>
    <row r="11" spans="1:6" x14ac:dyDescent="0.3">
      <c r="A11" s="82" t="s">
        <v>106</v>
      </c>
      <c r="B11" s="95">
        <v>4.5249999999999999E-2</v>
      </c>
      <c r="C11" s="95">
        <v>4.0500000000000001E-2</v>
      </c>
      <c r="D11" s="95">
        <v>3.2500000000000001E-2</v>
      </c>
      <c r="E11" s="95">
        <v>3.2000000000000001E-2</v>
      </c>
      <c r="F11" s="95">
        <v>3.2000000000000001E-2</v>
      </c>
    </row>
    <row r="12" spans="1:6" x14ac:dyDescent="0.3">
      <c r="A12" s="82" t="s">
        <v>107</v>
      </c>
      <c r="B12" s="95">
        <v>4.3749999999999997E-2</v>
      </c>
      <c r="C12" s="95">
        <v>3.95E-2</v>
      </c>
      <c r="D12" s="95">
        <v>3.15E-2</v>
      </c>
      <c r="E12" s="95">
        <v>3.1E-2</v>
      </c>
      <c r="F12" s="95">
        <v>3.1E-2</v>
      </c>
    </row>
    <row r="13" spans="1:6" x14ac:dyDescent="0.3">
      <c r="A13" s="82"/>
    </row>
    <row r="14" spans="1:6" x14ac:dyDescent="0.3">
      <c r="A14" s="78" t="s">
        <v>108</v>
      </c>
      <c r="B14" s="99">
        <f>(B11*(B8/B9))+(B12*(B6/B9))</f>
        <v>4.4851382804873455E-2</v>
      </c>
      <c r="C14" s="99">
        <f>(C11*(C8/C9))+(C12*(C6/C9))</f>
        <v>4.0175586590416638E-2</v>
      </c>
      <c r="D14" s="99">
        <f>(D11*(D8/D9))+(D12*(D6/D9))</f>
        <v>3.2172132116117844E-2</v>
      </c>
      <c r="E14" s="99">
        <f>(E11*(E8/E9))+(E12*(E6/E9))</f>
        <v>3.1672596049816905E-2</v>
      </c>
      <c r="F14" s="99">
        <f>(F11*(F8/F9))+(F12*(F6/F9))</f>
        <v>3.1677311630574564E-2</v>
      </c>
    </row>
    <row r="15" spans="1:6" x14ac:dyDescent="0.3">
      <c r="A15" s="82"/>
    </row>
    <row r="16" spans="1:6" x14ac:dyDescent="0.3">
      <c r="A16" s="102" t="s">
        <v>109</v>
      </c>
      <c r="B16" s="90">
        <v>1012405.65087733</v>
      </c>
      <c r="C16" s="90">
        <v>1854622.71382362</v>
      </c>
      <c r="D16" s="90">
        <v>1509706.5874764</v>
      </c>
      <c r="E16" s="90">
        <v>1264224.0571773101</v>
      </c>
      <c r="F16" s="90">
        <v>2550786.3227633899</v>
      </c>
    </row>
    <row r="17" spans="1:6" x14ac:dyDescent="0.3">
      <c r="A17" s="80" t="s">
        <v>110</v>
      </c>
    </row>
    <row r="18" spans="1:6" x14ac:dyDescent="0.3">
      <c r="A18" s="101" t="s">
        <v>111</v>
      </c>
      <c r="B18" s="90">
        <v>19675550.654258501</v>
      </c>
      <c r="C18" s="90">
        <v>20930614.1772708</v>
      </c>
      <c r="D18" s="90">
        <v>22880593.826630302</v>
      </c>
      <c r="E18" s="90">
        <v>24276056.0062888</v>
      </c>
      <c r="F18" s="90">
        <v>24484955.920361299</v>
      </c>
    </row>
    <row r="19" spans="1:6" x14ac:dyDescent="0.3">
      <c r="A19" s="80" t="s">
        <v>112</v>
      </c>
    </row>
    <row r="20" spans="1:6" x14ac:dyDescent="0.3">
      <c r="A20" s="81" t="s">
        <v>113</v>
      </c>
    </row>
    <row r="21" spans="1:6" x14ac:dyDescent="0.3">
      <c r="A21" s="87" t="s">
        <v>114</v>
      </c>
      <c r="B21" s="88">
        <v>78000</v>
      </c>
      <c r="C21" s="88">
        <v>78000</v>
      </c>
      <c r="D21" s="88">
        <v>78000</v>
      </c>
      <c r="E21" s="88">
        <v>78000</v>
      </c>
      <c r="F21" s="88">
        <v>78000</v>
      </c>
    </row>
    <row r="22" spans="1:6" x14ac:dyDescent="0.3">
      <c r="A22" s="92" t="s">
        <v>115</v>
      </c>
      <c r="B22" s="88">
        <v>78000</v>
      </c>
      <c r="C22" s="88">
        <v>78000</v>
      </c>
      <c r="D22" s="88">
        <v>78000</v>
      </c>
      <c r="E22" s="88">
        <v>78000</v>
      </c>
      <c r="F22" s="88">
        <v>78000</v>
      </c>
    </row>
    <row r="23" spans="1:6" x14ac:dyDescent="0.3">
      <c r="A23" s="80" t="s">
        <v>116</v>
      </c>
    </row>
    <row r="24" spans="1:6" x14ac:dyDescent="0.3">
      <c r="A24" s="80" t="s">
        <v>117</v>
      </c>
      <c r="B24" s="79">
        <v>-81414.164080774703</v>
      </c>
      <c r="C24" s="79">
        <v>249821.56876372799</v>
      </c>
      <c r="D24" s="79">
        <v>676872.36681613198</v>
      </c>
      <c r="E24" s="79">
        <v>1116896.3667327301</v>
      </c>
      <c r="F24" s="79">
        <v>1424121.7647907401</v>
      </c>
    </row>
    <row r="25" spans="1:6" x14ac:dyDescent="0.3">
      <c r="A25" s="80" t="s">
        <v>118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</row>
    <row r="26" spans="1:6" x14ac:dyDescent="0.3">
      <c r="A26" s="80" t="s">
        <v>119</v>
      </c>
      <c r="B26" s="79">
        <v>366.98356999999999</v>
      </c>
      <c r="C26" s="79">
        <v>366.98356999999999</v>
      </c>
      <c r="D26" s="79">
        <v>366.98356999999999</v>
      </c>
      <c r="E26" s="79">
        <v>366.98356999999999</v>
      </c>
      <c r="F26" s="79">
        <v>366.98356999999999</v>
      </c>
    </row>
    <row r="27" spans="1:6" x14ac:dyDescent="0.3">
      <c r="A27" s="80" t="s">
        <v>120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</row>
    <row r="28" spans="1:6" x14ac:dyDescent="0.3">
      <c r="A28" s="82" t="s">
        <v>121</v>
      </c>
      <c r="B28" s="79">
        <v>-81047.180510774706</v>
      </c>
      <c r="C28" s="79">
        <v>250188.552333728</v>
      </c>
      <c r="D28" s="79">
        <v>677239.35038613202</v>
      </c>
      <c r="E28" s="79">
        <v>1117263.35030273</v>
      </c>
      <c r="F28" s="79">
        <v>1424488.74836074</v>
      </c>
    </row>
    <row r="29" spans="1:6" x14ac:dyDescent="0.3">
      <c r="A29" s="80" t="s">
        <v>122</v>
      </c>
    </row>
    <row r="30" spans="1:6" x14ac:dyDescent="0.3">
      <c r="A30" s="81" t="s">
        <v>90</v>
      </c>
    </row>
    <row r="31" spans="1:6" x14ac:dyDescent="0.3">
      <c r="A31" s="112" t="s">
        <v>91</v>
      </c>
      <c r="B31" s="113">
        <v>1961544.47372999</v>
      </c>
      <c r="C31" s="113">
        <v>1961544.47372999</v>
      </c>
      <c r="D31" s="113">
        <v>1961544.47372999</v>
      </c>
      <c r="E31" s="113">
        <v>1961544.47372999</v>
      </c>
      <c r="F31" s="113">
        <v>1961544.47372999</v>
      </c>
    </row>
    <row r="32" spans="1:6" x14ac:dyDescent="0.3">
      <c r="A32" s="80" t="s">
        <v>92</v>
      </c>
      <c r="B32" s="79">
        <v>770.06802000000005</v>
      </c>
      <c r="C32" s="79">
        <v>770.06802000000005</v>
      </c>
      <c r="D32" s="79">
        <v>770.06802000000005</v>
      </c>
      <c r="E32" s="79">
        <v>770.06802000000005</v>
      </c>
      <c r="F32" s="79">
        <v>770.06802000000005</v>
      </c>
    </row>
    <row r="33" spans="1:6" collapsed="1" x14ac:dyDescent="0.3">
      <c r="A33" s="80" t="s">
        <v>93</v>
      </c>
      <c r="B33" s="79">
        <v>46110657.785349898</v>
      </c>
      <c r="C33" s="79">
        <v>46110657.785349898</v>
      </c>
      <c r="D33" s="79">
        <v>46110657.785349898</v>
      </c>
      <c r="E33" s="79">
        <v>46110657.785349898</v>
      </c>
      <c r="F33" s="79">
        <v>46110657.785349898</v>
      </c>
    </row>
    <row r="34" spans="1:6" collapsed="1" x14ac:dyDescent="0.3">
      <c r="A34" s="80" t="s">
        <v>94</v>
      </c>
      <c r="B34" s="79">
        <v>4573305.7803722601</v>
      </c>
      <c r="C34" s="79">
        <v>6014540.68969421</v>
      </c>
      <c r="D34" s="79">
        <v>7660949.0460019503</v>
      </c>
      <c r="E34" s="79">
        <v>9513739.0253263302</v>
      </c>
      <c r="F34" s="79">
        <v>11611860.972523799</v>
      </c>
    </row>
    <row r="35" spans="1:6" x14ac:dyDescent="0.3">
      <c r="A35" s="80" t="s">
        <v>95</v>
      </c>
      <c r="B35" s="79">
        <v>-78507.997009999905</v>
      </c>
      <c r="C35" s="79">
        <v>-78507.997009999905</v>
      </c>
      <c r="D35" s="79">
        <v>-78507.997009999905</v>
      </c>
      <c r="E35" s="79">
        <v>-78507.997009999905</v>
      </c>
      <c r="F35" s="79">
        <v>-78507.997009999905</v>
      </c>
    </row>
    <row r="36" spans="1:6" x14ac:dyDescent="0.3">
      <c r="A36" s="80" t="s">
        <v>96</v>
      </c>
      <c r="B36" s="79">
        <v>-3072701.25526</v>
      </c>
      <c r="C36" s="79">
        <v>-3072701.25526</v>
      </c>
      <c r="D36" s="79">
        <v>-3072701.25526</v>
      </c>
      <c r="E36" s="79">
        <v>-3072701.25526</v>
      </c>
      <c r="F36" s="79">
        <v>-3072701.25526</v>
      </c>
    </row>
    <row r="37" spans="1:6" x14ac:dyDescent="0.3">
      <c r="A37" s="80" t="s">
        <v>97</v>
      </c>
      <c r="B37" s="79">
        <v>2483484.87255</v>
      </c>
      <c r="C37" s="79">
        <v>2483484.87255</v>
      </c>
      <c r="D37" s="79">
        <v>2483484.87255</v>
      </c>
      <c r="E37" s="79">
        <v>2483484.87255</v>
      </c>
      <c r="F37" s="79">
        <v>2483484.87255</v>
      </c>
    </row>
    <row r="38" spans="1:6" collapsed="1" x14ac:dyDescent="0.3">
      <c r="A38" s="80" t="s">
        <v>98</v>
      </c>
      <c r="B38" s="79">
        <v>-139995.57064542899</v>
      </c>
      <c r="C38" s="79">
        <v>-143183.18746085899</v>
      </c>
      <c r="D38" s="79">
        <v>-146370.80427628901</v>
      </c>
      <c r="E38" s="79">
        <v>-149558.42109171901</v>
      </c>
      <c r="F38" s="79">
        <v>-152746.03790714801</v>
      </c>
    </row>
    <row r="39" spans="1:6" collapsed="1" x14ac:dyDescent="0.3">
      <c r="A39" s="105" t="s">
        <v>99</v>
      </c>
      <c r="B39" s="106">
        <v>51838558.157106802</v>
      </c>
      <c r="C39" s="106">
        <v>53276605.449613303</v>
      </c>
      <c r="D39" s="106">
        <v>54919826.1891056</v>
      </c>
      <c r="E39" s="106">
        <v>56769428.551614597</v>
      </c>
      <c r="F39" s="106">
        <v>58864362.881996602</v>
      </c>
    </row>
    <row r="40" spans="1:6" x14ac:dyDescent="0.3">
      <c r="A40" s="80" t="s">
        <v>123</v>
      </c>
    </row>
    <row r="41" spans="1:6" x14ac:dyDescent="0.3">
      <c r="A41" s="81" t="s">
        <v>124</v>
      </c>
      <c r="B41" s="79">
        <v>51838558.157106802</v>
      </c>
      <c r="C41" s="79">
        <v>53276605.449613303</v>
      </c>
      <c r="D41" s="79">
        <v>54919826.1891056</v>
      </c>
      <c r="E41" s="79">
        <v>56769428.551614597</v>
      </c>
      <c r="F41" s="79">
        <v>58864362.881996602</v>
      </c>
    </row>
  </sheetData>
  <printOptions horizontalCentered="1"/>
  <pageMargins left="0.5" right="0.5" top="0.75" bottom="0.5" header="0.3" footer="0.3"/>
  <pageSetup scale="94"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CDD7-BDC0-4543-B72A-813672C4B56B}">
  <sheetPr>
    <pageSetUpPr fitToPage="1"/>
  </sheetPr>
  <dimension ref="A1:F30"/>
  <sheetViews>
    <sheetView tabSelected="1" workbookViewId="0">
      <selection activeCell="D20" sqref="D20"/>
    </sheetView>
  </sheetViews>
  <sheetFormatPr defaultColWidth="9.33203125" defaultRowHeight="13.8" x14ac:dyDescent="0.3"/>
  <cols>
    <col min="1" max="1" width="47.44140625" style="80" customWidth="1"/>
    <col min="2" max="6" width="15.109375" style="79" customWidth="1"/>
    <col min="7" max="16384" width="9.33203125" style="79"/>
  </cols>
  <sheetData>
    <row r="1" spans="1:6" s="77" customFormat="1" x14ac:dyDescent="0.3">
      <c r="A1" s="76"/>
    </row>
    <row r="2" spans="1:6" s="84" customFormat="1" x14ac:dyDescent="0.3">
      <c r="A2" s="83" t="s">
        <v>82</v>
      </c>
      <c r="B2" s="84" t="s">
        <v>83</v>
      </c>
      <c r="C2" s="84" t="s">
        <v>84</v>
      </c>
      <c r="D2" s="84" t="s">
        <v>85</v>
      </c>
      <c r="E2" s="84" t="s">
        <v>86</v>
      </c>
      <c r="F2" s="84" t="s">
        <v>87</v>
      </c>
    </row>
    <row r="3" spans="1:6" s="77" customFormat="1" x14ac:dyDescent="0.3">
      <c r="A3" s="76"/>
    </row>
    <row r="4" spans="1:6" x14ac:dyDescent="0.3">
      <c r="A4" s="82" t="s">
        <v>125</v>
      </c>
    </row>
    <row r="5" spans="1:6" x14ac:dyDescent="0.3">
      <c r="A5" s="80" t="s">
        <v>89</v>
      </c>
    </row>
    <row r="6" spans="1:6" x14ac:dyDescent="0.3">
      <c r="A6" s="102" t="s">
        <v>109</v>
      </c>
      <c r="B6" s="90">
        <v>0</v>
      </c>
      <c r="C6" s="90">
        <v>0</v>
      </c>
      <c r="D6" s="90">
        <v>0</v>
      </c>
      <c r="E6" s="90">
        <v>0</v>
      </c>
      <c r="F6" s="90">
        <v>0</v>
      </c>
    </row>
    <row r="7" spans="1:6" x14ac:dyDescent="0.3">
      <c r="A7" s="80" t="s">
        <v>110</v>
      </c>
    </row>
    <row r="8" spans="1:6" x14ac:dyDescent="0.3">
      <c r="A8" s="101" t="s">
        <v>111</v>
      </c>
      <c r="B8" s="90">
        <v>0</v>
      </c>
      <c r="C8" s="90">
        <v>0</v>
      </c>
      <c r="D8" s="90">
        <v>0</v>
      </c>
      <c r="E8" s="90">
        <v>0</v>
      </c>
      <c r="F8" s="90">
        <v>0</v>
      </c>
    </row>
    <row r="9" spans="1:6" x14ac:dyDescent="0.3">
      <c r="A9" s="80" t="s">
        <v>112</v>
      </c>
    </row>
    <row r="10" spans="1:6" x14ac:dyDescent="0.3">
      <c r="A10" s="81" t="s">
        <v>113</v>
      </c>
    </row>
    <row r="11" spans="1:6" x14ac:dyDescent="0.3">
      <c r="A11" s="80" t="s">
        <v>114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</row>
    <row r="12" spans="1:6" x14ac:dyDescent="0.3">
      <c r="A12" s="81" t="s">
        <v>115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</row>
    <row r="13" spans="1:6" x14ac:dyDescent="0.3">
      <c r="A13" s="81" t="s">
        <v>126</v>
      </c>
    </row>
    <row r="14" spans="1:6" x14ac:dyDescent="0.3">
      <c r="A14" s="80" t="s">
        <v>117</v>
      </c>
      <c r="B14" s="79">
        <v>-3509.4540082395602</v>
      </c>
      <c r="C14" s="79">
        <v>-19987.710941979301</v>
      </c>
      <c r="D14" s="79">
        <v>-68356.879737441006</v>
      </c>
      <c r="E14" s="79">
        <v>-118888.305898986</v>
      </c>
      <c r="F14" s="79">
        <v>-170555.98361006301</v>
      </c>
    </row>
    <row r="15" spans="1:6" x14ac:dyDescent="0.3">
      <c r="A15" s="80" t="s">
        <v>118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</row>
    <row r="16" spans="1:6" x14ac:dyDescent="0.3">
      <c r="A16" s="80" t="s">
        <v>119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</row>
    <row r="17" spans="1:6" x14ac:dyDescent="0.3">
      <c r="A17" s="80" t="s">
        <v>120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</row>
    <row r="18" spans="1:6" x14ac:dyDescent="0.3">
      <c r="A18" s="103" t="s">
        <v>121</v>
      </c>
      <c r="B18" s="104">
        <v>-3509.4540082395602</v>
      </c>
      <c r="C18" s="104">
        <v>-19987.710941979301</v>
      </c>
      <c r="D18" s="104">
        <v>-68356.879737441006</v>
      </c>
      <c r="E18" s="104">
        <v>-118888.305898986</v>
      </c>
      <c r="F18" s="104">
        <v>-170555.98361006301</v>
      </c>
    </row>
    <row r="19" spans="1:6" x14ac:dyDescent="0.3">
      <c r="A19" s="80" t="s">
        <v>127</v>
      </c>
    </row>
    <row r="20" spans="1:6" x14ac:dyDescent="0.3">
      <c r="A20" s="80" t="s">
        <v>122</v>
      </c>
    </row>
    <row r="21" spans="1:6" x14ac:dyDescent="0.3">
      <c r="A21" s="81" t="s">
        <v>90</v>
      </c>
    </row>
    <row r="22" spans="1:6" x14ac:dyDescent="0.3">
      <c r="A22" s="80" t="s">
        <v>91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</row>
    <row r="23" spans="1:6" x14ac:dyDescent="0.3">
      <c r="A23" s="80" t="s">
        <v>92</v>
      </c>
      <c r="B23" s="79">
        <v>3.5000000000000001E-3</v>
      </c>
      <c r="C23" s="79">
        <v>3.5000000000000001E-3</v>
      </c>
      <c r="D23" s="79">
        <v>3.5000000000000001E-3</v>
      </c>
      <c r="E23" s="79">
        <v>3.5000000000000001E-3</v>
      </c>
      <c r="F23" s="79">
        <v>3.5000000000000001E-3</v>
      </c>
    </row>
    <row r="24" spans="1:6" x14ac:dyDescent="0.3">
      <c r="A24" s="80" t="s">
        <v>93</v>
      </c>
      <c r="B24" s="79">
        <v>29442.7001099999</v>
      </c>
      <c r="C24" s="79">
        <v>29442.7001099999</v>
      </c>
      <c r="D24" s="79">
        <v>29442.7001099999</v>
      </c>
      <c r="E24" s="79">
        <v>29442.7001099999</v>
      </c>
      <c r="F24" s="79">
        <v>29442.7001099999</v>
      </c>
    </row>
    <row r="25" spans="1:6" x14ac:dyDescent="0.3">
      <c r="A25" s="80" t="s">
        <v>94</v>
      </c>
      <c r="B25" s="79">
        <v>665098.75498750305</v>
      </c>
      <c r="C25" s="79">
        <v>709995.79249830497</v>
      </c>
      <c r="D25" s="79">
        <v>755016.62934191397</v>
      </c>
      <c r="E25" s="79">
        <v>800161.26551753795</v>
      </c>
      <c r="F25" s="79">
        <v>845305.90169126296</v>
      </c>
    </row>
    <row r="26" spans="1:6" x14ac:dyDescent="0.3">
      <c r="A26" s="80" t="s">
        <v>95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</row>
    <row r="27" spans="1:6" x14ac:dyDescent="0.3">
      <c r="A27" s="80" t="s">
        <v>96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</row>
    <row r="28" spans="1:6" x14ac:dyDescent="0.3">
      <c r="A28" s="80" t="s">
        <v>97</v>
      </c>
      <c r="B28" s="79">
        <v>41110.217290000001</v>
      </c>
      <c r="C28" s="79">
        <v>41110.217290000001</v>
      </c>
      <c r="D28" s="79">
        <v>41110.217290000001</v>
      </c>
      <c r="E28" s="79">
        <v>41110.217290000001</v>
      </c>
      <c r="F28" s="79">
        <v>41110.217290000001</v>
      </c>
    </row>
    <row r="29" spans="1:6" x14ac:dyDescent="0.3">
      <c r="A29" s="80" t="s">
        <v>98</v>
      </c>
      <c r="B29" s="79">
        <v>-15891.999659999999</v>
      </c>
      <c r="C29" s="79">
        <v>-15891.999659999999</v>
      </c>
      <c r="D29" s="79">
        <v>-15891.999659999999</v>
      </c>
      <c r="E29" s="79">
        <v>-15891.999659999999</v>
      </c>
      <c r="F29" s="79">
        <v>-15891.999659999999</v>
      </c>
    </row>
    <row r="30" spans="1:6" x14ac:dyDescent="0.3">
      <c r="A30" s="82" t="s">
        <v>99</v>
      </c>
      <c r="B30" s="79">
        <v>719759.67622750299</v>
      </c>
      <c r="C30" s="79">
        <v>764656.71373830596</v>
      </c>
      <c r="D30" s="79">
        <v>809677.55058191402</v>
      </c>
      <c r="E30" s="79">
        <v>854822.186757538</v>
      </c>
      <c r="F30" s="79">
        <v>899966.82293126301</v>
      </c>
    </row>
  </sheetData>
  <printOptions horizontalCentered="1"/>
  <pageMargins left="0.5" right="0.5" top="0.75" bottom="0.5" header="0.3" footer="0.3"/>
  <pageSetup orientation="landscape" r:id="rId1"/>
  <headerFooter>
    <oddHeader xml:space="preserve">&amp;RDEF’s Response to OPC POD 1 (1-26)
Q7
Page &amp;P of &amp;N
</oddHeader>
    <oddFooter>&amp;LSupporting Schedules:&amp;RRecap Schedules:
20240025-OPCPOD1-00004254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DC43DA22-F66B-4FF5-848D-EE2B4FE79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01E9E-DA58-4511-BB08-C1359F86E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91244-700A-4CD1-8665-2C63A8770487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C-24 2027</vt:lpstr>
      <vt:lpstr>C-24 2026</vt:lpstr>
      <vt:lpstr>C-24 2025</vt:lpstr>
      <vt:lpstr>C-24 2024</vt:lpstr>
      <vt:lpstr>C-24 2023</vt:lpstr>
      <vt:lpstr>2023 Parent Debt info</vt:lpstr>
      <vt:lpstr>DUK Cons Fcst BS</vt:lpstr>
      <vt:lpstr>DE Corp Fcst BS</vt:lpstr>
      <vt:lpstr>DEBS Fcst BS</vt:lpstr>
      <vt:lpstr>PE Fcst BS</vt:lpstr>
      <vt:lpstr>DE Corp Fcst IS</vt:lpstr>
      <vt:lpstr>DEBS Fcst IS</vt:lpstr>
      <vt:lpstr>PE Fcst IS</vt:lpstr>
      <vt:lpstr>Fcst Cost Rt - LTD</vt:lpstr>
      <vt:lpstr>Parentco calc</vt:lpstr>
      <vt:lpstr>'C-24 2023'!Print_Area</vt:lpstr>
      <vt:lpstr>'C-24 2024'!Print_Area</vt:lpstr>
      <vt:lpstr>'C-24 2025'!Print_Area</vt:lpstr>
      <vt:lpstr>'C-24 2026'!Print_Area</vt:lpstr>
      <vt:lpstr>'C-24 2027'!Print_Area</vt:lpstr>
      <vt:lpstr>'DE Corp Fcst BS'!Print_Area</vt:lpstr>
      <vt:lpstr>'DE Corp Fcst IS'!Print_Area</vt:lpstr>
      <vt:lpstr>'DEBS Fcst BS'!Print_Area</vt:lpstr>
      <vt:lpstr>'DEBS Fcst IS'!Print_Area</vt:lpstr>
      <vt:lpstr>'Parentco calc'!Print_Area</vt:lpstr>
      <vt:lpstr>'PE Fcst BS'!Print_Area</vt:lpstr>
      <vt:lpstr>'PE Fcst IS'!Print_Area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2024-04-14T19:27:48Z</cp:lastPrinted>
  <dcterms:created xsi:type="dcterms:W3CDTF">2019-12-30T14:34:36Z</dcterms:created>
  <dcterms:modified xsi:type="dcterms:W3CDTF">2024-04-14T19:27:56Z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