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D\"/>
    </mc:Choice>
  </mc:AlternateContent>
  <xr:revisionPtr revIDLastSave="0" documentId="13_ncr:1_{B38EC142-5468-4036-8B0B-029511DF33E8}" xr6:coauthVersionLast="47" xr6:coauthVersionMax="47" xr10:uidLastSave="{00000000-0000-0000-0000-000000000000}"/>
  <bookViews>
    <workbookView xWindow="-108" yWindow="-108" windowWidth="23256" windowHeight="12456" xr2:uid="{00000000-000D-0000-FFFF-FFFF00000000}"/>
  </bookViews>
  <sheets>
    <sheet name="D-8 2023 - 2027" sheetId="37" r:id="rId1"/>
    <sheet name="LTD UST Rate" sheetId="38" r:id="rId2"/>
    <sheet name="1M LIBOR Rate" sheetId="39" r:id="rId3"/>
  </sheets>
  <definedNames>
    <definedName name="_xlnm.Print_Area" localSheetId="2">'1M LIBOR Rate'!$A$1:$W$84</definedName>
    <definedName name="_xlnm.Print_Area" localSheetId="0">'D-8 2023 - 2027'!$A$1:$O$52</definedName>
    <definedName name="_xlnm.Print_Area" localSheetId="1">'LTD UST Rate'!$A$1:$N$43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7" l="1"/>
  <c r="F39" i="37"/>
  <c r="G39" i="37"/>
  <c r="D39" i="37"/>
  <c r="E38" i="37"/>
  <c r="F38" i="37"/>
  <c r="G38" i="37"/>
  <c r="D38" i="37"/>
  <c r="G37" i="37"/>
  <c r="F37" i="37"/>
  <c r="E37" i="37"/>
  <c r="D37" i="37"/>
  <c r="E11" i="37"/>
  <c r="F11" i="37" s="1"/>
  <c r="G11" i="37" s="1"/>
  <c r="H11" i="37" s="1"/>
  <c r="I11" i="37" s="1"/>
  <c r="J11" i="37" s="1"/>
  <c r="K11" i="37" s="1"/>
  <c r="L11" i="37" s="1"/>
  <c r="M11" i="37" s="1"/>
  <c r="N11" i="37" s="1"/>
  <c r="O11" i="37" s="1"/>
  <c r="A18" i="37" l="1"/>
  <c r="I11" i="39" l="1"/>
  <c r="I12" i="39" s="1"/>
  <c r="H9" i="39"/>
  <c r="H10" i="39" s="1"/>
  <c r="H11" i="39" s="1"/>
  <c r="H12" i="39" s="1"/>
  <c r="H13" i="39" s="1"/>
  <c r="D65" i="39"/>
  <c r="B65" i="39" s="1"/>
  <c r="C64" i="39"/>
  <c r="D63" i="39"/>
  <c r="B63" i="39" s="1"/>
  <c r="D62" i="39"/>
  <c r="B62" i="39" s="1"/>
  <c r="D61" i="39"/>
  <c r="B61" i="39" s="1"/>
  <c r="D60" i="39"/>
  <c r="B60" i="39" s="1"/>
  <c r="D59" i="39"/>
  <c r="B59" i="39" s="1"/>
  <c r="D58" i="39"/>
  <c r="B58" i="39" s="1"/>
  <c r="D57" i="39"/>
  <c r="B57" i="39" s="1"/>
  <c r="D56" i="39"/>
  <c r="B56" i="39" s="1"/>
  <c r="D55" i="39"/>
  <c r="B55" i="39" s="1"/>
  <c r="D54" i="39"/>
  <c r="B54" i="39" s="1"/>
  <c r="D53" i="39"/>
  <c r="B53" i="39" s="1"/>
  <c r="C52" i="39"/>
  <c r="D51" i="39"/>
  <c r="B51" i="39" s="1"/>
  <c r="D50" i="39"/>
  <c r="B50" i="39" s="1"/>
  <c r="D49" i="39"/>
  <c r="B49" i="39" s="1"/>
  <c r="D48" i="39"/>
  <c r="B48" i="39" s="1"/>
  <c r="D47" i="39"/>
  <c r="B47" i="39" s="1"/>
  <c r="D46" i="39"/>
  <c r="B46" i="39" s="1"/>
  <c r="D45" i="39"/>
  <c r="B45" i="39" s="1"/>
  <c r="C44" i="39"/>
  <c r="D43" i="39"/>
  <c r="B43" i="39" s="1"/>
  <c r="D42" i="39"/>
  <c r="B42" i="39" s="1"/>
  <c r="D41" i="39"/>
  <c r="B41" i="39" s="1"/>
  <c r="D40" i="39"/>
  <c r="B40" i="39" s="1"/>
  <c r="D39" i="39"/>
  <c r="B39" i="39" s="1"/>
  <c r="D38" i="39"/>
  <c r="B38" i="39" s="1"/>
  <c r="D37" i="39"/>
  <c r="B37" i="39" s="1"/>
  <c r="D36" i="39"/>
  <c r="B36" i="39" s="1"/>
  <c r="D35" i="39"/>
  <c r="B35" i="39" s="1"/>
  <c r="D34" i="39"/>
  <c r="B34" i="39" s="1"/>
  <c r="D33" i="39"/>
  <c r="B33" i="39" s="1"/>
  <c r="D32" i="39"/>
  <c r="B32" i="39" s="1"/>
  <c r="D31" i="39"/>
  <c r="B31" i="39" s="1"/>
  <c r="D30" i="39"/>
  <c r="B30" i="39" s="1"/>
  <c r="D29" i="39"/>
  <c r="B29" i="39" s="1"/>
  <c r="D28" i="39"/>
  <c r="B28" i="39" s="1"/>
  <c r="D27" i="39"/>
  <c r="B27" i="39" s="1"/>
  <c r="D26" i="39"/>
  <c r="B26" i="39" s="1"/>
  <c r="D25" i="39"/>
  <c r="B25" i="39" s="1"/>
  <c r="D24" i="39"/>
  <c r="B24" i="39" s="1"/>
  <c r="D23" i="39"/>
  <c r="B23" i="39" s="1"/>
  <c r="D22" i="39"/>
  <c r="B22" i="39" s="1"/>
  <c r="D21" i="39"/>
  <c r="B21" i="39" s="1"/>
  <c r="C20" i="39"/>
  <c r="D19" i="39"/>
  <c r="B19" i="39" s="1"/>
  <c r="D18" i="39"/>
  <c r="B18" i="39" s="1"/>
  <c r="D17" i="39"/>
  <c r="B17" i="39" s="1"/>
  <c r="D16" i="39"/>
  <c r="B16" i="39" s="1"/>
  <c r="D15" i="39"/>
  <c r="B15" i="39" s="1"/>
  <c r="D14" i="39"/>
  <c r="B14" i="39" s="1"/>
  <c r="D13" i="39"/>
  <c r="B13" i="39" s="1"/>
  <c r="D12" i="39"/>
  <c r="B12" i="39" s="1"/>
  <c r="D11" i="39"/>
  <c r="B11" i="39" s="1"/>
  <c r="D10" i="39"/>
  <c r="B10" i="39" s="1"/>
  <c r="D9" i="39"/>
  <c r="B9" i="39" s="1"/>
  <c r="C8" i="39"/>
  <c r="D7" i="39"/>
  <c r="B7" i="39" s="1"/>
  <c r="D6" i="39"/>
  <c r="B6" i="39" s="1"/>
  <c r="C40" i="39" l="1"/>
  <c r="D44" i="39"/>
  <c r="B44" i="39" s="1"/>
  <c r="C56" i="39"/>
  <c r="A56" i="39" s="1"/>
  <c r="D8" i="39"/>
  <c r="B8" i="39" s="1"/>
  <c r="D20" i="39"/>
  <c r="B20" i="39" s="1"/>
  <c r="A20" i="39" s="1"/>
  <c r="A40" i="39"/>
  <c r="D52" i="39"/>
  <c r="B52" i="39" s="1"/>
  <c r="A52" i="39" s="1"/>
  <c r="C16" i="39"/>
  <c r="A16" i="39" s="1"/>
  <c r="C32" i="39"/>
  <c r="A32" i="39" s="1"/>
  <c r="C28" i="39"/>
  <c r="A28" i="39" s="1"/>
  <c r="C12" i="39"/>
  <c r="A12" i="39" s="1"/>
  <c r="C36" i="39"/>
  <c r="A36" i="39" s="1"/>
  <c r="A44" i="39"/>
  <c r="C60" i="39"/>
  <c r="A60" i="39" s="1"/>
  <c r="A8" i="39"/>
  <c r="C24" i="39"/>
  <c r="A24" i="39" s="1"/>
  <c r="C48" i="39"/>
  <c r="A48" i="39" s="1"/>
  <c r="I13" i="39"/>
  <c r="A50" i="39"/>
  <c r="C6" i="39"/>
  <c r="C14" i="39"/>
  <c r="A14" i="39" s="1"/>
  <c r="C22" i="39"/>
  <c r="A22" i="39" s="1"/>
  <c r="C26" i="39"/>
  <c r="A26" i="39" s="1"/>
  <c r="C34" i="39"/>
  <c r="A34" i="39" s="1"/>
  <c r="C38" i="39"/>
  <c r="A38" i="39" s="1"/>
  <c r="C42" i="39"/>
  <c r="A42" i="39" s="1"/>
  <c r="C46" i="39"/>
  <c r="A46" i="39" s="1"/>
  <c r="C50" i="39"/>
  <c r="C54" i="39"/>
  <c r="A54" i="39" s="1"/>
  <c r="C58" i="39"/>
  <c r="A58" i="39" s="1"/>
  <c r="C62" i="39"/>
  <c r="A62" i="39" s="1"/>
  <c r="C10" i="39"/>
  <c r="A10" i="39" s="1"/>
  <c r="C18" i="39"/>
  <c r="A18" i="39" s="1"/>
  <c r="C30" i="39"/>
  <c r="A30" i="39" s="1"/>
  <c r="D64" i="39"/>
  <c r="B64" i="39" s="1"/>
  <c r="A64" i="39" s="1"/>
  <c r="C7" i="39"/>
  <c r="A7" i="39" s="1"/>
  <c r="C9" i="39"/>
  <c r="A9" i="39" s="1"/>
  <c r="C11" i="39"/>
  <c r="A11" i="39" s="1"/>
  <c r="C13" i="39"/>
  <c r="A13" i="39" s="1"/>
  <c r="C15" i="39"/>
  <c r="A15" i="39" s="1"/>
  <c r="C17" i="39"/>
  <c r="A17" i="39" s="1"/>
  <c r="C19" i="39"/>
  <c r="A19" i="39" s="1"/>
  <c r="C21" i="39"/>
  <c r="A21" i="39" s="1"/>
  <c r="C23" i="39"/>
  <c r="A23" i="39" s="1"/>
  <c r="C25" i="39"/>
  <c r="A25" i="39" s="1"/>
  <c r="C27" i="39"/>
  <c r="A27" i="39" s="1"/>
  <c r="C29" i="39"/>
  <c r="A29" i="39" s="1"/>
  <c r="C31" i="39"/>
  <c r="A31" i="39" s="1"/>
  <c r="C33" i="39"/>
  <c r="A33" i="39" s="1"/>
  <c r="C35" i="39"/>
  <c r="A35" i="39" s="1"/>
  <c r="C37" i="39"/>
  <c r="A37" i="39" s="1"/>
  <c r="C39" i="39"/>
  <c r="A39" i="39" s="1"/>
  <c r="C41" i="39"/>
  <c r="A41" i="39" s="1"/>
  <c r="C43" i="39"/>
  <c r="A43" i="39" s="1"/>
  <c r="C45" i="39"/>
  <c r="A45" i="39" s="1"/>
  <c r="C47" i="39"/>
  <c r="A47" i="39" s="1"/>
  <c r="C49" i="39"/>
  <c r="A49" i="39" s="1"/>
  <c r="C51" i="39"/>
  <c r="A51" i="39" s="1"/>
  <c r="C53" i="39"/>
  <c r="A53" i="39" s="1"/>
  <c r="C55" i="39"/>
  <c r="A55" i="39" s="1"/>
  <c r="C57" i="39"/>
  <c r="A57" i="39" s="1"/>
  <c r="C59" i="39"/>
  <c r="A59" i="39" s="1"/>
  <c r="C61" i="39"/>
  <c r="A61" i="39" s="1"/>
  <c r="C63" i="39"/>
  <c r="A63" i="39" s="1"/>
  <c r="C65" i="39"/>
  <c r="A65" i="39" s="1"/>
  <c r="A6" i="39" l="1"/>
  <c r="J13" i="39"/>
  <c r="L13" i="39" s="1"/>
  <c r="J12" i="39"/>
  <c r="L12" i="39" s="1"/>
  <c r="J11" i="39"/>
  <c r="L11" i="39" s="1"/>
  <c r="J10" i="39"/>
  <c r="L10" i="39" s="1"/>
  <c r="J9" i="39" l="1"/>
  <c r="L9" i="39" s="1"/>
  <c r="J8" i="39"/>
  <c r="L8" i="39" s="1"/>
  <c r="I13" i="38"/>
  <c r="I7" i="38"/>
  <c r="H13" i="38"/>
  <c r="H7" i="38"/>
  <c r="G13" i="38"/>
  <c r="G7" i="38"/>
  <c r="F13" i="38"/>
  <c r="F7" i="38"/>
  <c r="E13" i="38"/>
  <c r="E7" i="38"/>
  <c r="F18" i="38"/>
  <c r="I17" i="38"/>
  <c r="G17" i="38"/>
  <c r="F17" i="38"/>
  <c r="A19" i="37" l="1"/>
  <c r="A20" i="37" s="1"/>
  <c r="A21" i="37" s="1"/>
  <c r="A22" i="37" l="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alcChain>
</file>

<file path=xl/sharedStrings.xml><?xml version="1.0" encoding="utf-8"?>
<sst xmlns="http://schemas.openxmlformats.org/spreadsheetml/2006/main" count="97" uniqueCount="77">
  <si>
    <t>SCHEDULE D-8</t>
  </si>
  <si>
    <t>FINANCING PLANS - STOCK AND BOND ISSUES</t>
  </si>
  <si>
    <t>Page 1 of 1</t>
  </si>
  <si>
    <t>FLORIDA PUBLIC SERVICE COMMISSION</t>
  </si>
  <si>
    <t>Explanation:</t>
  </si>
  <si>
    <t>1.)  If the test year is projected, provide a summary of financing plans and assumptions.</t>
  </si>
  <si>
    <t>Type of Data Shown:</t>
  </si>
  <si>
    <t>X</t>
  </si>
  <si>
    <t>Projected Test Year 3 Ended</t>
  </si>
  <si>
    <t>COMPANY: Duke Energy Florida, LLC</t>
  </si>
  <si>
    <t>2.)  Provide the company's capital structure objectives, the basis for assumptions (such</t>
  </si>
  <si>
    <t>Projected Test Year 2 Ended</t>
  </si>
  <si>
    <t xml:space="preserve">       as those for issue cost and interest rates), and any other significant assumptions.</t>
  </si>
  <si>
    <t>Projected Test Year 1 Ended</t>
  </si>
  <si>
    <t>DOCKET NO.: 20240025-EI</t>
  </si>
  <si>
    <t xml:space="preserve">       Provide a statement of the Company's policy on the timing of the entrance into</t>
  </si>
  <si>
    <t>Prior Year Ended</t>
  </si>
  <si>
    <t xml:space="preserve">       capital markets.</t>
  </si>
  <si>
    <t>Historical Year Ended</t>
  </si>
  <si>
    <t>Witness:  Newlin</t>
  </si>
  <si>
    <t>For Bonds</t>
  </si>
  <si>
    <t>For Stock</t>
  </si>
  <si>
    <t>Date of</t>
  </si>
  <si>
    <t>Principal</t>
  </si>
  <si>
    <t>Line</t>
  </si>
  <si>
    <t>Issue/</t>
  </si>
  <si>
    <t>Capitalization</t>
  </si>
  <si>
    <t xml:space="preserve">Interest </t>
  </si>
  <si>
    <t>Life in</t>
  </si>
  <si>
    <t>No. of</t>
  </si>
  <si>
    <t>Market</t>
  </si>
  <si>
    <t>Issue Costs</t>
  </si>
  <si>
    <t>Amount</t>
  </si>
  <si>
    <t>No.</t>
  </si>
  <si>
    <t>Type of Issue</t>
  </si>
  <si>
    <t>Retirement</t>
  </si>
  <si>
    <t>(Thousands)</t>
  </si>
  <si>
    <t>Rate</t>
  </si>
  <si>
    <t>Years</t>
  </si>
  <si>
    <t>Shares</t>
  </si>
  <si>
    <t>Price</t>
  </si>
  <si>
    <t>Term Loan</t>
  </si>
  <si>
    <t>SOFR +85 bps</t>
  </si>
  <si>
    <t>First Mortgage Bonds</t>
  </si>
  <si>
    <t>Issuance</t>
  </si>
  <si>
    <t>Capital Structure Objectives:</t>
  </si>
  <si>
    <t>Interest Rate Assumptions:</t>
  </si>
  <si>
    <t>1M LIBOR Benchmark</t>
  </si>
  <si>
    <t>10-Year Treasury Benchmark</t>
  </si>
  <si>
    <t>30-Year Treasury Benchmark</t>
  </si>
  <si>
    <t>Company's Policy on the Timing of Entrance into Capital Markets:</t>
  </si>
  <si>
    <t>The Company continously monitors capital market conditions for opportunities to minimize its overall cost of capital.  Each year it develops a financing plan which takes current year debt maturities, capital expenditure commitments and forecasted internally generated funds to determine whether to issue short or long-term debt and the amount of each.  DEF's existing short-term credit facilities along with its access to the utility money pool, provide sufficient liquidity and flexibilitiy in determing the amount and timing of long-term debt issuances.</t>
  </si>
  <si>
    <t>Supporting Schedules:</t>
  </si>
  <si>
    <t>Recap Schedules:</t>
  </si>
  <si>
    <t>UST Forwards</t>
  </si>
  <si>
    <t>10-YEAR</t>
  </si>
  <si>
    <t>Run</t>
  </si>
  <si>
    <t>Date</t>
  </si>
  <si>
    <t>30-YEAR</t>
  </si>
  <si>
    <t>10 Yr</t>
  </si>
  <si>
    <t>30 Yr</t>
  </si>
  <si>
    <t>Source: Bloomberg (1/9/23)</t>
  </si>
  <si>
    <t>Date of data pull</t>
  </si>
  <si>
    <t xml:space="preserve">1 month LIBOR </t>
  </si>
  <si>
    <t>Concatenate</t>
  </si>
  <si>
    <t>Half</t>
  </si>
  <si>
    <t>Year</t>
  </si>
  <si>
    <t>MONTH</t>
  </si>
  <si>
    <t>Basis Adj Fwd</t>
  </si>
  <si>
    <t>AVG 1M LIBOR</t>
  </si>
  <si>
    <t>Adjustment</t>
  </si>
  <si>
    <t>Rounded up to nearest 5 bps</t>
  </si>
  <si>
    <t>AVG 3M LIBOR</t>
  </si>
  <si>
    <t>1H2023</t>
  </si>
  <si>
    <t>2H2023</t>
  </si>
  <si>
    <t>DEF’s proposed capital structure can be found in MFR Schedule D-1a. The proposed capitalization in this request will help DEF maintain its investment-grade credit ratings and meet its overall financial objectives for the benefit of customers. MFR Schedule D-1a assumes a financial equity percentage of 53% (using common equity, long-term debt and short-term debt). The Company believes this proposed capital structure is optimal for DEF, as it provides an appropriate amount of risk due to leverage while minimizing the weighted average cost of capital to customers. Approval of the proposed capital structure will help DEF maintain its credit quality, including its strong investment-grade credit ratings. 
The specific debt/equity ratio will vary over time, depending on a variety of factors, including, among other things, the timing and size of capital investments and payments of large invoices, debt issuances, seasonality of earnings, and dividend payments to the parent company. The requested regulatory capital structure is consistent with the Company’s financial objectives and overall plan to maintain its ability to finance operations at rates favorable for customers, and DEF will manage its capital structure within reasonable range of this base requested capital structure.</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</si>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</sst>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0.0%"/>
    <numFmt numFmtId="166" formatCode="0_);[Red]\(0\)"/>
    <numFmt numFmtId="167" formatCode="[$-409]mmmm\ d\,\ yyyy;@"/>
    <numFmt numFmtId="168" formatCode="_(* #,##0.0000_);_(* \(#,##0.0000\);_(* &quot;-&quot;??_);_(@_)"/>
    <numFmt numFmtId="169" formatCode="0.000"/>
    <numFmt numFmtId="170" formatCode="0_);\(0\)"/>
  </numFmts>
  <fonts count="28" x14ac:knownFonts="1">
    <font>
      <sz val="10"/>
      <color rgb="FF00000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sz val="10"/>
      <name val="Arial"/>
      <family val="2"/>
    </font>
    <font>
      <u/>
      <sz val="10"/>
      <name val="Calibri"/>
      <family val="2"/>
      <scheme val="minor"/>
    </font>
    <font>
      <sz val="10"/>
      <name val="Calibri"/>
      <family val="2"/>
      <scheme val="minor"/>
    </font>
    <font>
      <b/>
      <sz val="10"/>
      <name val="Calibri"/>
      <family val="2"/>
      <scheme val="minor"/>
    </font>
    <font>
      <b/>
      <sz val="10"/>
      <name val="Arial"/>
      <family val="2"/>
    </font>
    <font>
      <u/>
      <sz val="11"/>
      <color theme="10"/>
      <name val="Calibri"/>
      <family val="2"/>
      <scheme val="minor"/>
    </font>
    <font>
      <sz val="10"/>
      <color rgb="FF000000"/>
      <name val="Times New Roman"/>
      <family val="1"/>
    </font>
    <font>
      <u/>
      <sz val="10"/>
      <color theme="1"/>
      <name val="Calibri"/>
      <family val="2"/>
      <scheme val="minor"/>
    </font>
    <font>
      <b/>
      <sz val="11"/>
      <color theme="1"/>
      <name val="Calibri"/>
      <family val="2"/>
      <scheme val="minor"/>
    </font>
    <font>
      <sz val="10"/>
      <color rgb="FF0000FF"/>
      <name val="Calibri"/>
      <family val="2"/>
      <scheme val="minor"/>
    </font>
    <font>
      <b/>
      <sz val="12"/>
      <color theme="1"/>
      <name val="Calibri"/>
      <family val="2"/>
      <scheme val="minor"/>
    </font>
    <font>
      <b/>
      <sz val="10"/>
      <color theme="1"/>
      <name val="Calibri"/>
      <family val="2"/>
      <scheme val="minor"/>
    </font>
    <font>
      <b/>
      <sz val="10"/>
      <color rgb="FF0000FF"/>
      <name val="Arial"/>
      <family val="2"/>
    </font>
    <font>
      <sz val="11"/>
      <color rgb="FF0000FF"/>
      <name val="Calibri"/>
      <family val="2"/>
      <scheme val="minor"/>
    </font>
    <font>
      <b/>
      <u/>
      <sz val="10"/>
      <color rgb="FF0000FF"/>
      <name val="Arial"/>
      <family val="2"/>
    </font>
    <font>
      <sz val="10"/>
      <color rgb="FF0000FF"/>
      <name val="Arial"/>
      <family val="2"/>
    </font>
    <font>
      <b/>
      <i/>
      <u/>
      <sz val="10"/>
      <color rgb="FF000000"/>
      <name val="Calibri"/>
      <family val="2"/>
      <scheme val="minor"/>
    </font>
    <font>
      <u/>
      <sz val="10"/>
      <name val="Calibri"/>
      <family val="2"/>
    </font>
    <font>
      <sz val="10"/>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diagonal/>
    </border>
  </borders>
  <cellStyleXfs count="17">
    <xf numFmtId="0" fontId="0" fillId="0" borderId="0"/>
    <xf numFmtId="0" fontId="5" fillId="0" borderId="0"/>
    <xf numFmtId="0" fontId="9" fillId="0" borderId="0"/>
    <xf numFmtId="0" fontId="5"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0" fontId="9" fillId="0" borderId="0"/>
    <xf numFmtId="0" fontId="2" fillId="0" borderId="0"/>
    <xf numFmtId="0" fontId="1" fillId="0" borderId="0"/>
    <xf numFmtId="0" fontId="14"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9" fillId="0" borderId="0"/>
    <xf numFmtId="43" fontId="15" fillId="0" borderId="0" applyFont="0" applyFill="0" applyBorder="0" applyAlignment="0" applyProtection="0"/>
  </cellStyleXfs>
  <cellXfs count="121">
    <xf numFmtId="0" fontId="0" fillId="0" borderId="0" xfId="0"/>
    <xf numFmtId="0" fontId="6" fillId="0" borderId="0" xfId="0" applyFont="1"/>
    <xf numFmtId="0" fontId="7" fillId="0" borderId="0" xfId="1" applyFont="1"/>
    <xf numFmtId="0" fontId="8" fillId="0" borderId="1" xfId="0" applyFont="1" applyBorder="1"/>
    <xf numFmtId="0" fontId="7" fillId="0" borderId="0" xfId="1" applyFont="1" applyAlignment="1">
      <alignment horizontal="left"/>
    </xf>
    <xf numFmtId="0" fontId="6" fillId="0" borderId="0" xfId="0" applyFont="1" applyAlignment="1">
      <alignment horizontal="centerContinuous" wrapText="1"/>
    </xf>
    <xf numFmtId="0" fontId="10" fillId="0" borderId="0" xfId="2" applyFont="1" applyAlignment="1">
      <alignment horizontal="right"/>
    </xf>
    <xf numFmtId="0" fontId="11" fillId="0" borderId="0" xfId="2" applyFont="1"/>
    <xf numFmtId="14" fontId="7" fillId="0" borderId="0" xfId="1" applyNumberFormat="1" applyFont="1"/>
    <xf numFmtId="0" fontId="12" fillId="0" borderId="0" xfId="2" applyFont="1"/>
    <xf numFmtId="0" fontId="11" fillId="0" borderId="0" xfId="2" quotePrefix="1" applyFont="1" applyAlignment="1">
      <alignment horizontal="center"/>
    </xf>
    <xf numFmtId="0" fontId="11" fillId="0" borderId="2" xfId="1" applyFont="1" applyBorder="1" applyAlignment="1">
      <alignment vertical="center"/>
    </xf>
    <xf numFmtId="0" fontId="11" fillId="0" borderId="0" xfId="1" quotePrefix="1" applyFont="1" applyAlignment="1">
      <alignment horizontal="center" vertical="center"/>
    </xf>
    <xf numFmtId="0" fontId="11" fillId="0" borderId="1" xfId="1" applyFont="1" applyBorder="1" applyAlignment="1">
      <alignment horizontal="center" vertical="center"/>
    </xf>
    <xf numFmtId="0" fontId="11" fillId="0" borderId="0" xfId="0" applyFont="1" applyAlignment="1">
      <alignment horizontal="center" vertical="center"/>
    </xf>
    <xf numFmtId="3" fontId="11" fillId="0" borderId="0" xfId="0" applyNumberFormat="1" applyFont="1" applyAlignment="1">
      <alignment vertical="center"/>
    </xf>
    <xf numFmtId="37" fontId="11" fillId="0" borderId="0" xfId="0" applyNumberFormat="1" applyFont="1" applyAlignment="1">
      <alignment vertical="center"/>
    </xf>
    <xf numFmtId="0" fontId="6" fillId="0" borderId="0" xfId="0" applyFont="1" applyAlignment="1">
      <alignment wrapText="1"/>
    </xf>
    <xf numFmtId="0" fontId="7" fillId="0" borderId="0" xfId="3" applyFont="1" applyAlignment="1">
      <alignment horizontal="left"/>
    </xf>
    <xf numFmtId="37" fontId="7" fillId="0" borderId="0" xfId="1" applyNumberFormat="1" applyFont="1" applyAlignment="1">
      <alignment vertical="center"/>
    </xf>
    <xf numFmtId="0" fontId="11" fillId="0" borderId="0" xfId="0" applyFont="1" applyAlignment="1">
      <alignment horizontal="left" vertical="center"/>
    </xf>
    <xf numFmtId="39" fontId="7" fillId="0" borderId="0" xfId="1" applyNumberFormat="1" applyFont="1" applyAlignment="1">
      <alignment vertical="center"/>
    </xf>
    <xf numFmtId="0" fontId="16" fillId="0" borderId="0" xfId="3" applyFont="1" applyAlignment="1">
      <alignment horizontal="left"/>
    </xf>
    <xf numFmtId="0" fontId="7" fillId="0" borderId="1" xfId="1" applyFont="1" applyBorder="1"/>
    <xf numFmtId="0" fontId="10" fillId="0" borderId="0" xfId="0" applyFont="1" applyAlignment="1">
      <alignment horizontal="left" vertical="center"/>
    </xf>
    <xf numFmtId="0" fontId="11" fillId="0" borderId="0" xfId="0" applyFont="1" applyAlignment="1">
      <alignment vertical="center"/>
    </xf>
    <xf numFmtId="37" fontId="7" fillId="0" borderId="0" xfId="3" applyNumberFormat="1" applyFont="1"/>
    <xf numFmtId="0" fontId="6" fillId="0" borderId="0" xfId="0" applyFont="1" applyAlignment="1">
      <alignment horizontal="center"/>
    </xf>
    <xf numFmtId="10" fontId="11" fillId="0" borderId="0" xfId="13" applyNumberFormat="1" applyFont="1" applyFill="1" applyBorder="1" applyAlignment="1" applyProtection="1">
      <alignment horizontal="center" vertical="center"/>
    </xf>
    <xf numFmtId="10" fontId="18" fillId="0" borderId="5" xfId="13" applyNumberFormat="1" applyFont="1" applyFill="1" applyBorder="1" applyAlignment="1">
      <alignment vertical="center"/>
    </xf>
    <xf numFmtId="164" fontId="19" fillId="0" borderId="0" xfId="13" applyNumberFormat="1" applyFont="1"/>
    <xf numFmtId="164" fontId="7" fillId="0" borderId="0" xfId="13" applyNumberFormat="1" applyFont="1"/>
    <xf numFmtId="164" fontId="7" fillId="0" borderId="0" xfId="13" applyNumberFormat="1" applyFont="1" applyFill="1" applyBorder="1"/>
    <xf numFmtId="164" fontId="20" fillId="2" borderId="0" xfId="13" applyNumberFormat="1" applyFont="1" applyFill="1" applyAlignment="1">
      <alignment horizontal="center"/>
    </xf>
    <xf numFmtId="164" fontId="20" fillId="0" borderId="0" xfId="13" applyNumberFormat="1" applyFont="1" applyAlignment="1">
      <alignment horizontal="center"/>
    </xf>
    <xf numFmtId="164" fontId="20" fillId="0" borderId="0" xfId="13" applyNumberFormat="1" applyFont="1" applyFill="1" applyBorder="1" applyAlignment="1">
      <alignment horizontal="center"/>
    </xf>
    <xf numFmtId="0" fontId="13" fillId="3" borderId="5" xfId="15" applyFont="1" applyFill="1" applyBorder="1" applyAlignment="1">
      <alignment horizontal="center"/>
    </xf>
    <xf numFmtId="0" fontId="13" fillId="0" borderId="0" xfId="15" applyFont="1" applyAlignment="1">
      <alignment horizontal="center"/>
    </xf>
    <xf numFmtId="166" fontId="13" fillId="3" borderId="5" xfId="15" applyNumberFormat="1" applyFont="1" applyFill="1" applyBorder="1" applyAlignment="1">
      <alignment horizontal="center"/>
    </xf>
    <xf numFmtId="14" fontId="7" fillId="0" borderId="0" xfId="14" applyNumberFormat="1" applyFont="1" applyAlignment="1">
      <alignment vertical="center"/>
    </xf>
    <xf numFmtId="167" fontId="7" fillId="0" borderId="0" xfId="14" applyNumberFormat="1" applyFont="1" applyAlignment="1">
      <alignment vertical="center"/>
    </xf>
    <xf numFmtId="167" fontId="7" fillId="0" borderId="0" xfId="14" applyNumberFormat="1" applyFont="1" applyFill="1" applyBorder="1" applyAlignment="1">
      <alignment vertical="center"/>
    </xf>
    <xf numFmtId="164" fontId="7" fillId="0" borderId="0" xfId="13" applyNumberFormat="1" applyFont="1" applyFill="1"/>
    <xf numFmtId="164" fontId="18" fillId="0" borderId="0" xfId="13" applyNumberFormat="1" applyFont="1"/>
    <xf numFmtId="165" fontId="18" fillId="0" borderId="0" xfId="13" applyNumberFormat="1" applyFont="1" applyFill="1"/>
    <xf numFmtId="14" fontId="7" fillId="0" borderId="0" xfId="13" applyNumberFormat="1" applyFont="1"/>
    <xf numFmtId="14" fontId="7" fillId="0" borderId="0" xfId="13" applyNumberFormat="1" applyFont="1" applyFill="1" applyBorder="1"/>
    <xf numFmtId="164" fontId="18" fillId="0" borderId="0" xfId="13" applyNumberFormat="1" applyFont="1" applyFill="1" applyBorder="1"/>
    <xf numFmtId="0" fontId="17" fillId="0" borderId="0" xfId="0" applyFont="1"/>
    <xf numFmtId="14" fontId="0" fillId="0" borderId="0" xfId="0" applyNumberFormat="1"/>
    <xf numFmtId="14" fontId="0" fillId="2" borderId="0" xfId="0" applyNumberFormat="1" applyFill="1"/>
    <xf numFmtId="10" fontId="22" fillId="0" borderId="0" xfId="0" applyNumberFormat="1" applyFont="1"/>
    <xf numFmtId="10" fontId="0" fillId="0" borderId="0" xfId="13" applyNumberFormat="1" applyFont="1"/>
    <xf numFmtId="10" fontId="0" fillId="0" borderId="0" xfId="0" applyNumberFormat="1"/>
    <xf numFmtId="0" fontId="0" fillId="0" borderId="0" xfId="0" quotePrefix="1"/>
    <xf numFmtId="0" fontId="9" fillId="0" borderId="0" xfId="0" applyFont="1"/>
    <xf numFmtId="14" fontId="13" fillId="4" borderId="5" xfId="0" applyNumberFormat="1" applyFont="1" applyFill="1" applyBorder="1" applyAlignment="1">
      <alignment horizontal="left" vertical="center"/>
    </xf>
    <xf numFmtId="14" fontId="23" fillId="4" borderId="5" xfId="14" applyNumberFormat="1" applyFont="1" applyFill="1" applyBorder="1" applyAlignment="1">
      <alignment horizontal="center" vertical="center"/>
    </xf>
    <xf numFmtId="168" fontId="0" fillId="0" borderId="0" xfId="14" applyNumberFormat="1" applyFont="1"/>
    <xf numFmtId="0" fontId="9" fillId="0" borderId="7" xfId="0" applyFont="1" applyBorder="1"/>
    <xf numFmtId="0" fontId="9" fillId="0" borderId="3" xfId="0" applyFont="1" applyBorder="1"/>
    <xf numFmtId="0" fontId="9" fillId="0" borderId="8" xfId="0" applyFont="1" applyBorder="1"/>
    <xf numFmtId="14" fontId="0" fillId="0" borderId="7" xfId="0" applyNumberFormat="1" applyBorder="1"/>
    <xf numFmtId="168" fontId="0" fillId="0" borderId="8" xfId="14" applyNumberFormat="1" applyFont="1" applyBorder="1"/>
    <xf numFmtId="49" fontId="0" fillId="0" borderId="0" xfId="0" applyNumberFormat="1"/>
    <xf numFmtId="168" fontId="0" fillId="0" borderId="0" xfId="14" applyNumberFormat="1" applyFont="1" applyBorder="1"/>
    <xf numFmtId="14" fontId="0" fillId="0" borderId="0" xfId="0" applyNumberFormat="1" applyAlignment="1">
      <alignment horizontal="center"/>
    </xf>
    <xf numFmtId="0" fontId="9" fillId="0" borderId="5" xfId="0" applyFont="1" applyBorder="1" applyAlignment="1">
      <alignment horizontal="center"/>
    </xf>
    <xf numFmtId="10" fontId="9" fillId="0" borderId="5" xfId="13" applyNumberFormat="1" applyFont="1" applyBorder="1"/>
    <xf numFmtId="10" fontId="24" fillId="0" borderId="5" xfId="13" applyNumberFormat="1" applyFont="1" applyBorder="1"/>
    <xf numFmtId="0" fontId="9" fillId="0" borderId="5" xfId="0" applyFont="1" applyBorder="1"/>
    <xf numFmtId="14" fontId="21" fillId="0" borderId="5" xfId="0" applyNumberFormat="1" applyFont="1" applyBorder="1"/>
    <xf numFmtId="169" fontId="21" fillId="0" borderId="5" xfId="14" applyNumberFormat="1" applyFont="1" applyFill="1" applyBorder="1"/>
    <xf numFmtId="10" fontId="11" fillId="0" borderId="0" xfId="13" applyNumberFormat="1" applyFont="1" applyFill="1" applyBorder="1" applyAlignment="1">
      <alignment horizontal="center"/>
    </xf>
    <xf numFmtId="10" fontId="11" fillId="0" borderId="0" xfId="13" applyNumberFormat="1" applyFont="1" applyBorder="1" applyAlignment="1">
      <alignment horizontal="center"/>
    </xf>
    <xf numFmtId="14" fontId="7" fillId="0" borderId="0" xfId="3" applyNumberFormat="1" applyFont="1"/>
    <xf numFmtId="0" fontId="6" fillId="0" borderId="1" xfId="0" applyFont="1" applyBorder="1" applyAlignment="1">
      <alignment horizontal="left" vertical="top"/>
    </xf>
    <xf numFmtId="0" fontId="8" fillId="0" borderId="0" xfId="0" applyFont="1"/>
    <xf numFmtId="0" fontId="25" fillId="0" borderId="0" xfId="0" applyFont="1"/>
    <xf numFmtId="170" fontId="11" fillId="0" borderId="2" xfId="1" quotePrefix="1" applyNumberFormat="1" applyFont="1" applyBorder="1" applyAlignment="1">
      <alignment horizontal="center" vertical="center"/>
    </xf>
    <xf numFmtId="0" fontId="6" fillId="0" borderId="0" xfId="0" applyFont="1" applyAlignment="1">
      <alignment vertical="top" wrapText="1"/>
    </xf>
    <xf numFmtId="0" fontId="6" fillId="0" borderId="2" xfId="0" applyFont="1" applyBorder="1" applyAlignment="1">
      <alignment vertical="center" wrapText="1"/>
    </xf>
    <xf numFmtId="10" fontId="11" fillId="0" borderId="0" xfId="0" applyNumberFormat="1" applyFont="1" applyAlignment="1">
      <alignment vertical="center"/>
    </xf>
    <xf numFmtId="0" fontId="11" fillId="0" borderId="0" xfId="1" applyFont="1" applyAlignment="1">
      <alignment vertical="center"/>
    </xf>
    <xf numFmtId="170" fontId="11" fillId="0" borderId="0" xfId="1" quotePrefix="1" applyNumberFormat="1" applyFont="1" applyAlignment="1">
      <alignment horizontal="center" vertical="center"/>
    </xf>
    <xf numFmtId="170" fontId="11" fillId="0" borderId="0" xfId="1" applyNumberFormat="1" applyFont="1" applyAlignment="1">
      <alignment horizontal="center" vertical="center"/>
    </xf>
    <xf numFmtId="0" fontId="11" fillId="0" borderId="0" xfId="1" applyFont="1" applyAlignment="1">
      <alignment horizontal="center" vertical="center"/>
    </xf>
    <xf numFmtId="170" fontId="11" fillId="0" borderId="2" xfId="1" applyNumberFormat="1" applyFont="1" applyBorder="1" applyAlignment="1">
      <alignment horizontal="center" vertical="center"/>
    </xf>
    <xf numFmtId="0" fontId="7" fillId="0" borderId="0" xfId="1" applyFont="1" applyAlignment="1">
      <alignment horizontal="center"/>
    </xf>
    <xf numFmtId="0" fontId="6" fillId="0" borderId="2" xfId="0" applyFont="1" applyBorder="1"/>
    <xf numFmtId="0" fontId="6" fillId="0" borderId="1" xfId="0" applyFont="1" applyBorder="1"/>
    <xf numFmtId="0" fontId="7" fillId="0" borderId="0" xfId="1" applyFont="1" applyProtection="1">
      <protection locked="0"/>
    </xf>
    <xf numFmtId="0" fontId="7" fillId="0" borderId="10" xfId="1" applyFont="1" applyBorder="1"/>
    <xf numFmtId="0" fontId="7" fillId="0" borderId="10" xfId="1" applyFont="1" applyBorder="1" applyAlignment="1" applyProtection="1">
      <alignment horizontal="center"/>
      <protection locked="0"/>
    </xf>
    <xf numFmtId="0" fontId="7" fillId="0" borderId="0" xfId="1" applyFont="1" applyAlignment="1" applyProtection="1">
      <alignment horizontal="center"/>
      <protection locked="0"/>
    </xf>
    <xf numFmtId="0" fontId="7" fillId="0" borderId="0" xfId="1" applyFont="1" applyAlignment="1">
      <alignment horizontal="left" indent="5"/>
    </xf>
    <xf numFmtId="0" fontId="7" fillId="0" borderId="1" xfId="1" applyFont="1" applyBorder="1" applyAlignment="1">
      <alignment horizontal="center"/>
    </xf>
    <xf numFmtId="0" fontId="7" fillId="0" borderId="1" xfId="1" applyFont="1" applyBorder="1" applyAlignment="1" applyProtection="1">
      <alignment horizontal="center"/>
      <protection locked="0"/>
    </xf>
    <xf numFmtId="0" fontId="7" fillId="0" borderId="1" xfId="1" applyFont="1" applyBorder="1" applyProtection="1">
      <protection locked="0"/>
    </xf>
    <xf numFmtId="0" fontId="26" fillId="0" borderId="0" xfId="1" applyFont="1" applyProtection="1">
      <protection locked="0"/>
    </xf>
    <xf numFmtId="0" fontId="27" fillId="0" borderId="0" xfId="1" applyFont="1" applyProtection="1">
      <protection locked="0"/>
    </xf>
    <xf numFmtId="14" fontId="6" fillId="0" borderId="0" xfId="0" applyNumberFormat="1" applyFont="1"/>
    <xf numFmtId="10" fontId="11" fillId="0" borderId="0" xfId="13" applyNumberFormat="1" applyFont="1" applyAlignment="1" applyProtection="1">
      <alignment vertical="center"/>
    </xf>
    <xf numFmtId="10" fontId="11" fillId="0" borderId="0" xfId="13" applyNumberFormat="1" applyFont="1" applyFill="1" applyBorder="1" applyAlignment="1" applyProtection="1">
      <alignment vertical="center"/>
    </xf>
    <xf numFmtId="0" fontId="11" fillId="0" borderId="0" xfId="1" applyFont="1" applyAlignment="1">
      <alignment horizontal="left" vertical="center"/>
    </xf>
    <xf numFmtId="0" fontId="6" fillId="0" borderId="0" xfId="0" applyFont="1" applyAlignment="1">
      <alignment horizontal="left"/>
    </xf>
    <xf numFmtId="0" fontId="6" fillId="0" borderId="2" xfId="0" applyFont="1" applyBorder="1" applyAlignment="1">
      <alignment horizontal="right"/>
    </xf>
    <xf numFmtId="37" fontId="11" fillId="0" borderId="0" xfId="0" applyNumberFormat="1" applyFont="1" applyAlignment="1">
      <alignment horizontal="left" vertical="center"/>
    </xf>
    <xf numFmtId="0" fontId="7" fillId="0" borderId="1" xfId="14" applyNumberFormat="1" applyFont="1" applyBorder="1" applyAlignment="1">
      <alignment horizontal="center"/>
    </xf>
    <xf numFmtId="0" fontId="11" fillId="0" borderId="1" xfId="14" applyNumberFormat="1" applyFont="1" applyBorder="1" applyAlignment="1" applyProtection="1">
      <alignment horizontal="center" vertical="center"/>
    </xf>
    <xf numFmtId="0" fontId="6" fillId="0" borderId="0" xfId="0" applyFont="1" applyAlignment="1">
      <alignment wrapText="1"/>
    </xf>
    <xf numFmtId="10" fontId="11" fillId="0" borderId="0" xfId="13" applyNumberFormat="1" applyFont="1" applyFill="1" applyAlignment="1" applyProtection="1">
      <alignment horizontal="right" vertical="center"/>
    </xf>
    <xf numFmtId="0" fontId="7" fillId="0" borderId="9" xfId="1" applyFont="1" applyBorder="1" applyAlignment="1">
      <alignment horizontal="center"/>
    </xf>
    <xf numFmtId="0" fontId="7" fillId="0" borderId="9" xfId="1" applyFont="1" applyBorder="1" applyAlignment="1" applyProtection="1">
      <alignment horizontal="center"/>
      <protection locked="0"/>
    </xf>
    <xf numFmtId="0" fontId="7" fillId="0" borderId="0" xfId="3" applyFont="1" applyFill="1" applyAlignment="1">
      <alignment horizontal="left" vertical="top" wrapText="1"/>
    </xf>
    <xf numFmtId="0" fontId="11" fillId="0" borderId="0" xfId="0" applyFont="1" applyAlignment="1">
      <alignment horizontal="left" vertical="center" wrapText="1"/>
    </xf>
    <xf numFmtId="0" fontId="9" fillId="4" borderId="5" xfId="0" applyFont="1" applyFill="1" applyBorder="1" applyAlignment="1">
      <alignment horizontal="center" wrapText="1"/>
    </xf>
    <xf numFmtId="14" fontId="0" fillId="4" borderId="7" xfId="0" applyNumberFormat="1" applyFill="1" applyBorder="1" applyAlignment="1">
      <alignment horizontal="center"/>
    </xf>
    <xf numFmtId="0" fontId="0" fillId="0" borderId="8" xfId="0" applyBorder="1" applyAlignment="1">
      <alignment horizontal="center"/>
    </xf>
    <xf numFmtId="0" fontId="9" fillId="4" borderId="6" xfId="0" applyFont="1" applyFill="1" applyBorder="1" applyAlignment="1">
      <alignment horizontal="center" wrapText="1"/>
    </xf>
    <xf numFmtId="0" fontId="9" fillId="4" borderId="4" xfId="0" applyFont="1" applyFill="1" applyBorder="1" applyAlignment="1">
      <alignment horizontal="center" wrapText="1"/>
    </xf>
  </cellXfs>
  <cellStyles count="17">
    <cellStyle name="Comma" xfId="14" builtinId="3"/>
    <cellStyle name="Comma 2" xfId="16" xr:uid="{62223C1E-A8DB-4741-B20B-C352B98C28C6}"/>
    <cellStyle name="Comma 3" xfId="6" xr:uid="{8D1A8DB3-9263-4211-B9DB-16982B57E170}"/>
    <cellStyle name="Currency 3" xfId="7" xr:uid="{0BE474AF-142B-4A94-B680-F6A26E8F6151}"/>
    <cellStyle name="Hyperlink 2" xfId="12" xr:uid="{864B8645-D078-4EE4-AA3B-34CA6EEF127F}"/>
    <cellStyle name="Normal" xfId="0" builtinId="0"/>
    <cellStyle name="Normal 10" xfId="9" xr:uid="{F727CC08-28C7-4E61-9EA1-9F242EA147AD}"/>
    <cellStyle name="Normal 11" xfId="15" xr:uid="{EB95284F-332C-4DEC-97F0-BA4A6CF38EB8}"/>
    <cellStyle name="Normal 2" xfId="1" xr:uid="{D8C6F251-BC8D-4951-AAB4-5E885A8B0076}"/>
    <cellStyle name="Normal 2 2" xfId="3" xr:uid="{73E3BC81-7CD2-47DC-AD5F-69B787EE4134}"/>
    <cellStyle name="Normal 2 2 2" xfId="5" xr:uid="{EDBBF420-A2AF-4F33-A172-F3902BC83254}"/>
    <cellStyle name="Normal 2 3" xfId="4" xr:uid="{602245EC-5C12-4219-BF94-A2705EBEBEAB}"/>
    <cellStyle name="Normal 3" xfId="8" xr:uid="{197ED944-FAAE-447D-A9A7-3F324C2508CA}"/>
    <cellStyle name="Normal 4" xfId="10" xr:uid="{9EB943AB-EA8D-45A7-8A0E-403F72235913}"/>
    <cellStyle name="Normal 5" xfId="2" xr:uid="{B8DC6F3F-1E06-4F05-88D5-596A187B0A4F}"/>
    <cellStyle name="Normal 6" xfId="11" xr:uid="{D8B9DAE4-4518-4BCD-9B7F-46C38AF09A3D}"/>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18</xdr:row>
      <xdr:rowOff>161924</xdr:rowOff>
    </xdr:from>
    <xdr:to>
      <xdr:col>13</xdr:col>
      <xdr:colOff>355845</xdr:colOff>
      <xdr:row>41</xdr:row>
      <xdr:rowOff>107931</xdr:rowOff>
    </xdr:to>
    <xdr:pic>
      <xdr:nvPicPr>
        <xdr:cNvPr id="2" name="Picture 1">
          <a:extLst>
            <a:ext uri="{FF2B5EF4-FFF2-40B4-BE49-F238E27FC236}">
              <a16:creationId xmlns:a16="http://schemas.microsoft.com/office/drawing/2014/main" id="{FB7D895C-DC58-5E76-8B00-C09DEE1F4A24}"/>
            </a:ext>
          </a:extLst>
        </xdr:cNvPr>
        <xdr:cNvPicPr>
          <a:picLocks noChangeAspect="1"/>
        </xdr:cNvPicPr>
      </xdr:nvPicPr>
      <xdr:blipFill>
        <a:blip xmlns:r="http://schemas.openxmlformats.org/officeDocument/2006/relationships" r:embed="rId1"/>
        <a:stretch>
          <a:fillRect/>
        </a:stretch>
      </xdr:blipFill>
      <xdr:spPr>
        <a:xfrm>
          <a:off x="66676" y="2924174"/>
          <a:ext cx="8261594" cy="3756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22</xdr:col>
      <xdr:colOff>482588</xdr:colOff>
      <xdr:row>28</xdr:row>
      <xdr:rowOff>9525</xdr:rowOff>
    </xdr:to>
    <xdr:pic>
      <xdr:nvPicPr>
        <xdr:cNvPr id="3" name="Picture 2">
          <a:extLst>
            <a:ext uri="{FF2B5EF4-FFF2-40B4-BE49-F238E27FC236}">
              <a16:creationId xmlns:a16="http://schemas.microsoft.com/office/drawing/2014/main" id="{16E5D699-2E12-A1F4-3D4B-ED8512BF40E9}"/>
            </a:ext>
          </a:extLst>
        </xdr:cNvPr>
        <xdr:cNvPicPr>
          <a:picLocks noChangeAspect="1"/>
        </xdr:cNvPicPr>
      </xdr:nvPicPr>
      <xdr:blipFill>
        <a:blip xmlns:r="http://schemas.openxmlformats.org/officeDocument/2006/relationships" r:embed="rId1"/>
        <a:stretch>
          <a:fillRect/>
        </a:stretch>
      </xdr:blipFill>
      <xdr:spPr>
        <a:xfrm>
          <a:off x="7515225" y="0"/>
          <a:ext cx="5283188" cy="4543425"/>
        </a:xfrm>
        <a:prstGeom prst="rect">
          <a:avLst/>
        </a:prstGeom>
      </xdr:spPr>
    </xdr:pic>
    <xdr:clientData/>
  </xdr:twoCellAnchor>
  <xdr:twoCellAnchor editAs="oneCell">
    <xdr:from>
      <xdr:col>13</xdr:col>
      <xdr:colOff>0</xdr:colOff>
      <xdr:row>28</xdr:row>
      <xdr:rowOff>95249</xdr:rowOff>
    </xdr:from>
    <xdr:to>
      <xdr:col>22</xdr:col>
      <xdr:colOff>485775</xdr:colOff>
      <xdr:row>56</xdr:row>
      <xdr:rowOff>83004</xdr:rowOff>
    </xdr:to>
    <xdr:pic>
      <xdr:nvPicPr>
        <xdr:cNvPr id="4" name="Picture 3">
          <a:extLst>
            <a:ext uri="{FF2B5EF4-FFF2-40B4-BE49-F238E27FC236}">
              <a16:creationId xmlns:a16="http://schemas.microsoft.com/office/drawing/2014/main" id="{59AD6AE5-796A-09E0-01EF-1504B138887B}"/>
            </a:ext>
          </a:extLst>
        </xdr:cNvPr>
        <xdr:cNvPicPr>
          <a:picLocks noChangeAspect="1"/>
        </xdr:cNvPicPr>
      </xdr:nvPicPr>
      <xdr:blipFill>
        <a:blip xmlns:r="http://schemas.openxmlformats.org/officeDocument/2006/relationships" r:embed="rId2"/>
        <a:stretch>
          <a:fillRect/>
        </a:stretch>
      </xdr:blipFill>
      <xdr:spPr>
        <a:xfrm>
          <a:off x="7515225" y="4629149"/>
          <a:ext cx="5286375" cy="4521655"/>
        </a:xfrm>
        <a:prstGeom prst="rect">
          <a:avLst/>
        </a:prstGeom>
      </xdr:spPr>
    </xdr:pic>
    <xdr:clientData/>
  </xdr:twoCellAnchor>
  <xdr:twoCellAnchor editAs="oneCell">
    <xdr:from>
      <xdr:col>12</xdr:col>
      <xdr:colOff>209549</xdr:colOff>
      <xdr:row>57</xdr:row>
      <xdr:rowOff>0</xdr:rowOff>
    </xdr:from>
    <xdr:to>
      <xdr:col>22</xdr:col>
      <xdr:colOff>485774</xdr:colOff>
      <xdr:row>85</xdr:row>
      <xdr:rowOff>8093</xdr:rowOff>
    </xdr:to>
    <xdr:pic>
      <xdr:nvPicPr>
        <xdr:cNvPr id="5" name="Picture 4">
          <a:extLst>
            <a:ext uri="{FF2B5EF4-FFF2-40B4-BE49-F238E27FC236}">
              <a16:creationId xmlns:a16="http://schemas.microsoft.com/office/drawing/2014/main" id="{3C5373DE-4D95-C885-FAC2-D73A9988F8AF}"/>
            </a:ext>
          </a:extLst>
        </xdr:cNvPr>
        <xdr:cNvPicPr>
          <a:picLocks noChangeAspect="1"/>
        </xdr:cNvPicPr>
      </xdr:nvPicPr>
      <xdr:blipFill>
        <a:blip xmlns:r="http://schemas.openxmlformats.org/officeDocument/2006/relationships" r:embed="rId3"/>
        <a:stretch>
          <a:fillRect/>
        </a:stretch>
      </xdr:blipFill>
      <xdr:spPr>
        <a:xfrm>
          <a:off x="7515224" y="9229725"/>
          <a:ext cx="5286375" cy="4541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tabSelected="1" zoomScaleNormal="100" zoomScaleSheetLayoutView="90" workbookViewId="0">
      <selection activeCell="O10" sqref="O10"/>
    </sheetView>
  </sheetViews>
  <sheetFormatPr defaultColWidth="9.33203125" defaultRowHeight="13.8" x14ac:dyDescent="0.3"/>
  <cols>
    <col min="1" max="1" width="6" style="1" customWidth="1"/>
    <col min="2" max="2" width="29.77734375" style="1" customWidth="1"/>
    <col min="3" max="5" width="10.44140625" style="1" customWidth="1"/>
    <col min="6" max="6" width="11.44140625" style="1" customWidth="1"/>
    <col min="7" max="7" width="13.44140625" style="1" customWidth="1"/>
    <col min="8" max="13" width="10.44140625" style="1" customWidth="1"/>
    <col min="14" max="14" width="12.6640625" style="1" customWidth="1"/>
    <col min="15" max="15" width="12.109375" style="1" customWidth="1"/>
    <col min="16" max="16384" width="9.33203125" style="1"/>
  </cols>
  <sheetData>
    <row r="1" spans="1:15" x14ac:dyDescent="0.3">
      <c r="A1" s="1" t="s">
        <v>0</v>
      </c>
      <c r="B1" s="77"/>
      <c r="C1" s="77"/>
      <c r="E1" s="27"/>
      <c r="F1" s="105" t="s">
        <v>1</v>
      </c>
      <c r="G1" s="27"/>
      <c r="H1" s="27"/>
      <c r="I1" s="27"/>
      <c r="J1" s="27"/>
      <c r="N1" s="27"/>
      <c r="O1" s="27" t="s">
        <v>2</v>
      </c>
    </row>
    <row r="2" spans="1:15" x14ac:dyDescent="0.3">
      <c r="A2" s="3"/>
      <c r="B2" s="3"/>
      <c r="C2" s="3"/>
      <c r="D2" s="3"/>
      <c r="E2" s="3"/>
      <c r="F2" s="76"/>
      <c r="G2" s="76"/>
      <c r="H2" s="76"/>
      <c r="I2" s="76"/>
      <c r="J2" s="76"/>
      <c r="K2" s="76"/>
      <c r="L2" s="23"/>
      <c r="M2" s="23"/>
      <c r="N2" s="23"/>
      <c r="O2" s="90"/>
    </row>
    <row r="3" spans="1:15" ht="13.95" customHeight="1" x14ac:dyDescent="0.3">
      <c r="A3" s="2" t="s">
        <v>3</v>
      </c>
      <c r="B3" s="5"/>
      <c r="C3" s="5"/>
      <c r="D3" s="1" t="s">
        <v>4</v>
      </c>
      <c r="E3" s="2" t="s">
        <v>5</v>
      </c>
      <c r="F3" s="2"/>
      <c r="G3" s="81"/>
      <c r="H3" s="81"/>
      <c r="I3" s="81"/>
      <c r="J3" s="4"/>
      <c r="L3" s="95" t="s">
        <v>6</v>
      </c>
      <c r="M3" s="5"/>
    </row>
    <row r="4" spans="1:15" ht="13.95" customHeight="1" x14ac:dyDescent="0.3">
      <c r="A4" s="2"/>
      <c r="B4" s="5"/>
      <c r="C4" s="5"/>
      <c r="E4" s="2"/>
      <c r="F4" s="2"/>
      <c r="G4" s="80"/>
      <c r="H4" s="80"/>
      <c r="I4" s="80"/>
      <c r="L4" s="6" t="s">
        <v>7</v>
      </c>
      <c r="M4" s="7" t="s">
        <v>8</v>
      </c>
      <c r="N4" s="75"/>
      <c r="O4" s="75">
        <v>46752</v>
      </c>
    </row>
    <row r="5" spans="1:15" ht="13.95" customHeight="1" x14ac:dyDescent="0.3">
      <c r="A5" s="2" t="s">
        <v>9</v>
      </c>
      <c r="B5" s="78"/>
      <c r="C5" s="78"/>
      <c r="E5" s="91" t="s">
        <v>10</v>
      </c>
      <c r="F5" s="2"/>
      <c r="G5" s="80"/>
      <c r="H5" s="80"/>
      <c r="I5" s="80"/>
      <c r="L5" s="6" t="s">
        <v>7</v>
      </c>
      <c r="M5" s="7" t="s">
        <v>11</v>
      </c>
      <c r="N5" s="75"/>
      <c r="O5" s="75">
        <v>46387</v>
      </c>
    </row>
    <row r="6" spans="1:15" x14ac:dyDescent="0.3">
      <c r="A6" s="9"/>
      <c r="E6" s="91" t="s">
        <v>12</v>
      </c>
      <c r="F6" s="91"/>
      <c r="G6" s="80"/>
      <c r="H6" s="80"/>
      <c r="I6" s="80"/>
      <c r="L6" s="6" t="s">
        <v>7</v>
      </c>
      <c r="M6" s="7" t="s">
        <v>13</v>
      </c>
      <c r="N6" s="75"/>
      <c r="O6" s="75">
        <v>46022</v>
      </c>
    </row>
    <row r="7" spans="1:15" x14ac:dyDescent="0.3">
      <c r="A7" s="2" t="s">
        <v>14</v>
      </c>
      <c r="E7" s="91" t="s">
        <v>15</v>
      </c>
      <c r="F7" s="91"/>
      <c r="G7" s="80"/>
      <c r="H7" s="80"/>
      <c r="I7" s="80"/>
      <c r="L7" s="6" t="s">
        <v>7</v>
      </c>
      <c r="M7" s="7" t="s">
        <v>16</v>
      </c>
      <c r="N7" s="75"/>
      <c r="O7" s="75">
        <v>45657</v>
      </c>
    </row>
    <row r="8" spans="1:15" x14ac:dyDescent="0.3">
      <c r="A8" s="2"/>
      <c r="E8" s="91" t="s">
        <v>17</v>
      </c>
      <c r="F8" s="91"/>
      <c r="L8" s="6" t="s">
        <v>76</v>
      </c>
      <c r="M8" s="7" t="s">
        <v>18</v>
      </c>
      <c r="O8" s="75">
        <v>45291</v>
      </c>
    </row>
    <row r="9" spans="1:15" x14ac:dyDescent="0.3">
      <c r="A9" s="2"/>
      <c r="D9" s="17"/>
      <c r="E9" s="17"/>
      <c r="F9" s="17"/>
      <c r="G9" s="6"/>
      <c r="H9" s="6"/>
      <c r="I9" s="7"/>
      <c r="J9" s="8"/>
      <c r="L9" s="6"/>
      <c r="N9" s="75"/>
      <c r="O9" s="75"/>
    </row>
    <row r="10" spans="1:15" x14ac:dyDescent="0.3">
      <c r="A10" s="2"/>
      <c r="D10" s="6"/>
      <c r="F10" s="6"/>
      <c r="G10" s="10"/>
      <c r="H10" s="8"/>
      <c r="J10" s="6"/>
      <c r="M10" s="7" t="s">
        <v>19</v>
      </c>
    </row>
    <row r="11" spans="1:15" x14ac:dyDescent="0.3">
      <c r="A11" s="11"/>
      <c r="B11" s="79">
        <v>-1</v>
      </c>
      <c r="C11" s="79"/>
      <c r="D11" s="79">
        <v>-2</v>
      </c>
      <c r="E11" s="87">
        <f>+D11-1</f>
        <v>-3</v>
      </c>
      <c r="F11" s="87">
        <f t="shared" ref="F11:O11" si="0">+E11-1</f>
        <v>-4</v>
      </c>
      <c r="G11" s="87">
        <f t="shared" si="0"/>
        <v>-5</v>
      </c>
      <c r="H11" s="87">
        <f t="shared" si="0"/>
        <v>-6</v>
      </c>
      <c r="I11" s="87">
        <f t="shared" si="0"/>
        <v>-7</v>
      </c>
      <c r="J11" s="87">
        <f t="shared" si="0"/>
        <v>-8</v>
      </c>
      <c r="K11" s="87">
        <f t="shared" si="0"/>
        <v>-9</v>
      </c>
      <c r="L11" s="87">
        <f t="shared" si="0"/>
        <v>-10</v>
      </c>
      <c r="M11" s="87">
        <f t="shared" si="0"/>
        <v>-11</v>
      </c>
      <c r="N11" s="87">
        <f t="shared" si="0"/>
        <v>-12</v>
      </c>
      <c r="O11" s="87">
        <f t="shared" si="0"/>
        <v>-13</v>
      </c>
    </row>
    <row r="12" spans="1:15" x14ac:dyDescent="0.3">
      <c r="A12" s="83"/>
      <c r="B12" s="84"/>
      <c r="C12" s="84"/>
      <c r="D12" s="84"/>
      <c r="E12" s="85"/>
      <c r="F12" s="112" t="s">
        <v>20</v>
      </c>
      <c r="G12" s="112"/>
      <c r="H12" s="112"/>
      <c r="I12" s="91"/>
      <c r="J12" s="113" t="s">
        <v>21</v>
      </c>
      <c r="K12" s="113"/>
      <c r="L12" s="91"/>
      <c r="M12" s="2"/>
      <c r="N12" s="2"/>
      <c r="O12" s="2"/>
    </row>
    <row r="13" spans="1:15" x14ac:dyDescent="0.3">
      <c r="A13" s="83"/>
      <c r="B13" s="84"/>
      <c r="C13" s="84"/>
      <c r="D13" s="88" t="s">
        <v>22</v>
      </c>
      <c r="E13" s="85"/>
      <c r="F13" s="92"/>
      <c r="G13" s="92"/>
      <c r="H13" s="92"/>
      <c r="I13" s="91"/>
      <c r="J13" s="93"/>
      <c r="K13" s="93"/>
      <c r="L13" s="2"/>
      <c r="M13" s="94"/>
      <c r="N13" s="94"/>
      <c r="O13" s="88" t="s">
        <v>23</v>
      </c>
    </row>
    <row r="14" spans="1:15" x14ac:dyDescent="0.3">
      <c r="A14" s="86" t="s">
        <v>24</v>
      </c>
      <c r="B14" s="12"/>
      <c r="C14" s="12"/>
      <c r="D14" s="88" t="s">
        <v>25</v>
      </c>
      <c r="E14" s="86"/>
      <c r="F14" s="88" t="s">
        <v>26</v>
      </c>
      <c r="G14" s="88" t="s">
        <v>27</v>
      </c>
      <c r="H14" s="88" t="s">
        <v>28</v>
      </c>
      <c r="I14" s="91"/>
      <c r="J14" s="94" t="s">
        <v>29</v>
      </c>
      <c r="K14" s="94" t="s">
        <v>30</v>
      </c>
      <c r="L14" s="2"/>
      <c r="M14" s="94" t="s">
        <v>31</v>
      </c>
      <c r="N14" s="94"/>
      <c r="O14" s="88" t="s">
        <v>32</v>
      </c>
    </row>
    <row r="15" spans="1:15" x14ac:dyDescent="0.3">
      <c r="A15" s="13" t="s">
        <v>33</v>
      </c>
      <c r="B15" s="13" t="s">
        <v>34</v>
      </c>
      <c r="C15" s="13"/>
      <c r="D15" s="96" t="s">
        <v>35</v>
      </c>
      <c r="E15" s="13"/>
      <c r="F15" s="97" t="s">
        <v>36</v>
      </c>
      <c r="G15" s="96" t="s">
        <v>37</v>
      </c>
      <c r="H15" s="96" t="s">
        <v>38</v>
      </c>
      <c r="I15" s="98"/>
      <c r="J15" s="97" t="s">
        <v>39</v>
      </c>
      <c r="K15" s="97" t="s">
        <v>40</v>
      </c>
      <c r="L15" s="23"/>
      <c r="M15" s="97" t="s">
        <v>36</v>
      </c>
      <c r="N15" s="97"/>
      <c r="O15" s="97" t="s">
        <v>36</v>
      </c>
    </row>
    <row r="16" spans="1:15" x14ac:dyDescent="0.3">
      <c r="A16" s="86"/>
      <c r="B16" s="86"/>
      <c r="C16" s="86"/>
      <c r="D16" s="88"/>
      <c r="E16" s="86"/>
      <c r="F16" s="94"/>
      <c r="G16" s="88"/>
      <c r="H16" s="88"/>
      <c r="I16" s="91"/>
      <c r="J16" s="94"/>
      <c r="K16" s="94"/>
      <c r="L16" s="2"/>
      <c r="M16" s="94"/>
      <c r="N16" s="94"/>
      <c r="O16" s="94"/>
    </row>
    <row r="17" spans="1:15" x14ac:dyDescent="0.3">
      <c r="A17" s="86">
        <v>1</v>
      </c>
      <c r="B17" s="104" t="s">
        <v>41</v>
      </c>
      <c r="C17" s="104" t="s">
        <v>35</v>
      </c>
      <c r="D17" s="101">
        <v>45403</v>
      </c>
      <c r="F17" s="16">
        <v>800000</v>
      </c>
      <c r="G17" s="111" t="s">
        <v>42</v>
      </c>
      <c r="H17" s="1">
        <v>1.5</v>
      </c>
      <c r="I17" s="91"/>
      <c r="J17" s="94"/>
      <c r="K17" s="94"/>
      <c r="L17" s="2"/>
      <c r="M17" s="94"/>
      <c r="N17" s="94"/>
      <c r="O17" s="94"/>
    </row>
    <row r="18" spans="1:15" x14ac:dyDescent="0.3">
      <c r="A18" s="14">
        <f>+A17+1</f>
        <v>2</v>
      </c>
      <c r="B18" s="1" t="s">
        <v>43</v>
      </c>
      <c r="C18" s="107" t="s">
        <v>44</v>
      </c>
      <c r="D18" s="101">
        <v>45505</v>
      </c>
      <c r="F18" s="16">
        <v>1000000</v>
      </c>
      <c r="G18" s="102">
        <v>0.05</v>
      </c>
      <c r="H18" s="1">
        <v>20.5</v>
      </c>
    </row>
    <row r="19" spans="1:15" x14ac:dyDescent="0.3">
      <c r="A19" s="14">
        <f t="shared" ref="A19:A51" si="1">A18+1</f>
        <v>3</v>
      </c>
      <c r="B19" s="1" t="s">
        <v>43</v>
      </c>
      <c r="C19" s="107" t="s">
        <v>44</v>
      </c>
      <c r="D19" s="101">
        <v>45809</v>
      </c>
      <c r="F19" s="16">
        <v>700000</v>
      </c>
      <c r="G19" s="102">
        <v>0.05</v>
      </c>
      <c r="H19" s="1">
        <v>20.5</v>
      </c>
    </row>
    <row r="20" spans="1:15" x14ac:dyDescent="0.3">
      <c r="A20" s="14">
        <f t="shared" si="1"/>
        <v>4</v>
      </c>
      <c r="B20" s="1" t="s">
        <v>43</v>
      </c>
      <c r="C20" s="107" t="s">
        <v>44</v>
      </c>
      <c r="D20" s="101">
        <v>46174</v>
      </c>
      <c r="F20" s="26">
        <v>650000</v>
      </c>
      <c r="G20" s="103">
        <v>0.05</v>
      </c>
      <c r="H20" s="1">
        <v>20.5</v>
      </c>
      <c r="I20" s="82"/>
      <c r="J20" s="26"/>
      <c r="K20" s="82"/>
      <c r="L20" s="26"/>
      <c r="M20" s="82"/>
    </row>
    <row r="21" spans="1:15" x14ac:dyDescent="0.3">
      <c r="A21" s="14">
        <f t="shared" si="1"/>
        <v>5</v>
      </c>
      <c r="B21" s="1" t="s">
        <v>43</v>
      </c>
      <c r="C21" s="107" t="s">
        <v>44</v>
      </c>
      <c r="D21" s="101">
        <v>46539</v>
      </c>
      <c r="F21" s="26">
        <v>1250000</v>
      </c>
      <c r="G21" s="103">
        <v>5.0999999999999997E-2</v>
      </c>
      <c r="H21" s="1">
        <v>20.5</v>
      </c>
      <c r="I21" s="82"/>
      <c r="J21" s="26"/>
      <c r="K21" s="82"/>
      <c r="L21" s="26"/>
      <c r="M21" s="82"/>
    </row>
    <row r="22" spans="1:15" x14ac:dyDescent="0.3">
      <c r="A22" s="14">
        <f t="shared" si="1"/>
        <v>6</v>
      </c>
      <c r="C22" s="107"/>
      <c r="D22" s="101"/>
      <c r="F22" s="26"/>
      <c r="G22" s="103"/>
      <c r="I22" s="82"/>
      <c r="J22" s="26"/>
      <c r="K22" s="82"/>
      <c r="L22" s="26"/>
      <c r="M22" s="82"/>
    </row>
    <row r="23" spans="1:15" x14ac:dyDescent="0.3">
      <c r="A23" s="14">
        <f t="shared" si="1"/>
        <v>7</v>
      </c>
      <c r="B23" s="100"/>
      <c r="C23" s="18"/>
      <c r="D23" s="26"/>
      <c r="E23" s="82"/>
      <c r="F23" s="26"/>
      <c r="G23" s="82"/>
      <c r="H23" s="26"/>
      <c r="I23" s="82"/>
      <c r="J23" s="26"/>
      <c r="K23" s="82"/>
      <c r="L23" s="26"/>
      <c r="M23" s="82"/>
    </row>
    <row r="24" spans="1:15" x14ac:dyDescent="0.3">
      <c r="A24" s="14">
        <f t="shared" si="1"/>
        <v>8</v>
      </c>
      <c r="B24" s="99" t="s">
        <v>45</v>
      </c>
      <c r="C24" s="18"/>
      <c r="D24" s="26"/>
      <c r="E24" s="82"/>
      <c r="F24" s="26"/>
      <c r="G24" s="82"/>
      <c r="H24" s="26"/>
      <c r="I24" s="82"/>
      <c r="J24" s="26"/>
      <c r="K24" s="82"/>
      <c r="L24" s="26"/>
      <c r="M24" s="82"/>
    </row>
    <row r="25" spans="1:15" x14ac:dyDescent="0.3">
      <c r="A25" s="14">
        <f t="shared" si="1"/>
        <v>9</v>
      </c>
      <c r="B25" s="114" t="s">
        <v>75</v>
      </c>
      <c r="C25" s="114"/>
      <c r="D25" s="114"/>
      <c r="E25" s="114"/>
      <c r="F25" s="114"/>
      <c r="G25" s="114"/>
      <c r="H25" s="114"/>
      <c r="I25" s="114"/>
      <c r="J25" s="114"/>
      <c r="K25" s="114"/>
      <c r="L25" s="114"/>
      <c r="M25" s="114"/>
      <c r="N25" s="114"/>
      <c r="O25" s="114"/>
    </row>
    <row r="26" spans="1:15" x14ac:dyDescent="0.3">
      <c r="A26" s="14">
        <f t="shared" si="1"/>
        <v>10</v>
      </c>
      <c r="B26" s="114"/>
      <c r="C26" s="114"/>
      <c r="D26" s="114"/>
      <c r="E26" s="114"/>
      <c r="F26" s="114"/>
      <c r="G26" s="114"/>
      <c r="H26" s="114"/>
      <c r="I26" s="114"/>
      <c r="J26" s="114"/>
      <c r="K26" s="114"/>
      <c r="L26" s="114"/>
      <c r="M26" s="114"/>
      <c r="N26" s="114"/>
      <c r="O26" s="114"/>
    </row>
    <row r="27" spans="1:15" x14ac:dyDescent="0.3">
      <c r="A27" s="14">
        <f t="shared" si="1"/>
        <v>11</v>
      </c>
      <c r="B27" s="114"/>
      <c r="C27" s="114"/>
      <c r="D27" s="114"/>
      <c r="E27" s="114"/>
      <c r="F27" s="114"/>
      <c r="G27" s="114"/>
      <c r="H27" s="114"/>
      <c r="I27" s="114"/>
      <c r="J27" s="114"/>
      <c r="K27" s="114"/>
      <c r="L27" s="114"/>
      <c r="M27" s="114"/>
      <c r="N27" s="114"/>
      <c r="O27" s="114"/>
    </row>
    <row r="28" spans="1:15" x14ac:dyDescent="0.3">
      <c r="A28" s="14">
        <f t="shared" si="1"/>
        <v>12</v>
      </c>
      <c r="B28" s="114"/>
      <c r="C28" s="114"/>
      <c r="D28" s="114"/>
      <c r="E28" s="114"/>
      <c r="F28" s="114"/>
      <c r="G28" s="114"/>
      <c r="H28" s="114"/>
      <c r="I28" s="114"/>
      <c r="J28" s="114"/>
      <c r="K28" s="114"/>
      <c r="L28" s="114"/>
      <c r="M28" s="114"/>
      <c r="N28" s="114"/>
      <c r="O28" s="114"/>
    </row>
    <row r="29" spans="1:15" x14ac:dyDescent="0.3">
      <c r="A29" s="14">
        <f t="shared" si="1"/>
        <v>13</v>
      </c>
      <c r="B29" s="114"/>
      <c r="C29" s="114"/>
      <c r="D29" s="114"/>
      <c r="E29" s="114"/>
      <c r="F29" s="114"/>
      <c r="G29" s="114"/>
      <c r="H29" s="114"/>
      <c r="I29" s="114"/>
      <c r="J29" s="114"/>
      <c r="K29" s="114"/>
      <c r="L29" s="114"/>
      <c r="M29" s="114"/>
      <c r="N29" s="114"/>
      <c r="O29" s="114"/>
    </row>
    <row r="30" spans="1:15" x14ac:dyDescent="0.3">
      <c r="A30" s="14">
        <f t="shared" si="1"/>
        <v>14</v>
      </c>
      <c r="B30" s="114"/>
      <c r="C30" s="114"/>
      <c r="D30" s="114"/>
      <c r="E30" s="114"/>
      <c r="F30" s="114"/>
      <c r="G30" s="114"/>
      <c r="H30" s="114"/>
      <c r="I30" s="114"/>
      <c r="J30" s="114"/>
      <c r="K30" s="114"/>
      <c r="L30" s="114"/>
      <c r="M30" s="114"/>
      <c r="N30" s="114"/>
      <c r="O30" s="114"/>
    </row>
    <row r="31" spans="1:15" x14ac:dyDescent="0.3">
      <c r="A31" s="14">
        <f t="shared" si="1"/>
        <v>15</v>
      </c>
      <c r="B31" s="114"/>
      <c r="C31" s="114"/>
      <c r="D31" s="114"/>
      <c r="E31" s="114"/>
      <c r="F31" s="114"/>
      <c r="G31" s="114"/>
      <c r="H31" s="114"/>
      <c r="I31" s="114"/>
      <c r="J31" s="114"/>
      <c r="K31" s="114"/>
      <c r="L31" s="114"/>
      <c r="M31" s="114"/>
      <c r="N31" s="114"/>
      <c r="O31" s="114"/>
    </row>
    <row r="32" spans="1:15" x14ac:dyDescent="0.3">
      <c r="A32" s="14">
        <f t="shared" si="1"/>
        <v>16</v>
      </c>
      <c r="B32" s="114"/>
      <c r="C32" s="114"/>
      <c r="D32" s="114"/>
      <c r="E32" s="114"/>
      <c r="F32" s="114"/>
      <c r="G32" s="114"/>
      <c r="H32" s="114"/>
      <c r="I32" s="114"/>
      <c r="J32" s="114"/>
      <c r="K32" s="114"/>
      <c r="L32" s="114"/>
      <c r="M32" s="114"/>
      <c r="N32" s="114"/>
      <c r="O32" s="114"/>
    </row>
    <row r="33" spans="1:15" x14ac:dyDescent="0.3">
      <c r="A33" s="14">
        <f t="shared" si="1"/>
        <v>17</v>
      </c>
      <c r="B33" s="114"/>
      <c r="C33" s="114"/>
      <c r="D33" s="114"/>
      <c r="E33" s="114"/>
      <c r="F33" s="114"/>
      <c r="G33" s="114"/>
      <c r="H33" s="114"/>
      <c r="I33" s="114"/>
      <c r="J33" s="114"/>
      <c r="K33" s="114"/>
      <c r="L33" s="114"/>
      <c r="M33" s="114"/>
      <c r="N33" s="114"/>
      <c r="O33" s="114"/>
    </row>
    <row r="34" spans="1:15" x14ac:dyDescent="0.3">
      <c r="A34" s="14">
        <f t="shared" si="1"/>
        <v>18</v>
      </c>
      <c r="B34" s="114"/>
      <c r="C34" s="114"/>
      <c r="D34" s="114"/>
      <c r="E34" s="114"/>
      <c r="F34" s="114"/>
      <c r="G34" s="114"/>
      <c r="H34" s="114"/>
      <c r="I34" s="114"/>
      <c r="J34" s="114"/>
      <c r="K34" s="114"/>
      <c r="L34" s="114"/>
      <c r="M34" s="114"/>
      <c r="N34" s="114"/>
      <c r="O34" s="114"/>
    </row>
    <row r="35" spans="1:15" x14ac:dyDescent="0.3">
      <c r="A35" s="14">
        <f t="shared" si="1"/>
        <v>19</v>
      </c>
      <c r="B35" s="18"/>
      <c r="C35" s="18"/>
      <c r="D35" s="21"/>
      <c r="E35" s="19"/>
      <c r="F35" s="19"/>
    </row>
    <row r="36" spans="1:15" x14ac:dyDescent="0.3">
      <c r="A36" s="14">
        <f t="shared" si="1"/>
        <v>20</v>
      </c>
      <c r="B36" s="22" t="s">
        <v>46</v>
      </c>
      <c r="C36" s="22"/>
      <c r="D36" s="108">
        <v>2024</v>
      </c>
      <c r="E36" s="109">
        <v>2025</v>
      </c>
      <c r="F36" s="108">
        <v>2026</v>
      </c>
      <c r="G36" s="109">
        <v>2027</v>
      </c>
    </row>
    <row r="37" spans="1:15" x14ac:dyDescent="0.3">
      <c r="A37" s="14">
        <f t="shared" si="1"/>
        <v>21</v>
      </c>
      <c r="B37" s="20" t="s">
        <v>47</v>
      </c>
      <c r="C37" s="20"/>
      <c r="D37" s="28">
        <f>'1M LIBOR Rate'!L10</f>
        <v>3.7999999999999999E-2</v>
      </c>
      <c r="E37" s="73">
        <f>'1M LIBOR Rate'!L11</f>
        <v>0.03</v>
      </c>
      <c r="F37" s="74">
        <f>'1M LIBOR Rate'!L12</f>
        <v>2.9500000000000002E-2</v>
      </c>
      <c r="G37" s="74">
        <f>'1M LIBOR Rate'!L13</f>
        <v>2.9500000000000002E-2</v>
      </c>
    </row>
    <row r="38" spans="1:15" x14ac:dyDescent="0.3">
      <c r="A38" s="14">
        <f t="shared" si="1"/>
        <v>22</v>
      </c>
      <c r="B38" s="20" t="s">
        <v>48</v>
      </c>
      <c r="C38" s="20"/>
      <c r="D38" s="28">
        <f>'LTD UST Rate'!F7</f>
        <v>3.5549999999999998E-2</v>
      </c>
      <c r="E38" s="28">
        <f>'LTD UST Rate'!G7</f>
        <v>3.61E-2</v>
      </c>
      <c r="F38" s="28">
        <f>'LTD UST Rate'!H7</f>
        <v>3.6999999999999998E-2</v>
      </c>
      <c r="G38" s="28">
        <f>'LTD UST Rate'!I7</f>
        <v>3.805E-2</v>
      </c>
    </row>
    <row r="39" spans="1:15" x14ac:dyDescent="0.3">
      <c r="A39" s="14">
        <f t="shared" si="1"/>
        <v>23</v>
      </c>
      <c r="B39" s="20" t="s">
        <v>49</v>
      </c>
      <c r="C39" s="20"/>
      <c r="D39" s="28">
        <f>'LTD UST Rate'!F13</f>
        <v>3.6500000000000005E-2</v>
      </c>
      <c r="E39" s="28">
        <f>'LTD UST Rate'!G13</f>
        <v>3.6499999999999998E-2</v>
      </c>
      <c r="F39" s="28">
        <f>'LTD UST Rate'!H13</f>
        <v>3.6499999999999998E-2</v>
      </c>
      <c r="G39" s="28">
        <f>'LTD UST Rate'!I13</f>
        <v>3.6600000000000001E-2</v>
      </c>
    </row>
    <row r="40" spans="1:15" x14ac:dyDescent="0.3">
      <c r="A40" s="14">
        <f t="shared" si="1"/>
        <v>24</v>
      </c>
      <c r="B40" s="20"/>
      <c r="C40" s="20"/>
      <c r="D40" s="28"/>
      <c r="E40" s="73"/>
      <c r="F40" s="74"/>
      <c r="G40" s="74"/>
    </row>
    <row r="41" spans="1:15" x14ac:dyDescent="0.3">
      <c r="A41" s="14">
        <f t="shared" si="1"/>
        <v>25</v>
      </c>
      <c r="B41" s="20"/>
      <c r="C41" s="20"/>
      <c r="D41" s="16"/>
      <c r="E41" s="16"/>
      <c r="F41" s="15"/>
      <c r="G41" s="15"/>
      <c r="H41" s="15"/>
      <c r="I41" s="15"/>
      <c r="J41" s="2"/>
    </row>
    <row r="42" spans="1:15" x14ac:dyDescent="0.3">
      <c r="A42" s="14">
        <f t="shared" si="1"/>
        <v>26</v>
      </c>
      <c r="B42" s="24" t="s">
        <v>50</v>
      </c>
      <c r="C42" s="24"/>
      <c r="D42" s="16"/>
      <c r="E42" s="16"/>
      <c r="F42" s="15"/>
      <c r="G42" s="15"/>
      <c r="H42" s="15"/>
      <c r="I42" s="15"/>
      <c r="J42" s="2"/>
      <c r="K42" s="2"/>
      <c r="L42" s="2"/>
      <c r="M42" s="2"/>
      <c r="N42" s="2"/>
    </row>
    <row r="43" spans="1:15" ht="13.8" customHeight="1" x14ac:dyDescent="0.3">
      <c r="A43" s="14">
        <f t="shared" si="1"/>
        <v>27</v>
      </c>
      <c r="B43" s="115" t="s">
        <v>51</v>
      </c>
      <c r="C43" s="115"/>
      <c r="D43" s="115"/>
      <c r="E43" s="115"/>
      <c r="F43" s="115"/>
      <c r="G43" s="115"/>
      <c r="H43" s="115"/>
      <c r="I43" s="115"/>
      <c r="J43" s="115"/>
      <c r="K43" s="115"/>
      <c r="L43" s="115"/>
      <c r="M43" s="115"/>
      <c r="N43" s="115"/>
      <c r="O43" s="115"/>
    </row>
    <row r="44" spans="1:15" x14ac:dyDescent="0.3">
      <c r="A44" s="14">
        <f t="shared" si="1"/>
        <v>28</v>
      </c>
      <c r="B44" s="115"/>
      <c r="C44" s="115"/>
      <c r="D44" s="115"/>
      <c r="E44" s="115"/>
      <c r="F44" s="115"/>
      <c r="G44" s="115"/>
      <c r="H44" s="115"/>
      <c r="I44" s="115"/>
      <c r="J44" s="115"/>
      <c r="K44" s="115"/>
      <c r="L44" s="115"/>
      <c r="M44" s="115"/>
      <c r="N44" s="115"/>
      <c r="O44" s="115"/>
    </row>
    <row r="45" spans="1:15" x14ac:dyDescent="0.3">
      <c r="A45" s="14">
        <f t="shared" si="1"/>
        <v>29</v>
      </c>
      <c r="B45" s="115"/>
      <c r="C45" s="115"/>
      <c r="D45" s="115"/>
      <c r="E45" s="115"/>
      <c r="F45" s="115"/>
      <c r="G45" s="115"/>
      <c r="H45" s="115"/>
      <c r="I45" s="115"/>
      <c r="J45" s="115"/>
      <c r="K45" s="115"/>
      <c r="L45" s="115"/>
      <c r="M45" s="115"/>
      <c r="N45" s="115"/>
      <c r="O45" s="115"/>
    </row>
    <row r="46" spans="1:15" x14ac:dyDescent="0.3">
      <c r="A46" s="14">
        <f t="shared" si="1"/>
        <v>30</v>
      </c>
      <c r="B46" s="110"/>
      <c r="C46" s="110"/>
      <c r="D46" s="110"/>
      <c r="E46" s="110"/>
      <c r="F46" s="110"/>
      <c r="G46" s="110"/>
      <c r="H46" s="110"/>
      <c r="I46" s="110"/>
      <c r="J46" s="110"/>
      <c r="K46" s="110"/>
      <c r="L46" s="110"/>
      <c r="M46" s="110"/>
      <c r="N46" s="2"/>
    </row>
    <row r="47" spans="1:15" x14ac:dyDescent="0.3">
      <c r="A47" s="14">
        <f t="shared" si="1"/>
        <v>31</v>
      </c>
      <c r="B47" s="20"/>
      <c r="C47" s="20"/>
      <c r="D47" s="16"/>
      <c r="E47" s="16"/>
      <c r="F47" s="15"/>
      <c r="G47" s="15"/>
      <c r="H47" s="15"/>
      <c r="I47" s="15"/>
      <c r="J47" s="2"/>
      <c r="K47" s="2"/>
      <c r="L47" s="2"/>
      <c r="M47" s="2"/>
      <c r="N47" s="2"/>
    </row>
    <row r="48" spans="1:15" x14ac:dyDescent="0.3">
      <c r="A48" s="14">
        <f t="shared" si="1"/>
        <v>32</v>
      </c>
      <c r="B48" s="25"/>
      <c r="C48" s="25"/>
      <c r="D48" s="16"/>
      <c r="E48" s="16"/>
      <c r="F48" s="15"/>
      <c r="G48" s="15"/>
      <c r="H48" s="15"/>
      <c r="I48" s="15"/>
      <c r="J48" s="2"/>
      <c r="K48" s="2"/>
      <c r="L48" s="2"/>
      <c r="M48" s="2"/>
      <c r="N48" s="2"/>
    </row>
    <row r="49" spans="1:15" x14ac:dyDescent="0.3">
      <c r="A49" s="14">
        <f t="shared" si="1"/>
        <v>33</v>
      </c>
      <c r="B49" s="25"/>
      <c r="C49" s="25"/>
      <c r="D49" s="16"/>
      <c r="E49" s="16"/>
      <c r="F49" s="15"/>
      <c r="G49" s="15"/>
      <c r="H49" s="15"/>
      <c r="I49" s="15"/>
      <c r="J49" s="2"/>
      <c r="K49" s="2"/>
      <c r="L49" s="2"/>
      <c r="M49" s="2"/>
      <c r="N49" s="2"/>
    </row>
    <row r="50" spans="1:15" x14ac:dyDescent="0.3">
      <c r="A50" s="14">
        <f t="shared" si="1"/>
        <v>34</v>
      </c>
      <c r="B50" s="25"/>
      <c r="C50" s="25"/>
      <c r="D50" s="16"/>
      <c r="E50" s="16"/>
      <c r="F50" s="15"/>
      <c r="G50" s="15"/>
      <c r="H50" s="15"/>
      <c r="I50" s="15"/>
      <c r="J50" s="2"/>
      <c r="K50" s="2"/>
      <c r="L50" s="2"/>
      <c r="M50" s="2"/>
      <c r="N50" s="2"/>
    </row>
    <row r="51" spans="1:15" x14ac:dyDescent="0.3">
      <c r="A51" s="14">
        <f t="shared" si="1"/>
        <v>35</v>
      </c>
      <c r="B51" s="25"/>
      <c r="C51" s="25"/>
      <c r="D51" s="16"/>
      <c r="E51" s="16"/>
      <c r="F51" s="15"/>
      <c r="G51" s="15"/>
      <c r="H51" s="15"/>
      <c r="I51" s="15"/>
    </row>
    <row r="52" spans="1:15" x14ac:dyDescent="0.3">
      <c r="A52" s="89" t="s">
        <v>52</v>
      </c>
      <c r="B52" s="89"/>
      <c r="C52" s="89"/>
      <c r="D52" s="89"/>
      <c r="E52" s="89"/>
      <c r="F52" s="89"/>
      <c r="G52" s="89"/>
      <c r="H52" s="89"/>
      <c r="I52" s="89"/>
      <c r="J52" s="89"/>
      <c r="K52" s="89"/>
      <c r="L52" s="89"/>
      <c r="M52" s="106" t="s">
        <v>53</v>
      </c>
      <c r="N52" s="89"/>
      <c r="O52" s="89"/>
    </row>
  </sheetData>
  <mergeCells count="4">
    <mergeCell ref="F12:H12"/>
    <mergeCell ref="J12:K12"/>
    <mergeCell ref="B25:O34"/>
    <mergeCell ref="B43:O45"/>
  </mergeCells>
  <printOptions horizontalCentered="1"/>
  <pageMargins left="0.5" right="0.5" top="0.75" bottom="0.5" header="0.3" footer="0.3"/>
  <pageSetup scale="75" orientation="landscape" r:id="rId1"/>
  <headerFooter>
    <oddHeader xml:space="preserve">&amp;RDEF’s Response to OPC POD 1 (1-26)
Q7
Page &amp;P of &amp;N
</oddHeader>
    <oddFooter>&amp;R20240025-OPCPOD1-00004282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721FE-4690-4E24-95EB-D3B09A5210A9}">
  <dimension ref="A1:K43"/>
  <sheetViews>
    <sheetView tabSelected="1" workbookViewId="0">
      <selection activeCell="O10" sqref="O10"/>
    </sheetView>
  </sheetViews>
  <sheetFormatPr defaultColWidth="10.6640625" defaultRowHeight="13.8" x14ac:dyDescent="0.3"/>
  <cols>
    <col min="1" max="1" width="15.33203125" style="31" bestFit="1" customWidth="1"/>
    <col min="2" max="2" width="15.77734375" style="31" bestFit="1" customWidth="1"/>
    <col min="3" max="3" width="4.33203125" style="31" customWidth="1"/>
    <col min="4" max="4" width="10.77734375" style="32" customWidth="1"/>
    <col min="5" max="9" width="10.77734375" style="31" customWidth="1"/>
    <col min="10" max="10" width="9.44140625" style="31" bestFit="1" customWidth="1"/>
    <col min="11" max="11" width="9.44140625" style="32" bestFit="1" customWidth="1"/>
    <col min="12" max="12" width="9.44140625" style="31" bestFit="1" customWidth="1"/>
    <col min="13" max="13" width="10.44140625" style="31" bestFit="1" customWidth="1"/>
    <col min="14" max="16384" width="10.6640625" style="31"/>
  </cols>
  <sheetData>
    <row r="1" spans="1:11" ht="15.6" x14ac:dyDescent="0.3">
      <c r="A1" s="48" t="s">
        <v>54</v>
      </c>
      <c r="B1" s="30"/>
    </row>
    <row r="3" spans="1:11" x14ac:dyDescent="0.3">
      <c r="A3" s="33" t="s">
        <v>55</v>
      </c>
      <c r="B3" s="34"/>
      <c r="C3" s="35"/>
      <c r="D3" s="44"/>
      <c r="E3" s="44"/>
      <c r="F3" s="44"/>
      <c r="G3" s="43"/>
      <c r="H3" s="43"/>
      <c r="I3" s="43"/>
    </row>
    <row r="4" spans="1:11" ht="5.25" customHeight="1" x14ac:dyDescent="0.3">
      <c r="C4" s="32"/>
      <c r="D4" s="42"/>
      <c r="E4" s="42"/>
      <c r="F4" s="42"/>
      <c r="G4" s="42"/>
      <c r="H4" s="42"/>
      <c r="I4" s="42"/>
    </row>
    <row r="5" spans="1:11" x14ac:dyDescent="0.3">
      <c r="A5" s="36" t="s">
        <v>56</v>
      </c>
      <c r="B5" s="36" t="s">
        <v>57</v>
      </c>
      <c r="C5" s="37"/>
      <c r="D5" s="38">
        <v>2022</v>
      </c>
      <c r="E5" s="38">
        <v>2023</v>
      </c>
      <c r="F5" s="38">
        <v>2024</v>
      </c>
      <c r="G5" s="38">
        <v>2025</v>
      </c>
      <c r="H5" s="38">
        <v>2026</v>
      </c>
      <c r="I5" s="38">
        <v>2027</v>
      </c>
      <c r="K5" s="37"/>
    </row>
    <row r="6" spans="1:11" x14ac:dyDescent="0.3">
      <c r="B6" s="40"/>
      <c r="C6" s="41"/>
      <c r="D6" s="42"/>
      <c r="E6" s="42"/>
      <c r="F6" s="42"/>
      <c r="G6" s="42"/>
      <c r="H6" s="42"/>
      <c r="I6" s="42"/>
    </row>
    <row r="7" spans="1:11" x14ac:dyDescent="0.3">
      <c r="A7" s="39">
        <v>44935</v>
      </c>
      <c r="B7" s="40">
        <v>44935</v>
      </c>
      <c r="C7" s="41"/>
      <c r="D7" s="29"/>
      <c r="E7" s="29">
        <f>E17</f>
        <v>3.56E-2</v>
      </c>
      <c r="F7" s="29">
        <f>F17</f>
        <v>3.5549999999999998E-2</v>
      </c>
      <c r="G7" s="29">
        <f>G17</f>
        <v>3.61E-2</v>
      </c>
      <c r="H7" s="29">
        <f>H17</f>
        <v>3.6999999999999998E-2</v>
      </c>
      <c r="I7" s="29">
        <f>I17</f>
        <v>3.805E-2</v>
      </c>
    </row>
    <row r="8" spans="1:11" x14ac:dyDescent="0.3">
      <c r="B8" s="45"/>
      <c r="C8" s="46"/>
      <c r="D8" s="42"/>
      <c r="E8" s="42"/>
      <c r="F8" s="42"/>
      <c r="G8" s="43"/>
      <c r="H8" s="43"/>
      <c r="I8" s="43"/>
    </row>
    <row r="9" spans="1:11" x14ac:dyDescent="0.3">
      <c r="A9" s="33" t="s">
        <v>58</v>
      </c>
      <c r="B9" s="34"/>
      <c r="C9" s="35"/>
      <c r="D9" s="44"/>
      <c r="E9" s="44"/>
      <c r="F9" s="44"/>
      <c r="G9" s="43"/>
      <c r="H9" s="43"/>
      <c r="I9" s="43"/>
    </row>
    <row r="10" spans="1:11" ht="5.25" customHeight="1" x14ac:dyDescent="0.3">
      <c r="C10" s="32"/>
      <c r="D10" s="42"/>
      <c r="E10" s="42"/>
      <c r="F10" s="42"/>
      <c r="G10" s="42"/>
      <c r="H10" s="42"/>
      <c r="I10" s="42"/>
    </row>
    <row r="11" spans="1:11" x14ac:dyDescent="0.3">
      <c r="A11" s="36" t="s">
        <v>56</v>
      </c>
      <c r="B11" s="36" t="s">
        <v>57</v>
      </c>
      <c r="C11" s="37"/>
      <c r="D11" s="38">
        <v>2022</v>
      </c>
      <c r="E11" s="38">
        <v>2023</v>
      </c>
      <c r="F11" s="38">
        <v>2024</v>
      </c>
      <c r="G11" s="38">
        <v>2025</v>
      </c>
      <c r="H11" s="38">
        <v>2026</v>
      </c>
      <c r="I11" s="38">
        <v>2027</v>
      </c>
      <c r="K11" s="37"/>
    </row>
    <row r="12" spans="1:11" x14ac:dyDescent="0.3">
      <c r="C12" s="32"/>
      <c r="D12" s="42"/>
      <c r="E12" s="42"/>
      <c r="F12" s="42"/>
      <c r="G12" s="42"/>
      <c r="H12" s="42"/>
      <c r="I12" s="42"/>
    </row>
    <row r="13" spans="1:11" x14ac:dyDescent="0.3">
      <c r="A13" s="39">
        <v>44935</v>
      </c>
      <c r="B13" s="40">
        <v>44935</v>
      </c>
      <c r="C13" s="41"/>
      <c r="D13" s="29"/>
      <c r="E13" s="29">
        <f>E18</f>
        <v>3.6900000000000002E-2</v>
      </c>
      <c r="F13" s="29">
        <f>F18</f>
        <v>3.6500000000000005E-2</v>
      </c>
      <c r="G13" s="29">
        <f>G18</f>
        <v>3.6499999999999998E-2</v>
      </c>
      <c r="H13" s="29">
        <f>H18</f>
        <v>3.6499999999999998E-2</v>
      </c>
      <c r="I13" s="29">
        <f>I18</f>
        <v>3.6600000000000001E-2</v>
      </c>
      <c r="K13" s="47"/>
    </row>
    <row r="14" spans="1:11" x14ac:dyDescent="0.3">
      <c r="C14" s="32"/>
      <c r="D14" s="31"/>
      <c r="G14" s="43"/>
      <c r="H14" s="43"/>
      <c r="I14" s="43"/>
    </row>
    <row r="15" spans="1:11" x14ac:dyDescent="0.3">
      <c r="C15" s="32"/>
      <c r="D15" s="31"/>
    </row>
    <row r="16" spans="1:11" x14ac:dyDescent="0.3">
      <c r="C16" s="32"/>
      <c r="D16" s="31"/>
      <c r="E16" s="50">
        <v>45107</v>
      </c>
      <c r="F16" s="50">
        <v>45473</v>
      </c>
      <c r="G16" s="50">
        <v>45838</v>
      </c>
      <c r="H16" s="50">
        <v>46203</v>
      </c>
      <c r="I16" s="50">
        <v>46568</v>
      </c>
    </row>
    <row r="17" spans="1:9" x14ac:dyDescent="0.3">
      <c r="C17" s="32"/>
      <c r="D17" t="s">
        <v>59</v>
      </c>
      <c r="E17" s="52">
        <v>3.56E-2</v>
      </c>
      <c r="F17" s="53">
        <f>(3.54+3.57)/2/100</f>
        <v>3.5549999999999998E-2</v>
      </c>
      <c r="G17" s="53">
        <f>(3.57+3.65)/2/100</f>
        <v>3.61E-2</v>
      </c>
      <c r="H17" s="53">
        <v>3.6999999999999998E-2</v>
      </c>
      <c r="I17" s="53">
        <f>(3.75+3.86)/2/100</f>
        <v>3.805E-2</v>
      </c>
    </row>
    <row r="18" spans="1:9" x14ac:dyDescent="0.3">
      <c r="C18" s="32"/>
      <c r="D18" t="s">
        <v>60</v>
      </c>
      <c r="E18" s="52">
        <v>3.6900000000000002E-2</v>
      </c>
      <c r="F18" s="53">
        <f>(3.66+3.64)/2/100</f>
        <v>3.6500000000000005E-2</v>
      </c>
      <c r="G18" s="53">
        <v>3.6499999999999998E-2</v>
      </c>
      <c r="H18" s="53">
        <v>3.6499999999999998E-2</v>
      </c>
      <c r="I18" s="53">
        <v>3.6600000000000001E-2</v>
      </c>
    </row>
    <row r="28" spans="1:9" customFormat="1" x14ac:dyDescent="0.3">
      <c r="A28" s="31"/>
    </row>
    <row r="29" spans="1:9" customFormat="1" ht="13.2" x14ac:dyDescent="0.25"/>
    <row r="30" spans="1:9" customFormat="1" x14ac:dyDescent="0.3">
      <c r="B30" s="31"/>
      <c r="C30" s="31"/>
      <c r="D30" s="32"/>
      <c r="E30" s="49"/>
      <c r="F30" s="49"/>
      <c r="G30" s="49"/>
      <c r="H30" s="49"/>
      <c r="I30" s="49"/>
    </row>
    <row r="31" spans="1:9" customFormat="1" ht="14.4" x14ac:dyDescent="0.3">
      <c r="B31" s="31"/>
      <c r="C31" s="31"/>
      <c r="D31" s="32"/>
      <c r="E31" s="51"/>
      <c r="F31" s="53"/>
    </row>
    <row r="32" spans="1:9" customFormat="1" ht="14.4" x14ac:dyDescent="0.3">
      <c r="A32" s="31"/>
      <c r="B32" s="31"/>
      <c r="C32" s="31"/>
      <c r="D32" s="32"/>
      <c r="E32" s="51"/>
      <c r="F32" s="53"/>
    </row>
    <row r="33" spans="1:6" customFormat="1" ht="14.4" x14ac:dyDescent="0.3">
      <c r="A33" s="31"/>
      <c r="B33" s="31"/>
      <c r="C33" s="31"/>
      <c r="D33" s="32"/>
      <c r="E33" s="51"/>
      <c r="F33" s="53"/>
    </row>
    <row r="43" spans="1:6" x14ac:dyDescent="0.3">
      <c r="A43" s="31" t="s">
        <v>61</v>
      </c>
    </row>
  </sheetData>
  <printOptions horizontalCentered="1"/>
  <pageMargins left="0.5" right="0.5" top="0.75" bottom="0.5" header="0.3" footer="0.3"/>
  <pageSetup scale="75" orientation="landscape" r:id="rId1"/>
  <headerFooter>
    <oddHeader xml:space="preserve">&amp;RDEF’s Response to OPC POD 1 (1-26)
Q7
Page &amp;P of &amp;N
</oddHeader>
    <oddFooter>&amp;R20240025-OPCPOD1-00004282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1BA9-A191-446A-9F35-C99C208E8C4E}">
  <dimension ref="A1:L143"/>
  <sheetViews>
    <sheetView tabSelected="1" workbookViewId="0">
      <selection activeCell="O10" sqref="O10"/>
    </sheetView>
  </sheetViews>
  <sheetFormatPr defaultRowHeight="13.2" x14ac:dyDescent="0.25"/>
  <cols>
    <col min="1" max="1" width="11.44140625" style="55" customWidth="1"/>
    <col min="2" max="2" width="6.77734375" style="55" customWidth="1"/>
    <col min="3" max="4" width="9.33203125" style="55"/>
    <col min="5" max="5" width="17.6640625" style="55" customWidth="1"/>
    <col min="6" max="6" width="15" style="55" customWidth="1"/>
    <col min="7" max="7" width="3.6640625" style="55" customWidth="1"/>
    <col min="9" max="9" width="10.44140625" customWidth="1"/>
    <col min="10" max="10" width="11.6640625" customWidth="1"/>
    <col min="11" max="11" width="11.77734375" customWidth="1"/>
    <col min="12" max="12" width="11.109375" customWidth="1"/>
    <col min="13" max="13" width="3.6640625" customWidth="1"/>
  </cols>
  <sheetData>
    <row r="1" spans="1:12" x14ac:dyDescent="0.25">
      <c r="A1" s="54" t="s">
        <v>61</v>
      </c>
      <c r="E1" s="49"/>
      <c r="F1"/>
      <c r="G1"/>
    </row>
    <row r="2" spans="1:12" x14ac:dyDescent="0.25">
      <c r="A2" s="54"/>
      <c r="E2" s="49"/>
      <c r="F2"/>
      <c r="G2"/>
    </row>
    <row r="3" spans="1:12" x14ac:dyDescent="0.25">
      <c r="E3" s="56" t="s">
        <v>62</v>
      </c>
      <c r="F3" s="57">
        <v>44935</v>
      </c>
      <c r="G3" s="65"/>
    </row>
    <row r="4" spans="1:12" x14ac:dyDescent="0.25">
      <c r="E4" s="117" t="s">
        <v>63</v>
      </c>
      <c r="F4" s="118"/>
      <c r="G4" s="66"/>
    </row>
    <row r="5" spans="1:12" x14ac:dyDescent="0.25">
      <c r="A5" s="59" t="s">
        <v>64</v>
      </c>
      <c r="B5" s="60" t="s">
        <v>65</v>
      </c>
      <c r="C5" s="60" t="s">
        <v>66</v>
      </c>
      <c r="D5" s="61" t="s">
        <v>67</v>
      </c>
      <c r="E5" s="62" t="s">
        <v>57</v>
      </c>
      <c r="F5" s="63" t="s">
        <v>68</v>
      </c>
      <c r="G5"/>
    </row>
    <row r="6" spans="1:12" x14ac:dyDescent="0.25">
      <c r="A6" s="70" t="str">
        <f t="shared" ref="A6:A65" si="0">CONCATENATE(B6,C6)</f>
        <v>1H2023</v>
      </c>
      <c r="B6" s="70" t="str">
        <f t="shared" ref="B6:B65" si="1">IF(D6&lt;7,"1H","2H")</f>
        <v>1H</v>
      </c>
      <c r="C6" s="70">
        <f t="shared" ref="C6:C65" si="2">YEAR(E6)</f>
        <v>2023</v>
      </c>
      <c r="D6" s="70">
        <f t="shared" ref="D6:D65" si="3">MONTH(E6)</f>
        <v>1</v>
      </c>
      <c r="E6" s="71">
        <v>44941</v>
      </c>
      <c r="F6" s="72">
        <v>4.4800000000000004</v>
      </c>
      <c r="G6"/>
      <c r="H6" s="116" t="s">
        <v>66</v>
      </c>
      <c r="I6" s="116" t="s">
        <v>57</v>
      </c>
      <c r="J6" s="116" t="s">
        <v>69</v>
      </c>
      <c r="K6" s="119" t="s">
        <v>70</v>
      </c>
      <c r="L6" s="116" t="s">
        <v>71</v>
      </c>
    </row>
    <row r="7" spans="1:12" x14ac:dyDescent="0.25">
      <c r="A7" s="70" t="str">
        <f t="shared" si="0"/>
        <v>1H2023</v>
      </c>
      <c r="B7" s="70" t="str">
        <f t="shared" si="1"/>
        <v>1H</v>
      </c>
      <c r="C7" s="70">
        <f t="shared" si="2"/>
        <v>2023</v>
      </c>
      <c r="D7" s="70">
        <f t="shared" si="3"/>
        <v>2</v>
      </c>
      <c r="E7" s="71">
        <v>44972</v>
      </c>
      <c r="F7" s="72">
        <v>4.8600000000000003</v>
      </c>
      <c r="G7"/>
      <c r="H7" s="116" t="s">
        <v>57</v>
      </c>
      <c r="I7" s="116" t="s">
        <v>57</v>
      </c>
      <c r="J7" s="116" t="s">
        <v>72</v>
      </c>
      <c r="K7" s="120"/>
      <c r="L7" s="116"/>
    </row>
    <row r="8" spans="1:12" x14ac:dyDescent="0.25">
      <c r="A8" s="70" t="str">
        <f t="shared" si="0"/>
        <v>1H2023</v>
      </c>
      <c r="B8" s="70" t="str">
        <f t="shared" si="1"/>
        <v>1H</v>
      </c>
      <c r="C8" s="70">
        <f t="shared" si="2"/>
        <v>2023</v>
      </c>
      <c r="D8" s="70">
        <f t="shared" si="3"/>
        <v>3</v>
      </c>
      <c r="E8" s="71">
        <v>45000</v>
      </c>
      <c r="F8" s="72">
        <v>4.8600000000000003</v>
      </c>
      <c r="G8"/>
      <c r="H8" s="67">
        <v>2023</v>
      </c>
      <c r="I8" s="67" t="s">
        <v>73</v>
      </c>
      <c r="J8" s="68">
        <f>AVERAGEIF($A$6:$A$65,I8,F$6:F$65)/100</f>
        <v>4.9266666666666667E-2</v>
      </c>
      <c r="K8" s="69"/>
      <c r="L8" s="68">
        <f t="shared" ref="L8:L13" si="4">MROUND(J8+0.000249,0.0005)+K8</f>
        <v>4.9500000000000002E-2</v>
      </c>
    </row>
    <row r="9" spans="1:12" x14ac:dyDescent="0.25">
      <c r="A9" s="70" t="str">
        <f t="shared" si="0"/>
        <v>1H2023</v>
      </c>
      <c r="B9" s="70" t="str">
        <f t="shared" si="1"/>
        <v>1H</v>
      </c>
      <c r="C9" s="70">
        <f t="shared" si="2"/>
        <v>2023</v>
      </c>
      <c r="D9" s="70">
        <f t="shared" si="3"/>
        <v>4</v>
      </c>
      <c r="E9" s="71">
        <v>45031</v>
      </c>
      <c r="F9" s="72">
        <v>5.07</v>
      </c>
      <c r="G9"/>
      <c r="H9" s="67">
        <f>H8</f>
        <v>2023</v>
      </c>
      <c r="I9" s="67" t="s">
        <v>74</v>
      </c>
      <c r="J9" s="68">
        <f t="shared" ref="J9" si="5">AVERAGEIF($A$6:$A$65,I9,F$6:F$65)/100</f>
        <v>4.8966666666666658E-2</v>
      </c>
      <c r="K9" s="69"/>
      <c r="L9" s="68">
        <f t="shared" si="4"/>
        <v>4.9000000000000002E-2</v>
      </c>
    </row>
    <row r="10" spans="1:12" x14ac:dyDescent="0.25">
      <c r="A10" s="70" t="str">
        <f>CONCATENATE(B10,C10)</f>
        <v>1H2023</v>
      </c>
      <c r="B10" s="70" t="str">
        <f>IF(D10&lt;7,"1H","2H")</f>
        <v>1H</v>
      </c>
      <c r="C10" s="70">
        <f>YEAR(E10)</f>
        <v>2023</v>
      </c>
      <c r="D10" s="70">
        <f>MONTH(E10)</f>
        <v>5</v>
      </c>
      <c r="E10" s="71">
        <v>45061</v>
      </c>
      <c r="F10" s="72">
        <v>5.2</v>
      </c>
      <c r="G10"/>
      <c r="H10" s="67">
        <f t="shared" ref="H10:I13" si="6">H9+1</f>
        <v>2024</v>
      </c>
      <c r="I10" s="67">
        <v>2024</v>
      </c>
      <c r="J10" s="68">
        <f>AVERAGEIF($C$6:$C$65,I10,F$6:F$65)/100</f>
        <v>3.755E-2</v>
      </c>
      <c r="K10" s="69"/>
      <c r="L10" s="68">
        <f t="shared" si="4"/>
        <v>3.7999999999999999E-2</v>
      </c>
    </row>
    <row r="11" spans="1:12" x14ac:dyDescent="0.25">
      <c r="A11" s="70" t="str">
        <f>CONCATENATE(B11,C11)</f>
        <v>1H2023</v>
      </c>
      <c r="B11" s="70" t="str">
        <f>IF(D11&lt;7,"1H","2H")</f>
        <v>1H</v>
      </c>
      <c r="C11" s="70">
        <f>YEAR(E11)</f>
        <v>2023</v>
      </c>
      <c r="D11" s="70">
        <f>MONTH(E11)</f>
        <v>6</v>
      </c>
      <c r="E11" s="71">
        <v>45092</v>
      </c>
      <c r="F11" s="72">
        <v>5.09</v>
      </c>
      <c r="G11"/>
      <c r="H11" s="67">
        <f t="shared" si="6"/>
        <v>2025</v>
      </c>
      <c r="I11" s="67">
        <f t="shared" si="6"/>
        <v>2025</v>
      </c>
      <c r="J11" s="68">
        <f>AVERAGEIF($C$6:$C$65,I11,F$6:F$65)/100</f>
        <v>2.9674999999999993E-2</v>
      </c>
      <c r="K11" s="69"/>
      <c r="L11" s="68">
        <f t="shared" si="4"/>
        <v>0.03</v>
      </c>
    </row>
    <row r="12" spans="1:12" x14ac:dyDescent="0.25">
      <c r="A12" s="70" t="str">
        <f t="shared" si="0"/>
        <v>2H2023</v>
      </c>
      <c r="B12" s="70" t="str">
        <f t="shared" si="1"/>
        <v>2H</v>
      </c>
      <c r="C12" s="70">
        <f t="shared" si="2"/>
        <v>2023</v>
      </c>
      <c r="D12" s="70">
        <f t="shared" si="3"/>
        <v>7</v>
      </c>
      <c r="E12" s="71">
        <v>45122</v>
      </c>
      <c r="F12" s="72">
        <v>5.01</v>
      </c>
      <c r="G12"/>
      <c r="H12" s="67">
        <f t="shared" si="6"/>
        <v>2026</v>
      </c>
      <c r="I12" s="67">
        <f t="shared" si="6"/>
        <v>2026</v>
      </c>
      <c r="J12" s="68">
        <f>AVERAGEIF($C$6:$C$65,I12,F$6:F$65)/100</f>
        <v>2.9158333333333335E-2</v>
      </c>
      <c r="K12" s="69"/>
      <c r="L12" s="68">
        <f t="shared" si="4"/>
        <v>2.9500000000000002E-2</v>
      </c>
    </row>
    <row r="13" spans="1:12" x14ac:dyDescent="0.25">
      <c r="A13" s="70" t="str">
        <f t="shared" si="0"/>
        <v>2H2023</v>
      </c>
      <c r="B13" s="70" t="str">
        <f t="shared" si="1"/>
        <v>2H</v>
      </c>
      <c r="C13" s="70">
        <f t="shared" si="2"/>
        <v>2023</v>
      </c>
      <c r="D13" s="70">
        <f t="shared" si="3"/>
        <v>8</v>
      </c>
      <c r="E13" s="71">
        <v>45153</v>
      </c>
      <c r="F13" s="72">
        <v>5.05</v>
      </c>
      <c r="G13"/>
      <c r="H13" s="67">
        <f t="shared" si="6"/>
        <v>2027</v>
      </c>
      <c r="I13" s="67">
        <f t="shared" si="6"/>
        <v>2027</v>
      </c>
      <c r="J13" s="68">
        <f>AVERAGEIF($C$6:$C$65,I13,F$6:F$65)/100</f>
        <v>2.9441666666666665E-2</v>
      </c>
      <c r="K13" s="70"/>
      <c r="L13" s="68">
        <f t="shared" si="4"/>
        <v>2.9500000000000002E-2</v>
      </c>
    </row>
    <row r="14" spans="1:12" x14ac:dyDescent="0.25">
      <c r="A14" s="70" t="str">
        <f t="shared" si="0"/>
        <v>2H2023</v>
      </c>
      <c r="B14" s="70" t="str">
        <f t="shared" si="1"/>
        <v>2H</v>
      </c>
      <c r="C14" s="70">
        <f t="shared" si="2"/>
        <v>2023</v>
      </c>
      <c r="D14" s="70">
        <f t="shared" si="3"/>
        <v>9</v>
      </c>
      <c r="E14" s="71">
        <v>45184</v>
      </c>
      <c r="F14" s="72">
        <v>4.92</v>
      </c>
      <c r="G14"/>
    </row>
    <row r="15" spans="1:12" x14ac:dyDescent="0.25">
      <c r="A15" s="70" t="str">
        <f t="shared" si="0"/>
        <v>2H2023</v>
      </c>
      <c r="B15" s="70" t="str">
        <f t="shared" si="1"/>
        <v>2H</v>
      </c>
      <c r="C15" s="70">
        <f t="shared" si="2"/>
        <v>2023</v>
      </c>
      <c r="D15" s="70">
        <f t="shared" si="3"/>
        <v>10</v>
      </c>
      <c r="E15" s="71">
        <v>45214</v>
      </c>
      <c r="F15" s="72">
        <v>4.8899999999999997</v>
      </c>
      <c r="G15"/>
    </row>
    <row r="16" spans="1:12" x14ac:dyDescent="0.25">
      <c r="A16" s="70" t="str">
        <f t="shared" si="0"/>
        <v>2H2023</v>
      </c>
      <c r="B16" s="70" t="str">
        <f t="shared" si="1"/>
        <v>2H</v>
      </c>
      <c r="C16" s="70">
        <f t="shared" si="2"/>
        <v>2023</v>
      </c>
      <c r="D16" s="70">
        <f t="shared" si="3"/>
        <v>11</v>
      </c>
      <c r="E16" s="71">
        <v>45245</v>
      </c>
      <c r="F16" s="72">
        <v>4.88</v>
      </c>
      <c r="G16"/>
    </row>
    <row r="17" spans="1:7" x14ac:dyDescent="0.25">
      <c r="A17" s="70" t="str">
        <f t="shared" si="0"/>
        <v>2H2023</v>
      </c>
      <c r="B17" s="70" t="str">
        <f t="shared" si="1"/>
        <v>2H</v>
      </c>
      <c r="C17" s="70">
        <f t="shared" si="2"/>
        <v>2023</v>
      </c>
      <c r="D17" s="70">
        <f t="shared" si="3"/>
        <v>12</v>
      </c>
      <c r="E17" s="71">
        <v>45275</v>
      </c>
      <c r="F17" s="72">
        <v>4.63</v>
      </c>
      <c r="G17"/>
    </row>
    <row r="18" spans="1:7" x14ac:dyDescent="0.25">
      <c r="A18" s="70" t="str">
        <f t="shared" si="0"/>
        <v>1H2024</v>
      </c>
      <c r="B18" s="70" t="str">
        <f t="shared" si="1"/>
        <v>1H</v>
      </c>
      <c r="C18" s="70">
        <f t="shared" si="2"/>
        <v>2024</v>
      </c>
      <c r="D18" s="70">
        <f t="shared" si="3"/>
        <v>1</v>
      </c>
      <c r="E18" s="71">
        <v>45306</v>
      </c>
      <c r="F18" s="72">
        <v>4.55</v>
      </c>
      <c r="G18"/>
    </row>
    <row r="19" spans="1:7" x14ac:dyDescent="0.25">
      <c r="A19" s="70" t="str">
        <f t="shared" si="0"/>
        <v>1H2024</v>
      </c>
      <c r="B19" s="70" t="str">
        <f t="shared" si="1"/>
        <v>1H</v>
      </c>
      <c r="C19" s="70">
        <f t="shared" si="2"/>
        <v>2024</v>
      </c>
      <c r="D19" s="70">
        <f t="shared" si="3"/>
        <v>2</v>
      </c>
      <c r="E19" s="71">
        <v>45337</v>
      </c>
      <c r="F19" s="72">
        <v>4.5</v>
      </c>
      <c r="G19"/>
    </row>
    <row r="20" spans="1:7" x14ac:dyDescent="0.25">
      <c r="A20" s="70" t="str">
        <f t="shared" si="0"/>
        <v>1H2024</v>
      </c>
      <c r="B20" s="70" t="str">
        <f t="shared" si="1"/>
        <v>1H</v>
      </c>
      <c r="C20" s="70">
        <f t="shared" si="2"/>
        <v>2024</v>
      </c>
      <c r="D20" s="70">
        <f t="shared" si="3"/>
        <v>3</v>
      </c>
      <c r="E20" s="71">
        <v>45366</v>
      </c>
      <c r="F20" s="72">
        <v>4.2</v>
      </c>
      <c r="G20"/>
    </row>
    <row r="21" spans="1:7" x14ac:dyDescent="0.25">
      <c r="A21" s="70" t="str">
        <f t="shared" si="0"/>
        <v>1H2024</v>
      </c>
      <c r="B21" s="70" t="str">
        <f t="shared" si="1"/>
        <v>1H</v>
      </c>
      <c r="C21" s="70">
        <f t="shared" si="2"/>
        <v>2024</v>
      </c>
      <c r="D21" s="70">
        <f t="shared" si="3"/>
        <v>4</v>
      </c>
      <c r="E21" s="71">
        <v>45397</v>
      </c>
      <c r="F21" s="72">
        <v>4.08</v>
      </c>
      <c r="G21"/>
    </row>
    <row r="22" spans="1:7" x14ac:dyDescent="0.25">
      <c r="A22" s="70" t="str">
        <f t="shared" si="0"/>
        <v>1H2024</v>
      </c>
      <c r="B22" s="70" t="str">
        <f t="shared" si="1"/>
        <v>1H</v>
      </c>
      <c r="C22" s="70">
        <f t="shared" si="2"/>
        <v>2024</v>
      </c>
      <c r="D22" s="70">
        <f t="shared" si="3"/>
        <v>5</v>
      </c>
      <c r="E22" s="71">
        <v>45427</v>
      </c>
      <c r="F22" s="72">
        <v>3.99</v>
      </c>
      <c r="G22"/>
    </row>
    <row r="23" spans="1:7" x14ac:dyDescent="0.25">
      <c r="A23" s="70" t="str">
        <f t="shared" si="0"/>
        <v>1H2024</v>
      </c>
      <c r="B23" s="70" t="str">
        <f t="shared" si="1"/>
        <v>1H</v>
      </c>
      <c r="C23" s="70">
        <f t="shared" si="2"/>
        <v>2024</v>
      </c>
      <c r="D23" s="70">
        <f t="shared" si="3"/>
        <v>6</v>
      </c>
      <c r="E23" s="71">
        <v>45458</v>
      </c>
      <c r="F23" s="72">
        <v>3.75</v>
      </c>
      <c r="G23"/>
    </row>
    <row r="24" spans="1:7" x14ac:dyDescent="0.25">
      <c r="A24" s="70" t="str">
        <f t="shared" si="0"/>
        <v>2H2024</v>
      </c>
      <c r="B24" s="70" t="str">
        <f t="shared" si="1"/>
        <v>2H</v>
      </c>
      <c r="C24" s="70">
        <f t="shared" si="2"/>
        <v>2024</v>
      </c>
      <c r="D24" s="70">
        <f t="shared" si="3"/>
        <v>7</v>
      </c>
      <c r="E24" s="71">
        <v>45488</v>
      </c>
      <c r="F24" s="72">
        <v>3.6</v>
      </c>
      <c r="G24"/>
    </row>
    <row r="25" spans="1:7" x14ac:dyDescent="0.25">
      <c r="A25" s="70" t="str">
        <f t="shared" si="0"/>
        <v>2H2024</v>
      </c>
      <c r="B25" s="70" t="str">
        <f t="shared" si="1"/>
        <v>2H</v>
      </c>
      <c r="C25" s="70">
        <f t="shared" si="2"/>
        <v>2024</v>
      </c>
      <c r="D25" s="70">
        <f t="shared" si="3"/>
        <v>8</v>
      </c>
      <c r="E25" s="71">
        <v>45519</v>
      </c>
      <c r="F25" s="72">
        <v>3.5</v>
      </c>
      <c r="G25"/>
    </row>
    <row r="26" spans="1:7" x14ac:dyDescent="0.25">
      <c r="A26" s="70" t="str">
        <f t="shared" si="0"/>
        <v>2H2024</v>
      </c>
      <c r="B26" s="70" t="str">
        <f t="shared" si="1"/>
        <v>2H</v>
      </c>
      <c r="C26" s="70">
        <f t="shared" si="2"/>
        <v>2024</v>
      </c>
      <c r="D26" s="70">
        <f t="shared" si="3"/>
        <v>9</v>
      </c>
      <c r="E26" s="71">
        <v>45550</v>
      </c>
      <c r="F26" s="72">
        <v>3.37</v>
      </c>
      <c r="G26"/>
    </row>
    <row r="27" spans="1:7" x14ac:dyDescent="0.25">
      <c r="A27" s="70" t="str">
        <f t="shared" si="0"/>
        <v>2H2024</v>
      </c>
      <c r="B27" s="70" t="str">
        <f t="shared" si="1"/>
        <v>2H</v>
      </c>
      <c r="C27" s="70">
        <f t="shared" si="2"/>
        <v>2024</v>
      </c>
      <c r="D27" s="70">
        <f t="shared" si="3"/>
        <v>10</v>
      </c>
      <c r="E27" s="71">
        <v>45580</v>
      </c>
      <c r="F27" s="72">
        <v>3.27</v>
      </c>
      <c r="G27"/>
    </row>
    <row r="28" spans="1:7" x14ac:dyDescent="0.25">
      <c r="A28" s="70" t="str">
        <f t="shared" si="0"/>
        <v>2H2024</v>
      </c>
      <c r="B28" s="70" t="str">
        <f t="shared" si="1"/>
        <v>2H</v>
      </c>
      <c r="C28" s="70">
        <f t="shared" si="2"/>
        <v>2024</v>
      </c>
      <c r="D28" s="70">
        <f t="shared" si="3"/>
        <v>11</v>
      </c>
      <c r="E28" s="71">
        <v>45611</v>
      </c>
      <c r="F28" s="72">
        <v>3.16</v>
      </c>
      <c r="G28"/>
    </row>
    <row r="29" spans="1:7" x14ac:dyDescent="0.25">
      <c r="A29" s="70" t="str">
        <f t="shared" si="0"/>
        <v>2H2024</v>
      </c>
      <c r="B29" s="70" t="str">
        <f t="shared" si="1"/>
        <v>2H</v>
      </c>
      <c r="C29" s="70">
        <f t="shared" si="2"/>
        <v>2024</v>
      </c>
      <c r="D29" s="70">
        <f t="shared" si="3"/>
        <v>12</v>
      </c>
      <c r="E29" s="71">
        <v>45641</v>
      </c>
      <c r="F29" s="72">
        <v>3.09</v>
      </c>
      <c r="G29"/>
    </row>
    <row r="30" spans="1:7" x14ac:dyDescent="0.25">
      <c r="A30" s="70" t="str">
        <f t="shared" si="0"/>
        <v>1H2025</v>
      </c>
      <c r="B30" s="70" t="str">
        <f t="shared" si="1"/>
        <v>1H</v>
      </c>
      <c r="C30" s="70">
        <f t="shared" si="2"/>
        <v>2025</v>
      </c>
      <c r="D30" s="70">
        <f t="shared" si="3"/>
        <v>1</v>
      </c>
      <c r="E30" s="71">
        <v>45672</v>
      </c>
      <c r="F30" s="72">
        <v>3.34</v>
      </c>
      <c r="G30"/>
    </row>
    <row r="31" spans="1:7" x14ac:dyDescent="0.25">
      <c r="A31" s="70" t="str">
        <f t="shared" si="0"/>
        <v>1H2025</v>
      </c>
      <c r="B31" s="70" t="str">
        <f t="shared" si="1"/>
        <v>1H</v>
      </c>
      <c r="C31" s="70">
        <f t="shared" si="2"/>
        <v>2025</v>
      </c>
      <c r="D31" s="70">
        <f t="shared" si="3"/>
        <v>2</v>
      </c>
      <c r="E31" s="71">
        <v>45706</v>
      </c>
      <c r="F31" s="72">
        <v>3.27</v>
      </c>
      <c r="G31"/>
    </row>
    <row r="32" spans="1:7" x14ac:dyDescent="0.25">
      <c r="A32" s="70" t="str">
        <f t="shared" si="0"/>
        <v>1H2025</v>
      </c>
      <c r="B32" s="70" t="str">
        <f t="shared" si="1"/>
        <v>1H</v>
      </c>
      <c r="C32" s="70">
        <f t="shared" si="2"/>
        <v>2025</v>
      </c>
      <c r="D32" s="70">
        <f t="shared" si="3"/>
        <v>3</v>
      </c>
      <c r="E32" s="71">
        <v>45731</v>
      </c>
      <c r="F32" s="72">
        <v>3.2</v>
      </c>
      <c r="G32"/>
    </row>
    <row r="33" spans="1:7" x14ac:dyDescent="0.25">
      <c r="A33" s="70" t="str">
        <f t="shared" si="0"/>
        <v>1H2025</v>
      </c>
      <c r="B33" s="70" t="str">
        <f t="shared" si="1"/>
        <v>1H</v>
      </c>
      <c r="C33" s="70">
        <f t="shared" si="2"/>
        <v>2025</v>
      </c>
      <c r="D33" s="70">
        <f t="shared" si="3"/>
        <v>4</v>
      </c>
      <c r="E33" s="71">
        <v>45762</v>
      </c>
      <c r="F33" s="72">
        <v>3.13</v>
      </c>
      <c r="G33"/>
    </row>
    <row r="34" spans="1:7" x14ac:dyDescent="0.25">
      <c r="A34" s="70" t="str">
        <f t="shared" si="0"/>
        <v>1H2025</v>
      </c>
      <c r="B34" s="70" t="str">
        <f t="shared" si="1"/>
        <v>1H</v>
      </c>
      <c r="C34" s="70">
        <f t="shared" si="2"/>
        <v>2025</v>
      </c>
      <c r="D34" s="70">
        <f t="shared" si="3"/>
        <v>5</v>
      </c>
      <c r="E34" s="71">
        <v>45792</v>
      </c>
      <c r="F34" s="72">
        <v>3.06</v>
      </c>
      <c r="G34"/>
    </row>
    <row r="35" spans="1:7" x14ac:dyDescent="0.25">
      <c r="A35" s="70" t="str">
        <f t="shared" si="0"/>
        <v>1H2025</v>
      </c>
      <c r="B35" s="70" t="str">
        <f t="shared" si="1"/>
        <v>1H</v>
      </c>
      <c r="C35" s="70">
        <f t="shared" si="2"/>
        <v>2025</v>
      </c>
      <c r="D35" s="70">
        <f t="shared" si="3"/>
        <v>6</v>
      </c>
      <c r="E35" s="71">
        <v>45823</v>
      </c>
      <c r="F35" s="72">
        <v>3</v>
      </c>
      <c r="G35"/>
    </row>
    <row r="36" spans="1:7" x14ac:dyDescent="0.25">
      <c r="A36" s="70" t="str">
        <f t="shared" si="0"/>
        <v>2H2025</v>
      </c>
      <c r="B36" s="70" t="str">
        <f t="shared" si="1"/>
        <v>2H</v>
      </c>
      <c r="C36" s="70">
        <f t="shared" si="2"/>
        <v>2025</v>
      </c>
      <c r="D36" s="70">
        <f t="shared" si="3"/>
        <v>7</v>
      </c>
      <c r="E36" s="71">
        <v>45853</v>
      </c>
      <c r="F36" s="72">
        <v>2.93</v>
      </c>
      <c r="G36"/>
    </row>
    <row r="37" spans="1:7" x14ac:dyDescent="0.25">
      <c r="A37" s="70" t="str">
        <f t="shared" si="0"/>
        <v>2H2025</v>
      </c>
      <c r="B37" s="70" t="str">
        <f t="shared" si="1"/>
        <v>2H</v>
      </c>
      <c r="C37" s="70">
        <f t="shared" si="2"/>
        <v>2025</v>
      </c>
      <c r="D37" s="70">
        <f t="shared" si="3"/>
        <v>8</v>
      </c>
      <c r="E37" s="71">
        <v>45884</v>
      </c>
      <c r="F37" s="72">
        <v>2.86</v>
      </c>
      <c r="G37"/>
    </row>
    <row r="38" spans="1:7" x14ac:dyDescent="0.25">
      <c r="A38" s="70" t="str">
        <f t="shared" si="0"/>
        <v>2H2025</v>
      </c>
      <c r="B38" s="70" t="str">
        <f t="shared" si="1"/>
        <v>2H</v>
      </c>
      <c r="C38" s="70">
        <f t="shared" si="2"/>
        <v>2025</v>
      </c>
      <c r="D38" s="70">
        <f t="shared" si="3"/>
        <v>9</v>
      </c>
      <c r="E38" s="71">
        <v>45915</v>
      </c>
      <c r="F38" s="72">
        <v>2.79</v>
      </c>
      <c r="G38"/>
    </row>
    <row r="39" spans="1:7" x14ac:dyDescent="0.25">
      <c r="A39" s="70" t="str">
        <f t="shared" si="0"/>
        <v>2H2025</v>
      </c>
      <c r="B39" s="70" t="str">
        <f t="shared" si="1"/>
        <v>2H</v>
      </c>
      <c r="C39" s="70">
        <f t="shared" si="2"/>
        <v>2025</v>
      </c>
      <c r="D39" s="70">
        <f t="shared" si="3"/>
        <v>10</v>
      </c>
      <c r="E39" s="71">
        <v>45945</v>
      </c>
      <c r="F39" s="72">
        <v>2.72</v>
      </c>
      <c r="G39"/>
    </row>
    <row r="40" spans="1:7" x14ac:dyDescent="0.25">
      <c r="A40" s="70" t="str">
        <f t="shared" si="0"/>
        <v>2H2025</v>
      </c>
      <c r="B40" s="70" t="str">
        <f t="shared" si="1"/>
        <v>2H</v>
      </c>
      <c r="C40" s="70">
        <f t="shared" si="2"/>
        <v>2025</v>
      </c>
      <c r="D40" s="70">
        <f t="shared" si="3"/>
        <v>11</v>
      </c>
      <c r="E40" s="71">
        <v>45976</v>
      </c>
      <c r="F40" s="72">
        <v>2.66</v>
      </c>
      <c r="G40"/>
    </row>
    <row r="41" spans="1:7" x14ac:dyDescent="0.25">
      <c r="A41" s="70" t="str">
        <f t="shared" si="0"/>
        <v>2H2025</v>
      </c>
      <c r="B41" s="70" t="str">
        <f t="shared" si="1"/>
        <v>2H</v>
      </c>
      <c r="C41" s="70">
        <f t="shared" si="2"/>
        <v>2025</v>
      </c>
      <c r="D41" s="70">
        <f t="shared" si="3"/>
        <v>12</v>
      </c>
      <c r="E41" s="71">
        <v>46006</v>
      </c>
      <c r="F41" s="72">
        <v>2.65</v>
      </c>
      <c r="G41"/>
    </row>
    <row r="42" spans="1:7" x14ac:dyDescent="0.25">
      <c r="A42" s="70" t="str">
        <f t="shared" si="0"/>
        <v>1H2026</v>
      </c>
      <c r="B42" s="70" t="str">
        <f t="shared" si="1"/>
        <v>1H</v>
      </c>
      <c r="C42" s="70">
        <f t="shared" si="2"/>
        <v>2026</v>
      </c>
      <c r="D42" s="70">
        <f t="shared" si="3"/>
        <v>1</v>
      </c>
      <c r="E42" s="71">
        <v>46037</v>
      </c>
      <c r="F42" s="72">
        <v>3.11</v>
      </c>
      <c r="G42"/>
    </row>
    <row r="43" spans="1:7" x14ac:dyDescent="0.25">
      <c r="A43" s="70" t="str">
        <f t="shared" si="0"/>
        <v>1H2026</v>
      </c>
      <c r="B43" s="70" t="str">
        <f t="shared" si="1"/>
        <v>1H</v>
      </c>
      <c r="C43" s="70">
        <f t="shared" si="2"/>
        <v>2026</v>
      </c>
      <c r="D43" s="70">
        <f t="shared" si="3"/>
        <v>2</v>
      </c>
      <c r="E43" s="71">
        <v>46068</v>
      </c>
      <c r="F43" s="72">
        <v>3.07</v>
      </c>
      <c r="G43"/>
    </row>
    <row r="44" spans="1:7" x14ac:dyDescent="0.25">
      <c r="A44" s="70" t="str">
        <f t="shared" si="0"/>
        <v>1H2026</v>
      </c>
      <c r="B44" s="70" t="str">
        <f t="shared" si="1"/>
        <v>1H</v>
      </c>
      <c r="C44" s="70">
        <f t="shared" si="2"/>
        <v>2026</v>
      </c>
      <c r="D44" s="70">
        <f t="shared" si="3"/>
        <v>3</v>
      </c>
      <c r="E44" s="71">
        <v>46096</v>
      </c>
      <c r="F44" s="72">
        <v>3.04</v>
      </c>
      <c r="G44"/>
    </row>
    <row r="45" spans="1:7" x14ac:dyDescent="0.25">
      <c r="A45" s="70" t="str">
        <f t="shared" si="0"/>
        <v>1H2026</v>
      </c>
      <c r="B45" s="70" t="str">
        <f t="shared" si="1"/>
        <v>1H</v>
      </c>
      <c r="C45" s="70">
        <f t="shared" si="2"/>
        <v>2026</v>
      </c>
      <c r="D45" s="70">
        <f t="shared" si="3"/>
        <v>4</v>
      </c>
      <c r="E45" s="71">
        <v>46127</v>
      </c>
      <c r="F45" s="72">
        <v>3</v>
      </c>
      <c r="G45"/>
    </row>
    <row r="46" spans="1:7" x14ac:dyDescent="0.25">
      <c r="A46" s="70" t="str">
        <f t="shared" si="0"/>
        <v>1H2026</v>
      </c>
      <c r="B46" s="70" t="str">
        <f t="shared" si="1"/>
        <v>1H</v>
      </c>
      <c r="C46" s="70">
        <f t="shared" si="2"/>
        <v>2026</v>
      </c>
      <c r="D46" s="70">
        <f t="shared" si="3"/>
        <v>5</v>
      </c>
      <c r="E46" s="71">
        <v>46157</v>
      </c>
      <c r="F46" s="72">
        <v>2.97</v>
      </c>
      <c r="G46"/>
    </row>
    <row r="47" spans="1:7" x14ac:dyDescent="0.25">
      <c r="A47" s="70" t="str">
        <f t="shared" si="0"/>
        <v>1H2026</v>
      </c>
      <c r="B47" s="70" t="str">
        <f t="shared" si="1"/>
        <v>1H</v>
      </c>
      <c r="C47" s="70">
        <f t="shared" si="2"/>
        <v>2026</v>
      </c>
      <c r="D47" s="70">
        <f t="shared" si="3"/>
        <v>6</v>
      </c>
      <c r="E47" s="71">
        <v>46188</v>
      </c>
      <c r="F47" s="72">
        <v>2.93</v>
      </c>
      <c r="G47"/>
    </row>
    <row r="48" spans="1:7" x14ac:dyDescent="0.25">
      <c r="A48" s="70" t="str">
        <f t="shared" si="0"/>
        <v>2H2026</v>
      </c>
      <c r="B48" s="70" t="str">
        <f t="shared" si="1"/>
        <v>2H</v>
      </c>
      <c r="C48" s="70">
        <f t="shared" si="2"/>
        <v>2026</v>
      </c>
      <c r="D48" s="70">
        <f t="shared" si="3"/>
        <v>7</v>
      </c>
      <c r="E48" s="71">
        <v>46218</v>
      </c>
      <c r="F48" s="72">
        <v>2.89</v>
      </c>
      <c r="G48"/>
    </row>
    <row r="49" spans="1:7" x14ac:dyDescent="0.25">
      <c r="A49" s="70" t="str">
        <f t="shared" si="0"/>
        <v>2H2026</v>
      </c>
      <c r="B49" s="70" t="str">
        <f t="shared" si="1"/>
        <v>2H</v>
      </c>
      <c r="C49" s="70">
        <f t="shared" si="2"/>
        <v>2026</v>
      </c>
      <c r="D49" s="70">
        <f t="shared" si="3"/>
        <v>8</v>
      </c>
      <c r="E49" s="71">
        <v>46249</v>
      </c>
      <c r="F49" s="72">
        <v>2.86</v>
      </c>
      <c r="G49"/>
    </row>
    <row r="50" spans="1:7" x14ac:dyDescent="0.25">
      <c r="A50" s="70" t="str">
        <f t="shared" si="0"/>
        <v>2H2026</v>
      </c>
      <c r="B50" s="70" t="str">
        <f t="shared" si="1"/>
        <v>2H</v>
      </c>
      <c r="C50" s="70">
        <f t="shared" si="2"/>
        <v>2026</v>
      </c>
      <c r="D50" s="70">
        <f t="shared" si="3"/>
        <v>9</v>
      </c>
      <c r="E50" s="71">
        <v>46280</v>
      </c>
      <c r="F50" s="72">
        <v>2.82</v>
      </c>
      <c r="G50"/>
    </row>
    <row r="51" spans="1:7" x14ac:dyDescent="0.25">
      <c r="A51" s="70" t="str">
        <f t="shared" si="0"/>
        <v>2H2026</v>
      </c>
      <c r="B51" s="70" t="str">
        <f t="shared" si="1"/>
        <v>2H</v>
      </c>
      <c r="C51" s="70">
        <f t="shared" si="2"/>
        <v>2026</v>
      </c>
      <c r="D51" s="70">
        <f t="shared" si="3"/>
        <v>10</v>
      </c>
      <c r="E51" s="71">
        <v>46310</v>
      </c>
      <c r="F51" s="72">
        <v>2.79</v>
      </c>
      <c r="G51"/>
    </row>
    <row r="52" spans="1:7" x14ac:dyDescent="0.25">
      <c r="A52" s="70" t="str">
        <f t="shared" si="0"/>
        <v>2H2026</v>
      </c>
      <c r="B52" s="70" t="str">
        <f t="shared" si="1"/>
        <v>2H</v>
      </c>
      <c r="C52" s="70">
        <f t="shared" si="2"/>
        <v>2026</v>
      </c>
      <c r="D52" s="70">
        <f t="shared" si="3"/>
        <v>11</v>
      </c>
      <c r="E52" s="71">
        <v>46341</v>
      </c>
      <c r="F52" s="72">
        <v>2.75</v>
      </c>
      <c r="G52"/>
    </row>
    <row r="53" spans="1:7" x14ac:dyDescent="0.25">
      <c r="A53" s="70" t="str">
        <f t="shared" si="0"/>
        <v>2H2026</v>
      </c>
      <c r="B53" s="70" t="str">
        <f t="shared" si="1"/>
        <v>2H</v>
      </c>
      <c r="C53" s="70">
        <f t="shared" si="2"/>
        <v>2026</v>
      </c>
      <c r="D53" s="70">
        <f t="shared" si="3"/>
        <v>12</v>
      </c>
      <c r="E53" s="71">
        <v>46371</v>
      </c>
      <c r="F53" s="72">
        <v>2.76</v>
      </c>
      <c r="G53"/>
    </row>
    <row r="54" spans="1:7" x14ac:dyDescent="0.25">
      <c r="A54" s="70" t="str">
        <f t="shared" si="0"/>
        <v>1H2027</v>
      </c>
      <c r="B54" s="70" t="str">
        <f t="shared" si="1"/>
        <v>1H</v>
      </c>
      <c r="C54" s="70">
        <f t="shared" si="2"/>
        <v>2027</v>
      </c>
      <c r="D54" s="70">
        <f t="shared" si="3"/>
        <v>1</v>
      </c>
      <c r="E54" s="71">
        <v>46402</v>
      </c>
      <c r="F54" s="72">
        <v>3.05</v>
      </c>
      <c r="G54"/>
    </row>
    <row r="55" spans="1:7" x14ac:dyDescent="0.25">
      <c r="A55" s="70" t="str">
        <f t="shared" si="0"/>
        <v>1H2027</v>
      </c>
      <c r="B55" s="70" t="str">
        <f t="shared" si="1"/>
        <v>1H</v>
      </c>
      <c r="C55" s="70">
        <f t="shared" si="2"/>
        <v>2027</v>
      </c>
      <c r="D55" s="70">
        <f t="shared" si="3"/>
        <v>2</v>
      </c>
      <c r="E55" s="71">
        <v>46433</v>
      </c>
      <c r="F55" s="72">
        <v>3.03</v>
      </c>
      <c r="G55"/>
    </row>
    <row r="56" spans="1:7" x14ac:dyDescent="0.25">
      <c r="A56" s="70" t="str">
        <f t="shared" si="0"/>
        <v>1H2027</v>
      </c>
      <c r="B56" s="70" t="str">
        <f t="shared" si="1"/>
        <v>1H</v>
      </c>
      <c r="C56" s="70">
        <f t="shared" si="2"/>
        <v>2027</v>
      </c>
      <c r="D56" s="70">
        <f t="shared" si="3"/>
        <v>3</v>
      </c>
      <c r="E56" s="71">
        <v>46461</v>
      </c>
      <c r="F56" s="72">
        <v>3.01</v>
      </c>
      <c r="G56"/>
    </row>
    <row r="57" spans="1:7" x14ac:dyDescent="0.25">
      <c r="A57" s="70" t="str">
        <f t="shared" si="0"/>
        <v>1H2027</v>
      </c>
      <c r="B57" s="70" t="str">
        <f t="shared" si="1"/>
        <v>1H</v>
      </c>
      <c r="C57" s="70">
        <f t="shared" si="2"/>
        <v>2027</v>
      </c>
      <c r="D57" s="70">
        <f t="shared" si="3"/>
        <v>4</v>
      </c>
      <c r="E57" s="71">
        <v>46492</v>
      </c>
      <c r="F57" s="72">
        <v>2.99</v>
      </c>
      <c r="G57"/>
    </row>
    <row r="58" spans="1:7" x14ac:dyDescent="0.25">
      <c r="A58" s="70" t="str">
        <f t="shared" si="0"/>
        <v>1H2027</v>
      </c>
      <c r="B58" s="70" t="str">
        <f t="shared" si="1"/>
        <v>1H</v>
      </c>
      <c r="C58" s="70">
        <f t="shared" si="2"/>
        <v>2027</v>
      </c>
      <c r="D58" s="70">
        <f t="shared" si="3"/>
        <v>5</v>
      </c>
      <c r="E58" s="71">
        <v>46522</v>
      </c>
      <c r="F58" s="72">
        <v>2.97</v>
      </c>
      <c r="G58"/>
    </row>
    <row r="59" spans="1:7" x14ac:dyDescent="0.25">
      <c r="A59" s="70" t="str">
        <f t="shared" si="0"/>
        <v>1H2027</v>
      </c>
      <c r="B59" s="70" t="str">
        <f t="shared" si="1"/>
        <v>1H</v>
      </c>
      <c r="C59" s="70">
        <f t="shared" si="2"/>
        <v>2027</v>
      </c>
      <c r="D59" s="70">
        <f t="shared" si="3"/>
        <v>6</v>
      </c>
      <c r="E59" s="71">
        <v>46553</v>
      </c>
      <c r="F59" s="72">
        <v>2.95</v>
      </c>
      <c r="G59"/>
    </row>
    <row r="60" spans="1:7" x14ac:dyDescent="0.25">
      <c r="A60" s="70" t="str">
        <f t="shared" si="0"/>
        <v>2H2027</v>
      </c>
      <c r="B60" s="70" t="str">
        <f t="shared" si="1"/>
        <v>2H</v>
      </c>
      <c r="C60" s="70">
        <f t="shared" si="2"/>
        <v>2027</v>
      </c>
      <c r="D60" s="70">
        <f t="shared" si="3"/>
        <v>7</v>
      </c>
      <c r="E60" s="71">
        <v>46583</v>
      </c>
      <c r="F60" s="72">
        <v>2.93</v>
      </c>
      <c r="G60"/>
    </row>
    <row r="61" spans="1:7" x14ac:dyDescent="0.25">
      <c r="A61" s="70" t="str">
        <f t="shared" si="0"/>
        <v>2H2027</v>
      </c>
      <c r="B61" s="70" t="str">
        <f t="shared" si="1"/>
        <v>2H</v>
      </c>
      <c r="C61" s="70">
        <f t="shared" si="2"/>
        <v>2027</v>
      </c>
      <c r="D61" s="70">
        <f t="shared" si="3"/>
        <v>8</v>
      </c>
      <c r="E61" s="71">
        <v>46614</v>
      </c>
      <c r="F61" s="72">
        <v>2.92</v>
      </c>
      <c r="G61"/>
    </row>
    <row r="62" spans="1:7" x14ac:dyDescent="0.25">
      <c r="A62" s="70" t="str">
        <f t="shared" si="0"/>
        <v>2H2027</v>
      </c>
      <c r="B62" s="70" t="str">
        <f t="shared" si="1"/>
        <v>2H</v>
      </c>
      <c r="C62" s="70">
        <f t="shared" si="2"/>
        <v>2027</v>
      </c>
      <c r="D62" s="70">
        <f t="shared" si="3"/>
        <v>9</v>
      </c>
      <c r="E62" s="71">
        <v>46645</v>
      </c>
      <c r="F62" s="72">
        <v>2.89</v>
      </c>
      <c r="G62"/>
    </row>
    <row r="63" spans="1:7" x14ac:dyDescent="0.25">
      <c r="A63" s="70" t="str">
        <f t="shared" si="0"/>
        <v>2H2027</v>
      </c>
      <c r="B63" s="70" t="str">
        <f t="shared" si="1"/>
        <v>2H</v>
      </c>
      <c r="C63" s="70">
        <f t="shared" si="2"/>
        <v>2027</v>
      </c>
      <c r="D63" s="70">
        <f t="shared" si="3"/>
        <v>10</v>
      </c>
      <c r="E63" s="71">
        <v>46675</v>
      </c>
      <c r="F63" s="72">
        <v>2.87</v>
      </c>
      <c r="G63"/>
    </row>
    <row r="64" spans="1:7" x14ac:dyDescent="0.25">
      <c r="A64" s="70" t="str">
        <f t="shared" si="0"/>
        <v>2H2027</v>
      </c>
      <c r="B64" s="70" t="str">
        <f t="shared" si="1"/>
        <v>2H</v>
      </c>
      <c r="C64" s="70">
        <f t="shared" si="2"/>
        <v>2027</v>
      </c>
      <c r="D64" s="70">
        <f t="shared" si="3"/>
        <v>11</v>
      </c>
      <c r="E64" s="71">
        <v>46706</v>
      </c>
      <c r="F64" s="72">
        <v>2.85</v>
      </c>
      <c r="G64"/>
    </row>
    <row r="65" spans="1:7" x14ac:dyDescent="0.25">
      <c r="A65" s="70" t="str">
        <f t="shared" si="0"/>
        <v>2H2027</v>
      </c>
      <c r="B65" s="70" t="str">
        <f t="shared" si="1"/>
        <v>2H</v>
      </c>
      <c r="C65" s="70">
        <f t="shared" si="2"/>
        <v>2027</v>
      </c>
      <c r="D65" s="70">
        <f t="shared" si="3"/>
        <v>12</v>
      </c>
      <c r="E65" s="71">
        <v>46736</v>
      </c>
      <c r="F65" s="72">
        <v>2.87</v>
      </c>
      <c r="G65"/>
    </row>
    <row r="66" spans="1:7" x14ac:dyDescent="0.25">
      <c r="E66" s="49"/>
      <c r="F66" s="58"/>
      <c r="G66" s="58"/>
    </row>
    <row r="67" spans="1:7" x14ac:dyDescent="0.25">
      <c r="E67" s="49"/>
      <c r="F67" s="58"/>
      <c r="G67" s="58"/>
    </row>
    <row r="68" spans="1:7" x14ac:dyDescent="0.25">
      <c r="E68" s="49"/>
      <c r="F68" s="58"/>
      <c r="G68" s="58"/>
    </row>
    <row r="69" spans="1:7" x14ac:dyDescent="0.25">
      <c r="E69" s="49"/>
      <c r="F69" s="58"/>
      <c r="G69" s="58"/>
    </row>
    <row r="70" spans="1:7" x14ac:dyDescent="0.25">
      <c r="E70" s="49"/>
      <c r="F70" s="58"/>
      <c r="G70" s="58"/>
    </row>
    <row r="71" spans="1:7" x14ac:dyDescent="0.25">
      <c r="E71" s="64"/>
      <c r="F71"/>
      <c r="G71"/>
    </row>
    <row r="72" spans="1:7" x14ac:dyDescent="0.25">
      <c r="E72" s="49"/>
      <c r="F72" s="58"/>
      <c r="G72" s="58"/>
    </row>
    <row r="73" spans="1:7" x14ac:dyDescent="0.25">
      <c r="E73" s="49"/>
      <c r="F73" s="58"/>
      <c r="G73" s="58"/>
    </row>
    <row r="74" spans="1:7" x14ac:dyDescent="0.25">
      <c r="E74" s="49"/>
      <c r="F74" s="58"/>
      <c r="G74" s="58"/>
    </row>
    <row r="75" spans="1:7" x14ac:dyDescent="0.25">
      <c r="E75" s="49"/>
      <c r="F75" s="58"/>
      <c r="G75" s="58"/>
    </row>
    <row r="76" spans="1:7" x14ac:dyDescent="0.25">
      <c r="E76" s="49"/>
      <c r="F76" s="58"/>
      <c r="G76" s="58"/>
    </row>
    <row r="77" spans="1:7" x14ac:dyDescent="0.25">
      <c r="E77" s="49"/>
      <c r="F77" s="58"/>
      <c r="G77" s="58"/>
    </row>
    <row r="78" spans="1:7" x14ac:dyDescent="0.25">
      <c r="E78" s="49"/>
      <c r="F78" s="58"/>
      <c r="G78" s="58"/>
    </row>
    <row r="79" spans="1:7" x14ac:dyDescent="0.25">
      <c r="E79" s="49"/>
      <c r="F79" s="58"/>
      <c r="G79" s="58"/>
    </row>
    <row r="80" spans="1:7" x14ac:dyDescent="0.25">
      <c r="E80" s="49"/>
      <c r="F80" s="58"/>
      <c r="G80" s="58"/>
    </row>
    <row r="81" spans="5:7" x14ac:dyDescent="0.25">
      <c r="E81" s="49"/>
      <c r="F81" s="58"/>
      <c r="G81" s="58"/>
    </row>
    <row r="82" spans="5:7" x14ac:dyDescent="0.25">
      <c r="E82" s="49"/>
      <c r="F82" s="58"/>
      <c r="G82" s="58"/>
    </row>
    <row r="83" spans="5:7" x14ac:dyDescent="0.25">
      <c r="E83" s="49"/>
      <c r="F83" s="58"/>
      <c r="G83" s="58"/>
    </row>
    <row r="84" spans="5:7" x14ac:dyDescent="0.25">
      <c r="E84" s="64"/>
      <c r="F84"/>
      <c r="G84"/>
    </row>
    <row r="85" spans="5:7" x14ac:dyDescent="0.25">
      <c r="E85" s="49"/>
      <c r="F85" s="58"/>
      <c r="G85" s="58"/>
    </row>
    <row r="86" spans="5:7" x14ac:dyDescent="0.25">
      <c r="E86" s="49"/>
      <c r="F86" s="58"/>
      <c r="G86" s="58"/>
    </row>
    <row r="87" spans="5:7" x14ac:dyDescent="0.25">
      <c r="E87" s="49"/>
      <c r="F87" s="58"/>
      <c r="G87" s="58"/>
    </row>
    <row r="88" spans="5:7" x14ac:dyDescent="0.25">
      <c r="E88" s="49"/>
      <c r="F88" s="58"/>
      <c r="G88" s="58"/>
    </row>
    <row r="89" spans="5:7" x14ac:dyDescent="0.25">
      <c r="E89" s="49"/>
      <c r="F89" s="58"/>
      <c r="G89" s="58"/>
    </row>
    <row r="90" spans="5:7" x14ac:dyDescent="0.25">
      <c r="E90" s="49"/>
      <c r="F90" s="58"/>
      <c r="G90" s="58"/>
    </row>
    <row r="91" spans="5:7" x14ac:dyDescent="0.25">
      <c r="E91" s="49"/>
      <c r="F91" s="58"/>
      <c r="G91" s="58"/>
    </row>
    <row r="92" spans="5:7" x14ac:dyDescent="0.25">
      <c r="E92" s="49"/>
      <c r="F92" s="58"/>
      <c r="G92" s="58"/>
    </row>
    <row r="93" spans="5:7" x14ac:dyDescent="0.25">
      <c r="E93" s="49"/>
      <c r="F93" s="58"/>
      <c r="G93" s="58"/>
    </row>
    <row r="94" spans="5:7" x14ac:dyDescent="0.25">
      <c r="E94" s="49"/>
      <c r="F94" s="58"/>
      <c r="G94" s="58"/>
    </row>
    <row r="95" spans="5:7" x14ac:dyDescent="0.25">
      <c r="E95" s="49"/>
      <c r="F95" s="58"/>
      <c r="G95" s="58"/>
    </row>
    <row r="96" spans="5:7" x14ac:dyDescent="0.25">
      <c r="E96" s="49"/>
      <c r="F96" s="58"/>
      <c r="G96" s="58"/>
    </row>
    <row r="97" spans="5:7" x14ac:dyDescent="0.25">
      <c r="E97" s="49"/>
      <c r="F97" s="58"/>
      <c r="G97" s="58"/>
    </row>
    <row r="98" spans="5:7" x14ac:dyDescent="0.25">
      <c r="E98" s="49"/>
      <c r="F98" s="58"/>
      <c r="G98" s="58"/>
    </row>
    <row r="99" spans="5:7" x14ac:dyDescent="0.25">
      <c r="E99" s="49"/>
      <c r="F99" s="58"/>
      <c r="G99" s="58"/>
    </row>
    <row r="100" spans="5:7" x14ac:dyDescent="0.25">
      <c r="E100" s="49"/>
      <c r="F100" s="58"/>
      <c r="G100" s="58"/>
    </row>
    <row r="101" spans="5:7" x14ac:dyDescent="0.25">
      <c r="E101" s="49"/>
      <c r="F101" s="58"/>
      <c r="G101" s="58"/>
    </row>
    <row r="102" spans="5:7" x14ac:dyDescent="0.25">
      <c r="E102" s="49"/>
      <c r="F102" s="58"/>
      <c r="G102" s="58"/>
    </row>
    <row r="103" spans="5:7" x14ac:dyDescent="0.25">
      <c r="E103" s="49"/>
      <c r="F103" s="58"/>
      <c r="G103" s="58"/>
    </row>
    <row r="104" spans="5:7" x14ac:dyDescent="0.25">
      <c r="E104" s="49"/>
      <c r="F104" s="58"/>
      <c r="G104" s="58"/>
    </row>
    <row r="105" spans="5:7" x14ac:dyDescent="0.25">
      <c r="E105" s="49"/>
      <c r="F105" s="58"/>
      <c r="G105" s="58"/>
    </row>
    <row r="106" spans="5:7" x14ac:dyDescent="0.25">
      <c r="E106" s="49"/>
      <c r="F106" s="58"/>
      <c r="G106" s="58"/>
    </row>
    <row r="107" spans="5:7" x14ac:dyDescent="0.25">
      <c r="E107" s="49"/>
      <c r="F107" s="58"/>
      <c r="G107" s="58"/>
    </row>
    <row r="108" spans="5:7" x14ac:dyDescent="0.25">
      <c r="E108" s="49"/>
      <c r="F108" s="58"/>
      <c r="G108" s="58"/>
    </row>
    <row r="109" spans="5:7" x14ac:dyDescent="0.25">
      <c r="E109" s="49"/>
      <c r="F109" s="58"/>
      <c r="G109" s="58"/>
    </row>
    <row r="110" spans="5:7" x14ac:dyDescent="0.25">
      <c r="E110" s="49"/>
      <c r="F110" s="58"/>
      <c r="G110" s="58"/>
    </row>
    <row r="111" spans="5:7" x14ac:dyDescent="0.25">
      <c r="E111" s="49"/>
      <c r="F111" s="58"/>
      <c r="G111" s="58"/>
    </row>
    <row r="112" spans="5:7" x14ac:dyDescent="0.25">
      <c r="E112" s="49"/>
      <c r="F112" s="58"/>
      <c r="G112" s="58"/>
    </row>
    <row r="113" spans="5:7" x14ac:dyDescent="0.25">
      <c r="E113" s="49"/>
      <c r="F113" s="58"/>
      <c r="G113" s="58"/>
    </row>
    <row r="114" spans="5:7" x14ac:dyDescent="0.25">
      <c r="E114" s="49"/>
      <c r="F114" s="58"/>
      <c r="G114" s="58"/>
    </row>
    <row r="115" spans="5:7" x14ac:dyDescent="0.25">
      <c r="E115" s="49"/>
      <c r="F115" s="58"/>
      <c r="G115" s="58"/>
    </row>
    <row r="116" spans="5:7" x14ac:dyDescent="0.25">
      <c r="E116" s="49"/>
      <c r="F116" s="58"/>
      <c r="G116" s="58"/>
    </row>
    <row r="117" spans="5:7" x14ac:dyDescent="0.25">
      <c r="E117" s="49"/>
      <c r="F117" s="58"/>
      <c r="G117" s="58"/>
    </row>
    <row r="118" spans="5:7" x14ac:dyDescent="0.25">
      <c r="E118" s="49"/>
      <c r="F118" s="58"/>
      <c r="G118" s="58"/>
    </row>
    <row r="119" spans="5:7" x14ac:dyDescent="0.25">
      <c r="E119" s="49"/>
      <c r="F119" s="58"/>
      <c r="G119" s="58"/>
    </row>
    <row r="120" spans="5:7" x14ac:dyDescent="0.25">
      <c r="E120" s="49"/>
      <c r="F120" s="58"/>
      <c r="G120" s="58"/>
    </row>
    <row r="121" spans="5:7" x14ac:dyDescent="0.25">
      <c r="E121" s="49"/>
      <c r="F121" s="58"/>
      <c r="G121" s="58"/>
    </row>
    <row r="122" spans="5:7" x14ac:dyDescent="0.25">
      <c r="E122" s="49"/>
      <c r="F122" s="58"/>
      <c r="G122" s="58"/>
    </row>
    <row r="123" spans="5:7" x14ac:dyDescent="0.25">
      <c r="E123" s="49"/>
      <c r="F123" s="58"/>
      <c r="G123" s="58"/>
    </row>
    <row r="124" spans="5:7" x14ac:dyDescent="0.25">
      <c r="E124" s="49"/>
      <c r="F124" s="58"/>
      <c r="G124" s="58"/>
    </row>
    <row r="125" spans="5:7" x14ac:dyDescent="0.25">
      <c r="E125" s="49"/>
      <c r="F125" s="58"/>
      <c r="G125" s="58"/>
    </row>
    <row r="126" spans="5:7" x14ac:dyDescent="0.25">
      <c r="E126" s="49"/>
      <c r="F126" s="58"/>
      <c r="G126" s="58"/>
    </row>
    <row r="127" spans="5:7" x14ac:dyDescent="0.25">
      <c r="E127" s="49"/>
      <c r="F127" s="58"/>
      <c r="G127" s="58"/>
    </row>
    <row r="128" spans="5:7" x14ac:dyDescent="0.25">
      <c r="E128" s="49"/>
      <c r="F128" s="58"/>
      <c r="G128" s="58"/>
    </row>
    <row r="129" spans="5:7" x14ac:dyDescent="0.25">
      <c r="E129"/>
      <c r="F129" s="58"/>
      <c r="G129" s="58"/>
    </row>
    <row r="130" spans="5:7" x14ac:dyDescent="0.25">
      <c r="E130"/>
      <c r="F130" s="58"/>
      <c r="G130" s="58"/>
    </row>
    <row r="131" spans="5:7" x14ac:dyDescent="0.25">
      <c r="E131"/>
      <c r="F131" s="58"/>
      <c r="G131" s="58"/>
    </row>
    <row r="132" spans="5:7" x14ac:dyDescent="0.25">
      <c r="E132"/>
      <c r="F132" s="58"/>
      <c r="G132" s="58"/>
    </row>
    <row r="133" spans="5:7" x14ac:dyDescent="0.25">
      <c r="E133"/>
      <c r="F133" s="58"/>
      <c r="G133" s="58"/>
    </row>
    <row r="134" spans="5:7" x14ac:dyDescent="0.25">
      <c r="E134"/>
      <c r="F134" s="58"/>
      <c r="G134" s="58"/>
    </row>
    <row r="135" spans="5:7" x14ac:dyDescent="0.25">
      <c r="E135"/>
      <c r="F135" s="58"/>
      <c r="G135" s="58"/>
    </row>
    <row r="136" spans="5:7" x14ac:dyDescent="0.25">
      <c r="E136"/>
      <c r="F136" s="58"/>
      <c r="G136" s="58"/>
    </row>
    <row r="137" spans="5:7" x14ac:dyDescent="0.25">
      <c r="E137"/>
      <c r="F137" s="58"/>
      <c r="G137" s="58"/>
    </row>
    <row r="138" spans="5:7" x14ac:dyDescent="0.25">
      <c r="E138"/>
      <c r="F138" s="58"/>
      <c r="G138" s="58"/>
    </row>
    <row r="139" spans="5:7" x14ac:dyDescent="0.25">
      <c r="E139"/>
      <c r="F139" s="58"/>
      <c r="G139" s="58"/>
    </row>
    <row r="140" spans="5:7" x14ac:dyDescent="0.25">
      <c r="E140"/>
      <c r="F140" s="58"/>
      <c r="G140" s="58"/>
    </row>
    <row r="141" spans="5:7" x14ac:dyDescent="0.25">
      <c r="E141"/>
      <c r="F141" s="58"/>
      <c r="G141" s="58"/>
    </row>
    <row r="142" spans="5:7" x14ac:dyDescent="0.25">
      <c r="E142"/>
      <c r="F142" s="58"/>
      <c r="G142" s="58"/>
    </row>
    <row r="143" spans="5:7" x14ac:dyDescent="0.25">
      <c r="E143"/>
      <c r="F143" s="58"/>
      <c r="G143" s="58"/>
    </row>
  </sheetData>
  <mergeCells count="6">
    <mergeCell ref="L6:L7"/>
    <mergeCell ref="E4:F4"/>
    <mergeCell ref="H6:H7"/>
    <mergeCell ref="I6:I7"/>
    <mergeCell ref="J6:J7"/>
    <mergeCell ref="K6:K7"/>
  </mergeCells>
  <printOptions horizontalCentered="1"/>
  <pageMargins left="0.5" right="0.5" top="0.75" bottom="0.5" header="0.3" footer="0.3"/>
  <pageSetup scale="75" fitToHeight="2" orientation="landscape" r:id="rId1"/>
  <headerFooter>
    <oddHeader xml:space="preserve">&amp;RDEF’s Response to OPC POD 1 (1-26)
Q7
Page &amp;P of &amp;N
</oddHeader>
    <oddFooter>&amp;R20240025-OPCPOD1-00004282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6" ma:contentTypeDescription="Create a new document." ma:contentTypeScope="" ma:versionID="4c362b19ee3327833c3f56f132cf66b6">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19f4afdcdad0360863ada656c772d039"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70A054-B44E-46A1-941B-6A4671BD5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8EDFC-8065-4E1E-A123-D20EA54990EF}">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customXml/itemProps3.xml><?xml version="1.0" encoding="utf-8"?>
<ds:datastoreItem xmlns:ds="http://schemas.openxmlformats.org/officeDocument/2006/customXml" ds:itemID="{2D301AA6-7EA1-4FE1-A447-7CA1E99BE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D-8 2023 - 2027</vt:lpstr>
      <vt:lpstr>LTD UST Rate</vt:lpstr>
      <vt:lpstr>1M LIBOR Rate</vt:lpstr>
      <vt:lpstr>'1M LIBOR Rate'!Print_Area</vt:lpstr>
      <vt:lpstr>'D-8 2023 - 2027'!Print_Area</vt:lpstr>
      <vt:lpstr>'LTD UST Rate'!Print_Area</vt:lpstr>
    </vt:vector>
  </TitlesOfParts>
  <Manager/>
  <Company>Duke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Wentz, Cheryl A</dc:creator>
  <cp:keywords/>
  <dc:description/>
  <cp:lastModifiedBy>Hampton, Monique</cp:lastModifiedBy>
  <cp:revision/>
  <cp:lastPrinted>2024-04-14T20:45:57Z</cp:lastPrinted>
  <dcterms:created xsi:type="dcterms:W3CDTF">2019-12-18T19:26:31Z</dcterms:created>
  <dcterms:modified xsi:type="dcterms:W3CDTF">2024-04-14T20:46:10Z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