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filterPrivacy="1"/>
  <xr:revisionPtr revIDLastSave="2" documentId="13_ncr:1_{3C26C64A-4E61-477A-B032-E0B2B9B191E5}" xr6:coauthVersionLast="47" xr6:coauthVersionMax="47" xr10:uidLastSave="{773D3F4A-696E-42CE-BD97-D57FB6F7E321}"/>
  <bookViews>
    <workbookView xWindow="2340" yWindow="2340" windowWidth="21600" windowHeight="11385" xr2:uid="{C124388A-6F96-4B3A-9B5A-33EF023A4D2B}"/>
  </bookViews>
  <sheets>
    <sheet name="Summary - ITC - Filed" sheetId="1" r:id="rId1"/>
    <sheet name="Summary - ITC - OPC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I24" i="2"/>
  <c r="I23" i="2"/>
  <c r="E23" i="2"/>
  <c r="E24" i="2" s="1"/>
  <c r="C23" i="2"/>
  <c r="D23" i="2" s="1"/>
  <c r="D22" i="2"/>
  <c r="F22" i="2" s="1"/>
  <c r="I15" i="2"/>
  <c r="I14" i="2"/>
  <c r="E14" i="2"/>
  <c r="E15" i="2" s="1"/>
  <c r="C14" i="2"/>
  <c r="D14" i="2" s="1"/>
  <c r="D13" i="2"/>
  <c r="F13" i="2" s="1"/>
  <c r="I8" i="2"/>
  <c r="I7" i="2"/>
  <c r="G7" i="2"/>
  <c r="C7" i="2"/>
  <c r="C8" i="2" s="1"/>
  <c r="D8" i="2" s="1"/>
  <c r="F8" i="2" s="1"/>
  <c r="H8" i="2" s="1"/>
  <c r="J8" i="2" s="1"/>
  <c r="D6" i="2"/>
  <c r="F6" i="2" s="1"/>
  <c r="I24" i="1"/>
  <c r="I23" i="1"/>
  <c r="E23" i="1"/>
  <c r="E24" i="1" s="1"/>
  <c r="C23" i="1"/>
  <c r="D23" i="1" s="1"/>
  <c r="D22" i="1"/>
  <c r="F22" i="1" s="1"/>
  <c r="I15" i="1"/>
  <c r="C15" i="1"/>
  <c r="D15" i="1" s="1"/>
  <c r="I14" i="1"/>
  <c r="E14" i="1"/>
  <c r="E15" i="1" s="1"/>
  <c r="C14" i="1"/>
  <c r="D14" i="1" s="1"/>
  <c r="D13" i="1"/>
  <c r="F13" i="1" s="1"/>
  <c r="I8" i="1"/>
  <c r="I7" i="1"/>
  <c r="E7" i="1"/>
  <c r="E8" i="1" s="1"/>
  <c r="C7" i="1"/>
  <c r="D7" i="1" s="1"/>
  <c r="D6" i="1"/>
  <c r="F6" i="1" s="1"/>
  <c r="H6" i="1" l="1"/>
  <c r="F23" i="1"/>
  <c r="H23" i="1" s="1"/>
  <c r="J23" i="1" s="1"/>
  <c r="F7" i="1"/>
  <c r="H7" i="1" s="1"/>
  <c r="J7" i="1" s="1"/>
  <c r="D9" i="1"/>
  <c r="F15" i="1"/>
  <c r="H15" i="1" s="1"/>
  <c r="J15" i="1" s="1"/>
  <c r="H13" i="2"/>
  <c r="F25" i="1"/>
  <c r="H22" i="1"/>
  <c r="F14" i="2"/>
  <c r="H14" i="2" s="1"/>
  <c r="J14" i="2" s="1"/>
  <c r="H22" i="2"/>
  <c r="H6" i="2"/>
  <c r="F23" i="2"/>
  <c r="H23" i="2" s="1"/>
  <c r="J23" i="2" s="1"/>
  <c r="D25" i="2"/>
  <c r="H13" i="1"/>
  <c r="D16" i="1"/>
  <c r="D18" i="1" s="1"/>
  <c r="F14" i="1"/>
  <c r="H14" i="1" s="1"/>
  <c r="J14" i="1" s="1"/>
  <c r="D7" i="2"/>
  <c r="C8" i="1"/>
  <c r="D8" i="1" s="1"/>
  <c r="F8" i="1" s="1"/>
  <c r="H8" i="1" s="1"/>
  <c r="J8" i="1" s="1"/>
  <c r="C15" i="2"/>
  <c r="D15" i="2" s="1"/>
  <c r="F15" i="2" s="1"/>
  <c r="H15" i="2" s="1"/>
  <c r="J15" i="2" s="1"/>
  <c r="C24" i="2"/>
  <c r="D24" i="2" s="1"/>
  <c r="F24" i="2" s="1"/>
  <c r="H24" i="2" s="1"/>
  <c r="J24" i="2" s="1"/>
  <c r="C24" i="1"/>
  <c r="D24" i="1" s="1"/>
  <c r="F24" i="1" s="1"/>
  <c r="H24" i="1" s="1"/>
  <c r="J24" i="1" s="1"/>
  <c r="J22" i="1" l="1"/>
  <c r="J25" i="1" s="1"/>
  <c r="J27" i="1" s="1"/>
  <c r="H25" i="1"/>
  <c r="F7" i="2"/>
  <c r="D9" i="2"/>
  <c r="H16" i="1"/>
  <c r="J13" i="1"/>
  <c r="J16" i="1" s="1"/>
  <c r="J13" i="2"/>
  <c r="J16" i="2" s="1"/>
  <c r="H16" i="2"/>
  <c r="F16" i="1"/>
  <c r="F16" i="2"/>
  <c r="J6" i="2"/>
  <c r="F25" i="2"/>
  <c r="D25" i="1"/>
  <c r="D27" i="1" s="1"/>
  <c r="H25" i="2"/>
  <c r="J22" i="2"/>
  <c r="J25" i="2" s="1"/>
  <c r="H9" i="1"/>
  <c r="J6" i="1"/>
  <c r="J9" i="1" s="1"/>
  <c r="D16" i="2"/>
  <c r="D18" i="2" s="1"/>
  <c r="F9" i="1"/>
  <c r="D27" i="2" l="1"/>
  <c r="J18" i="1"/>
  <c r="J27" i="2"/>
  <c r="H7" i="2"/>
  <c r="F9" i="2"/>
  <c r="J7" i="2" l="1"/>
  <c r="J9" i="2" s="1"/>
  <c r="J18" i="2" s="1"/>
  <c r="L17" i="1" s="1"/>
  <c r="H9" i="2"/>
</calcChain>
</file>

<file path=xl/sharedStrings.xml><?xml version="1.0" encoding="utf-8"?>
<sst xmlns="http://schemas.openxmlformats.org/spreadsheetml/2006/main" count="91" uniqueCount="22">
  <si>
    <t>Tampa Electric</t>
  </si>
  <si>
    <t>ITC Calculations</t>
  </si>
  <si>
    <t>As Filed - 10 year</t>
  </si>
  <si>
    <t>Cost</t>
  </si>
  <si>
    <t>ITC %</t>
  </si>
  <si>
    <t>ITC</t>
  </si>
  <si>
    <t>Years</t>
  </si>
  <si>
    <t>Annual ITC</t>
  </si>
  <si>
    <t>Prorated for In-Service</t>
  </si>
  <si>
    <t>NOI Impact</t>
  </si>
  <si>
    <t>NOI Multiplier</t>
  </si>
  <si>
    <t>Revenue Requirement Impact</t>
  </si>
  <si>
    <t>Wimauma</t>
  </si>
  <si>
    <t>Lake Mabel</t>
  </si>
  <si>
    <t>South Tampa</t>
  </si>
  <si>
    <t>Totals</t>
  </si>
  <si>
    <t>OPC Rebuttal 2026 SYA</t>
  </si>
  <si>
    <t>2026 SYA - Incremental Impact</t>
  </si>
  <si>
    <t>as proposed per company</t>
  </si>
  <si>
    <t xml:space="preserve">OPC Reduction in Revenue Requirement </t>
  </si>
  <si>
    <t>2027 SYA - Incremental Impact</t>
  </si>
  <si>
    <t>OPC Rebuttal - 3-Year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</si>
</sst>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164" fontId="0" fillId="0" borderId="0" xfId="1" applyNumberFormat="1" applyFont="1"/>
    <xf numFmtId="10" fontId="0" fillId="0" borderId="0" xfId="2" applyNumberFormat="1" applyFont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10" fontId="4" fillId="0" borderId="0" xfId="2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37" fontId="4" fillId="0" borderId="0" xfId="1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64" fontId="0" fillId="0" borderId="3" xfId="1" applyNumberFormat="1" applyFont="1" applyBorder="1"/>
    <xf numFmtId="0" fontId="2" fillId="2" borderId="0" xfId="0" applyFont="1" applyFill="1"/>
    <xf numFmtId="164" fontId="2" fillId="2" borderId="0" xfId="1" applyNumberFormat="1" applyFont="1" applyFill="1"/>
    <xf numFmtId="164" fontId="0" fillId="0" borderId="0" xfId="0" applyNumberFormat="1"/>
    <xf numFmtId="164" fontId="0" fillId="0" borderId="4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91A7-A4D3-4C0E-8896-33CB4358333C}">
  <sheetPr>
    <pageSetUpPr fitToPage="1"/>
  </sheetPr>
  <dimension ref="A1:N27"/>
  <sheetViews>
    <sheetView showGridLines="0" tabSelected="1" topLeftCell="B10" workbookViewId="0">
      <selection activeCell="L17" sqref="L17"/>
    </sheetView>
  </sheetViews>
  <sheetFormatPr defaultRowHeight="15"/>
  <cols>
    <col min="1" max="1" width="20.85546875" customWidth="1"/>
    <col min="2" max="13" width="12.5703125" customWidth="1"/>
  </cols>
  <sheetData>
    <row r="1" spans="1:13">
      <c r="A1" s="1" t="s">
        <v>0</v>
      </c>
    </row>
    <row r="2" spans="1:13">
      <c r="A2" s="1" t="s">
        <v>1</v>
      </c>
      <c r="B2" s="2" t="s">
        <v>2</v>
      </c>
    </row>
    <row r="4" spans="1:13">
      <c r="B4" s="3">
        <v>2025</v>
      </c>
      <c r="C4" s="3"/>
      <c r="D4" s="3"/>
      <c r="E4" s="3"/>
      <c r="F4" s="3"/>
      <c r="G4" s="3"/>
      <c r="H4" s="3"/>
      <c r="I4" s="3"/>
      <c r="J4" s="3"/>
    </row>
    <row r="5" spans="1:13" ht="45"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3">
      <c r="A6" t="s">
        <v>12</v>
      </c>
      <c r="B6" s="5">
        <v>50709000</v>
      </c>
      <c r="C6" s="6">
        <v>0.3</v>
      </c>
      <c r="D6" s="5">
        <f>+B6*C6</f>
        <v>15212700</v>
      </c>
      <c r="E6" s="7">
        <v>10</v>
      </c>
      <c r="F6" s="8">
        <f>D6/E6</f>
        <v>1521270</v>
      </c>
      <c r="G6" s="9">
        <v>0.83333333333333337</v>
      </c>
      <c r="H6" s="8">
        <f>F6*G6</f>
        <v>1267725</v>
      </c>
      <c r="I6" s="10">
        <v>1.3436399999999999</v>
      </c>
      <c r="J6" s="5">
        <f>H6*I6</f>
        <v>1703366.0189999999</v>
      </c>
      <c r="K6" s="5"/>
      <c r="L6" s="5"/>
      <c r="M6" s="5"/>
    </row>
    <row r="7" spans="1:13">
      <c r="A7" t="s">
        <v>13</v>
      </c>
      <c r="B7" s="5">
        <v>54457495.330000006</v>
      </c>
      <c r="C7" s="6">
        <f>+C6</f>
        <v>0.3</v>
      </c>
      <c r="D7" s="5">
        <f>+B7*C7</f>
        <v>16337248.599000001</v>
      </c>
      <c r="E7" s="11">
        <f>+E6</f>
        <v>10</v>
      </c>
      <c r="F7" s="8">
        <f t="shared" ref="F7:F8" si="0">D7/E7</f>
        <v>1633724.8599</v>
      </c>
      <c r="G7" s="9">
        <v>0.8</v>
      </c>
      <c r="H7" s="8">
        <f t="shared" ref="H7:H8" si="1">F7*G7</f>
        <v>1306979.8879200001</v>
      </c>
      <c r="I7" s="12">
        <f>I6</f>
        <v>1.3436399999999999</v>
      </c>
      <c r="J7" s="5">
        <f t="shared" ref="J7:J8" si="2">H7*I7</f>
        <v>1756110.4566048288</v>
      </c>
      <c r="K7" s="5"/>
      <c r="L7" s="5"/>
      <c r="M7" s="5"/>
    </row>
    <row r="8" spans="1:13">
      <c r="A8" t="s">
        <v>14</v>
      </c>
      <c r="B8" s="5">
        <v>31032733.210000001</v>
      </c>
      <c r="C8" s="6">
        <f t="shared" ref="C8" si="3">+C7</f>
        <v>0.3</v>
      </c>
      <c r="D8" s="5">
        <f t="shared" ref="D8" si="4">+B8*C8</f>
        <v>9309819.9629999995</v>
      </c>
      <c r="E8" s="11">
        <f t="shared" ref="E8" si="5">+E7</f>
        <v>10</v>
      </c>
      <c r="F8" s="8">
        <f t="shared" si="0"/>
        <v>930981.9963</v>
      </c>
      <c r="G8" s="9">
        <v>0.66666666666666663</v>
      </c>
      <c r="H8" s="8">
        <f t="shared" si="1"/>
        <v>620654.6642</v>
      </c>
      <c r="I8" s="12">
        <f>I6</f>
        <v>1.3436399999999999</v>
      </c>
      <c r="J8" s="5">
        <f t="shared" si="2"/>
        <v>833936.43300568801</v>
      </c>
      <c r="K8" s="5"/>
      <c r="L8" s="5"/>
      <c r="M8" s="5"/>
    </row>
    <row r="9" spans="1:13" ht="15.75" thickBot="1">
      <c r="A9" t="s">
        <v>15</v>
      </c>
      <c r="B9" s="5"/>
      <c r="C9" s="5"/>
      <c r="D9" s="13">
        <f>SUM(D6:D8)</f>
        <v>40859768.561999999</v>
      </c>
      <c r="E9" s="5"/>
      <c r="F9" s="13">
        <f>SUM(F6:F8)</f>
        <v>4085976.8562000003</v>
      </c>
      <c r="G9" s="5"/>
      <c r="H9" s="13">
        <f>SUM(H6:H8)</f>
        <v>3195359.5521200001</v>
      </c>
      <c r="I9" s="5"/>
      <c r="J9" s="13">
        <f>SUM(J6:J8)</f>
        <v>4293412.9086105162</v>
      </c>
      <c r="K9" s="5"/>
      <c r="L9" s="5"/>
      <c r="M9" s="5"/>
    </row>
    <row r="10" spans="1:1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B11" s="3">
        <v>2026</v>
      </c>
      <c r="C11" s="3"/>
      <c r="D11" s="3"/>
      <c r="E11" s="3"/>
      <c r="F11" s="3"/>
      <c r="G11" s="3"/>
      <c r="H11" s="3"/>
      <c r="I11" s="3"/>
      <c r="J11" s="3"/>
      <c r="K11" s="5"/>
      <c r="L11" s="5"/>
      <c r="M11" s="5"/>
    </row>
    <row r="12" spans="1:13" ht="45"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5"/>
      <c r="L12" s="5"/>
      <c r="M12" s="5"/>
    </row>
    <row r="13" spans="1:13">
      <c r="A13" t="s">
        <v>12</v>
      </c>
      <c r="B13" s="5">
        <v>50709000</v>
      </c>
      <c r="C13" s="6">
        <v>0.3</v>
      </c>
      <c r="D13" s="5">
        <f>+B13*C13</f>
        <v>15212700</v>
      </c>
      <c r="E13" s="7">
        <v>10</v>
      </c>
      <c r="F13" s="8">
        <f>D13/E13</f>
        <v>1521270</v>
      </c>
      <c r="G13" s="9">
        <v>1</v>
      </c>
      <c r="H13" s="8">
        <f>F13*G13</f>
        <v>1521270</v>
      </c>
      <c r="I13" s="10">
        <v>1.3436399999999999</v>
      </c>
      <c r="J13" s="5">
        <f>H13*I13</f>
        <v>2044039.2227999999</v>
      </c>
      <c r="K13" s="5"/>
      <c r="L13" s="5"/>
      <c r="M13" s="5"/>
    </row>
    <row r="14" spans="1:13">
      <c r="A14" t="s">
        <v>13</v>
      </c>
      <c r="B14" s="5">
        <v>54457495.330000006</v>
      </c>
      <c r="C14" s="6">
        <f>+C13</f>
        <v>0.3</v>
      </c>
      <c r="D14" s="5">
        <f>+B14*C14</f>
        <v>16337248.599000001</v>
      </c>
      <c r="E14" s="11">
        <f>+E13</f>
        <v>10</v>
      </c>
      <c r="F14" s="8">
        <f t="shared" ref="F14:F15" si="6">D14/E14</f>
        <v>1633724.8599</v>
      </c>
      <c r="G14" s="9">
        <v>1</v>
      </c>
      <c r="H14" s="8">
        <f t="shared" ref="H14:H15" si="7">F14*G14</f>
        <v>1633724.8599</v>
      </c>
      <c r="I14" s="12">
        <f>I13</f>
        <v>1.3436399999999999</v>
      </c>
      <c r="J14" s="5">
        <f t="shared" ref="J14:J15" si="8">H14*I14</f>
        <v>2195138.0707560359</v>
      </c>
      <c r="K14" s="5"/>
      <c r="L14" s="5"/>
      <c r="M14" s="5"/>
    </row>
    <row r="15" spans="1:13">
      <c r="A15" t="s">
        <v>14</v>
      </c>
      <c r="B15" s="5">
        <v>31032733.210000001</v>
      </c>
      <c r="C15" s="6">
        <f t="shared" ref="C15" si="9">+C14</f>
        <v>0.3</v>
      </c>
      <c r="D15" s="5">
        <f t="shared" ref="D15" si="10">+B15*C15</f>
        <v>9309819.9629999995</v>
      </c>
      <c r="E15" s="11">
        <f t="shared" ref="E15" si="11">+E14</f>
        <v>10</v>
      </c>
      <c r="F15" s="8">
        <f t="shared" si="6"/>
        <v>930981.9963</v>
      </c>
      <c r="G15" s="9">
        <v>1</v>
      </c>
      <c r="H15" s="8">
        <f t="shared" si="7"/>
        <v>930981.9963</v>
      </c>
      <c r="I15" s="12">
        <f>I13</f>
        <v>1.3436399999999999</v>
      </c>
      <c r="J15" s="5">
        <f t="shared" si="8"/>
        <v>1250904.6495085319</v>
      </c>
      <c r="K15" s="5"/>
      <c r="L15" s="5"/>
      <c r="M15" s="5"/>
    </row>
    <row r="16" spans="1:13" ht="15.75" thickBot="1">
      <c r="A16" t="s">
        <v>15</v>
      </c>
      <c r="B16" s="5"/>
      <c r="C16" s="5"/>
      <c r="D16" s="13">
        <f>SUM(D13:D15)</f>
        <v>40859768.561999999</v>
      </c>
      <c r="E16" s="5"/>
      <c r="F16" s="13">
        <f>SUM(F13:F15)</f>
        <v>4085976.8562000003</v>
      </c>
      <c r="G16" s="5"/>
      <c r="H16" s="13">
        <f>SUM(H13:H15)</f>
        <v>4085976.8562000003</v>
      </c>
      <c r="I16" s="5"/>
      <c r="J16" s="13">
        <f>SUM(J13:J15)</f>
        <v>5490081.9430645676</v>
      </c>
      <c r="K16" s="5"/>
      <c r="L16" s="5"/>
      <c r="M16" s="5"/>
    </row>
    <row r="17" spans="1:14">
      <c r="K17" s="5"/>
      <c r="L17" s="5">
        <f>'Summary - ITC - OPC'!J18</f>
        <v>4964513.7018495239</v>
      </c>
      <c r="M17" s="5" t="s">
        <v>16</v>
      </c>
    </row>
    <row r="18" spans="1:14">
      <c r="A18" s="14" t="s">
        <v>17</v>
      </c>
      <c r="B18" s="15"/>
      <c r="C18" s="15"/>
      <c r="D18" s="15">
        <f>+D16-D9</f>
        <v>0</v>
      </c>
      <c r="E18" s="15"/>
      <c r="F18" s="15"/>
      <c r="G18" s="15"/>
      <c r="H18" s="15"/>
      <c r="I18" s="15"/>
      <c r="J18" s="15">
        <f>+J16-J9</f>
        <v>1196669.0344540514</v>
      </c>
      <c r="K18" s="5"/>
      <c r="L18" s="16">
        <f>J18</f>
        <v>1196669.0344540514</v>
      </c>
      <c r="M18" t="s">
        <v>18</v>
      </c>
    </row>
    <row r="19" spans="1:14" ht="15.75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17">
        <f>-L17+L18</f>
        <v>-3767844.6673954725</v>
      </c>
      <c r="M19" s="5" t="s">
        <v>19</v>
      </c>
    </row>
    <row r="20" spans="1:14" ht="15.75" thickTop="1">
      <c r="B20" s="3">
        <v>2027</v>
      </c>
      <c r="C20" s="3"/>
      <c r="D20" s="3"/>
      <c r="E20" s="3"/>
      <c r="F20" s="3"/>
      <c r="G20" s="3"/>
      <c r="H20" s="3"/>
      <c r="I20" s="3"/>
      <c r="J20" s="3"/>
      <c r="K20" s="5"/>
      <c r="L20" s="5"/>
      <c r="M20" s="5"/>
      <c r="N20" s="5"/>
    </row>
    <row r="21" spans="1:14" ht="45"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5"/>
      <c r="L21" s="5"/>
      <c r="M21" s="5"/>
      <c r="N21" s="5"/>
    </row>
    <row r="22" spans="1:14">
      <c r="A22" t="s">
        <v>12</v>
      </c>
      <c r="B22" s="5">
        <v>50709000</v>
      </c>
      <c r="C22" s="6">
        <v>0.3</v>
      </c>
      <c r="D22" s="5">
        <f>+B22*C22</f>
        <v>15212700</v>
      </c>
      <c r="E22" s="7">
        <v>10</v>
      </c>
      <c r="F22" s="8">
        <f>D22/E22</f>
        <v>1521270</v>
      </c>
      <c r="G22" s="9">
        <v>1</v>
      </c>
      <c r="H22" s="8">
        <f>F22*G22</f>
        <v>1521270</v>
      </c>
      <c r="I22" s="10">
        <v>1.3436399999999999</v>
      </c>
      <c r="J22" s="5">
        <f>H22*I22</f>
        <v>2044039.2227999999</v>
      </c>
      <c r="K22" s="5"/>
      <c r="L22" s="5"/>
      <c r="M22" s="5"/>
      <c r="N22" s="5"/>
    </row>
    <row r="23" spans="1:14">
      <c r="A23" t="s">
        <v>13</v>
      </c>
      <c r="B23" s="5">
        <v>54457495.330000006</v>
      </c>
      <c r="C23" s="6">
        <f>+C22</f>
        <v>0.3</v>
      </c>
      <c r="D23" s="5">
        <f>+B23*C23</f>
        <v>16337248.599000001</v>
      </c>
      <c r="E23" s="11">
        <f>+E22</f>
        <v>10</v>
      </c>
      <c r="F23" s="8">
        <f t="shared" ref="F23:F24" si="12">D23/E23</f>
        <v>1633724.8599</v>
      </c>
      <c r="G23" s="9">
        <v>1</v>
      </c>
      <c r="H23" s="8">
        <f t="shared" ref="H23:H24" si="13">F23*G23</f>
        <v>1633724.8599</v>
      </c>
      <c r="I23" s="12">
        <f>I22</f>
        <v>1.3436399999999999</v>
      </c>
      <c r="J23" s="5">
        <f t="shared" ref="J23:J24" si="14">H23*I23</f>
        <v>2195138.0707560359</v>
      </c>
      <c r="K23" s="5"/>
      <c r="L23" s="5"/>
      <c r="M23" s="5"/>
      <c r="N23" s="5"/>
    </row>
    <row r="24" spans="1:14">
      <c r="A24" t="s">
        <v>14</v>
      </c>
      <c r="B24" s="5">
        <v>31032733.210000001</v>
      </c>
      <c r="C24" s="6">
        <f t="shared" ref="C24" si="15">+C23</f>
        <v>0.3</v>
      </c>
      <c r="D24" s="5">
        <f t="shared" ref="D24" si="16">+B24*C24</f>
        <v>9309819.9629999995</v>
      </c>
      <c r="E24" s="11">
        <f t="shared" ref="E24" si="17">+E23</f>
        <v>10</v>
      </c>
      <c r="F24" s="8">
        <f t="shared" si="12"/>
        <v>930981.9963</v>
      </c>
      <c r="G24" s="9">
        <v>1</v>
      </c>
      <c r="H24" s="8">
        <f t="shared" si="13"/>
        <v>930981.9963</v>
      </c>
      <c r="I24" s="12">
        <f>I22</f>
        <v>1.3436399999999999</v>
      </c>
      <c r="J24" s="5">
        <f t="shared" si="14"/>
        <v>1250904.6495085319</v>
      </c>
    </row>
    <row r="25" spans="1:14" ht="15.75" thickBot="1">
      <c r="A25" t="s">
        <v>15</v>
      </c>
      <c r="B25" s="5"/>
      <c r="C25" s="5"/>
      <c r="D25" s="13">
        <f>SUM(D22:D24)</f>
        <v>40859768.561999999</v>
      </c>
      <c r="E25" s="5"/>
      <c r="F25" s="13">
        <f>SUM(F22:F24)</f>
        <v>4085976.8562000003</v>
      </c>
      <c r="G25" s="5"/>
      <c r="H25" s="13">
        <f>SUM(H22:H24)</f>
        <v>4085976.8562000003</v>
      </c>
      <c r="I25" s="5"/>
      <c r="J25" s="13">
        <f>SUM(J22:J24)</f>
        <v>5490081.9430645676</v>
      </c>
    </row>
    <row r="27" spans="1:14">
      <c r="A27" s="14" t="s">
        <v>20</v>
      </c>
      <c r="B27" s="15"/>
      <c r="C27" s="15"/>
      <c r="D27" s="15">
        <f>+D25-D16</f>
        <v>0</v>
      </c>
      <c r="E27" s="15"/>
      <c r="F27" s="15"/>
      <c r="G27" s="15"/>
      <c r="H27" s="15"/>
      <c r="I27" s="15"/>
      <c r="J27" s="15">
        <f>+J25-J16</f>
        <v>0</v>
      </c>
    </row>
  </sheetData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A41ED-677A-4461-A91C-E7CC1229ECB2}">
  <sheetPr>
    <pageSetUpPr fitToPage="1"/>
  </sheetPr>
  <dimension ref="A1:M27"/>
  <sheetViews>
    <sheetView showGridLines="0" workbookViewId="0">
      <selection activeCell="B2" sqref="B2"/>
    </sheetView>
  </sheetViews>
  <sheetFormatPr defaultRowHeight="15"/>
  <cols>
    <col min="1" max="1" width="20.85546875" customWidth="1"/>
    <col min="2" max="13" width="12.5703125" customWidth="1"/>
  </cols>
  <sheetData>
    <row r="1" spans="1:13">
      <c r="A1" s="1" t="s">
        <v>0</v>
      </c>
    </row>
    <row r="2" spans="1:13">
      <c r="A2" s="1" t="s">
        <v>1</v>
      </c>
      <c r="B2" s="2" t="s">
        <v>21</v>
      </c>
    </row>
    <row r="4" spans="1:13">
      <c r="B4" s="3">
        <v>2025</v>
      </c>
      <c r="C4" s="3"/>
      <c r="D4" s="3"/>
      <c r="E4" s="3"/>
      <c r="F4" s="3"/>
      <c r="G4" s="3"/>
      <c r="H4" s="3"/>
      <c r="I4" s="3"/>
      <c r="J4" s="3"/>
    </row>
    <row r="5" spans="1:13" ht="45"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3">
      <c r="A6" t="s">
        <v>12</v>
      </c>
      <c r="B6" s="5">
        <v>50709000</v>
      </c>
      <c r="C6" s="6">
        <v>0.3</v>
      </c>
      <c r="D6" s="5">
        <f>+B6*C6</f>
        <v>15212700</v>
      </c>
      <c r="E6" s="7">
        <v>3</v>
      </c>
      <c r="F6" s="8">
        <f>D6/E6</f>
        <v>5070900</v>
      </c>
      <c r="G6" s="9">
        <v>0.83333333333333337</v>
      </c>
      <c r="H6" s="8">
        <f>F6*G6</f>
        <v>4225750</v>
      </c>
      <c r="I6" s="10">
        <v>1.3436399999999999</v>
      </c>
      <c r="J6" s="5">
        <f>H6*I6</f>
        <v>5677886.7299999995</v>
      </c>
      <c r="K6" s="5"/>
    </row>
    <row r="7" spans="1:13">
      <c r="A7" t="s">
        <v>13</v>
      </c>
      <c r="B7" s="5">
        <v>54457495.330000006</v>
      </c>
      <c r="C7" s="6">
        <f>+C6</f>
        <v>0.3</v>
      </c>
      <c r="D7" s="5">
        <f>+B7*C7</f>
        <v>16337248.599000001</v>
      </c>
      <c r="E7" s="11">
        <v>3</v>
      </c>
      <c r="F7" s="8">
        <f t="shared" ref="F7:F8" si="0">D7/E7</f>
        <v>5445749.5330000008</v>
      </c>
      <c r="G7" s="9">
        <f>+G8</f>
        <v>0.66666666666666663</v>
      </c>
      <c r="H7" s="8">
        <f t="shared" ref="H7:H8" si="1">F7*G7</f>
        <v>3630499.6886666669</v>
      </c>
      <c r="I7" s="12">
        <f>I6</f>
        <v>1.3436399999999999</v>
      </c>
      <c r="J7" s="5">
        <f t="shared" ref="J7:J8" si="2">H7*I7</f>
        <v>4878084.6016800804</v>
      </c>
      <c r="K7" s="5"/>
    </row>
    <row r="8" spans="1:13">
      <c r="A8" t="s">
        <v>14</v>
      </c>
      <c r="B8" s="5">
        <v>31032733.210000001</v>
      </c>
      <c r="C8" s="6">
        <f t="shared" ref="C8" si="3">+C7</f>
        <v>0.3</v>
      </c>
      <c r="D8" s="5">
        <f t="shared" ref="D8" si="4">+B8*C8</f>
        <v>9309819.9629999995</v>
      </c>
      <c r="E8" s="11">
        <v>3</v>
      </c>
      <c r="F8" s="8">
        <f t="shared" si="0"/>
        <v>3103273.321</v>
      </c>
      <c r="G8" s="9">
        <v>0.66666666666666663</v>
      </c>
      <c r="H8" s="8">
        <f t="shared" si="1"/>
        <v>2068848.8806666667</v>
      </c>
      <c r="I8" s="12">
        <f>I6</f>
        <v>1.3436399999999999</v>
      </c>
      <c r="J8" s="5">
        <f t="shared" si="2"/>
        <v>2779788.1100189597</v>
      </c>
      <c r="K8" s="5"/>
    </row>
    <row r="9" spans="1:13" ht="15.75" thickBot="1">
      <c r="A9" t="s">
        <v>15</v>
      </c>
      <c r="B9" s="5"/>
      <c r="C9" s="5"/>
      <c r="D9" s="13">
        <f>SUM(D6:D8)</f>
        <v>40859768.561999999</v>
      </c>
      <c r="E9" s="5"/>
      <c r="F9" s="13">
        <f>SUM(F6:F8)</f>
        <v>13619922.854</v>
      </c>
      <c r="G9" s="5"/>
      <c r="H9" s="13">
        <f>SUM(H6:H8)</f>
        <v>9925098.5693333335</v>
      </c>
      <c r="I9" s="5"/>
      <c r="J9" s="13">
        <f>SUM(J6:J8)</f>
        <v>13335759.441699039</v>
      </c>
      <c r="K9" s="5"/>
    </row>
    <row r="10" spans="1:13"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>
      <c r="B11" s="3">
        <v>2026</v>
      </c>
      <c r="C11" s="3"/>
      <c r="D11" s="3"/>
      <c r="E11" s="3"/>
      <c r="F11" s="3"/>
      <c r="G11" s="3"/>
      <c r="H11" s="3"/>
      <c r="I11" s="3"/>
      <c r="J11" s="3"/>
      <c r="K11" s="5"/>
    </row>
    <row r="12" spans="1:13" ht="45"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5"/>
      <c r="L12" s="5"/>
      <c r="M12" s="5"/>
    </row>
    <row r="13" spans="1:13">
      <c r="A13" t="s">
        <v>12</v>
      </c>
      <c r="B13" s="5">
        <v>50709000</v>
      </c>
      <c r="C13" s="6">
        <v>0.3</v>
      </c>
      <c r="D13" s="5">
        <f>+B13*C13</f>
        <v>15212700</v>
      </c>
      <c r="E13" s="7">
        <v>3</v>
      </c>
      <c r="F13" s="8">
        <f>D13/E13</f>
        <v>5070900</v>
      </c>
      <c r="G13" s="9">
        <v>1</v>
      </c>
      <c r="H13" s="8">
        <f>F13*G13</f>
        <v>5070900</v>
      </c>
      <c r="I13" s="10">
        <v>1.3436399999999999</v>
      </c>
      <c r="J13" s="5">
        <f>H13*I13</f>
        <v>6813464.0759999994</v>
      </c>
      <c r="K13" s="5"/>
      <c r="L13" s="5"/>
      <c r="M13" s="5"/>
    </row>
    <row r="14" spans="1:13">
      <c r="A14" t="s">
        <v>13</v>
      </c>
      <c r="B14" s="5">
        <v>54457495.330000006</v>
      </c>
      <c r="C14" s="6">
        <f>+C13</f>
        <v>0.3</v>
      </c>
      <c r="D14" s="5">
        <f>+B14*C14</f>
        <v>16337248.599000001</v>
      </c>
      <c r="E14" s="11">
        <f>+E13</f>
        <v>3</v>
      </c>
      <c r="F14" s="8">
        <f t="shared" ref="F14:F15" si="5">D14/E14</f>
        <v>5445749.5330000008</v>
      </c>
      <c r="G14" s="9">
        <v>1</v>
      </c>
      <c r="H14" s="8">
        <f t="shared" ref="H14:H15" si="6">F14*G14</f>
        <v>5445749.5330000008</v>
      </c>
      <c r="I14" s="12">
        <f>I13</f>
        <v>1.3436399999999999</v>
      </c>
      <c r="J14" s="5">
        <f t="shared" ref="J14:J15" si="7">H14*I14</f>
        <v>7317126.9025201211</v>
      </c>
      <c r="K14" s="5"/>
      <c r="L14" s="5"/>
      <c r="M14" s="5"/>
    </row>
    <row r="15" spans="1:13">
      <c r="A15" t="s">
        <v>14</v>
      </c>
      <c r="B15" s="5">
        <v>31032733.210000001</v>
      </c>
      <c r="C15" s="6">
        <f t="shared" ref="C15" si="8">+C14</f>
        <v>0.3</v>
      </c>
      <c r="D15" s="5">
        <f t="shared" ref="D15" si="9">+B15*C15</f>
        <v>9309819.9629999995</v>
      </c>
      <c r="E15" s="11">
        <f t="shared" ref="E15" si="10">+E14</f>
        <v>3</v>
      </c>
      <c r="F15" s="8">
        <f t="shared" si="5"/>
        <v>3103273.321</v>
      </c>
      <c r="G15" s="9">
        <v>1</v>
      </c>
      <c r="H15" s="8">
        <f t="shared" si="6"/>
        <v>3103273.321</v>
      </c>
      <c r="I15" s="12">
        <f>I13</f>
        <v>1.3436399999999999</v>
      </c>
      <c r="J15" s="5">
        <f t="shared" si="7"/>
        <v>4169682.1650284398</v>
      </c>
      <c r="K15" s="5"/>
      <c r="L15" s="5"/>
      <c r="M15" s="5"/>
    </row>
    <row r="16" spans="1:13" ht="15.75" thickBot="1">
      <c r="A16" t="s">
        <v>15</v>
      </c>
      <c r="B16" s="5"/>
      <c r="C16" s="5"/>
      <c r="D16" s="13">
        <f>SUM(D13:D15)</f>
        <v>40859768.561999999</v>
      </c>
      <c r="E16" s="5"/>
      <c r="F16" s="13">
        <f>SUM(F13:F15)</f>
        <v>13619922.854</v>
      </c>
      <c r="G16" s="5"/>
      <c r="H16" s="13">
        <f>SUM(H13:H15)</f>
        <v>13619922.854</v>
      </c>
      <c r="I16" s="5"/>
      <c r="J16" s="13">
        <f>SUM(J13:J15)</f>
        <v>18300273.143548563</v>
      </c>
      <c r="K16" s="5"/>
      <c r="L16" s="5"/>
      <c r="M16" s="5"/>
    </row>
    <row r="17" spans="1:13">
      <c r="K17" s="5"/>
      <c r="L17" s="5"/>
      <c r="M17" s="5"/>
    </row>
    <row r="18" spans="1:13">
      <c r="A18" s="14" t="s">
        <v>17</v>
      </c>
      <c r="B18" s="15"/>
      <c r="C18" s="15"/>
      <c r="D18" s="15">
        <f>+D16-D9</f>
        <v>0</v>
      </c>
      <c r="E18" s="15"/>
      <c r="F18" s="15"/>
      <c r="G18" s="15"/>
      <c r="H18" s="15"/>
      <c r="I18" s="15"/>
      <c r="J18" s="15">
        <f>+J16-J9</f>
        <v>4964513.7018495239</v>
      </c>
      <c r="K18" s="5"/>
      <c r="L18" s="5"/>
      <c r="M18" s="5"/>
    </row>
    <row r="19" spans="1:1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B20" s="3">
        <v>2027</v>
      </c>
      <c r="C20" s="3"/>
      <c r="D20" s="3"/>
      <c r="E20" s="3"/>
      <c r="F20" s="3"/>
      <c r="G20" s="3"/>
      <c r="H20" s="3"/>
      <c r="I20" s="3"/>
      <c r="J20" s="3"/>
      <c r="K20" s="5"/>
      <c r="L20" s="5"/>
      <c r="M20" s="5"/>
    </row>
    <row r="21" spans="1:13" ht="45"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5"/>
      <c r="L21" s="5"/>
      <c r="M21" s="5"/>
    </row>
    <row r="22" spans="1:13">
      <c r="A22" t="s">
        <v>12</v>
      </c>
      <c r="B22" s="5">
        <v>50709000</v>
      </c>
      <c r="C22" s="6">
        <v>0.3</v>
      </c>
      <c r="D22" s="5">
        <f>+B22*C22</f>
        <v>15212700</v>
      </c>
      <c r="E22" s="7">
        <v>3</v>
      </c>
      <c r="F22" s="8">
        <f>D22/E22</f>
        <v>5070900</v>
      </c>
      <c r="G22" s="9">
        <v>1</v>
      </c>
      <c r="H22" s="8">
        <f>F22*G22</f>
        <v>5070900</v>
      </c>
      <c r="I22" s="10">
        <v>1.3436399999999999</v>
      </c>
      <c r="J22" s="5">
        <f>H22*I22</f>
        <v>6813464.0759999994</v>
      </c>
      <c r="K22" s="5"/>
      <c r="L22" s="5"/>
      <c r="M22" s="5"/>
    </row>
    <row r="23" spans="1:13">
      <c r="A23" t="s">
        <v>13</v>
      </c>
      <c r="B23" s="5">
        <v>54457495.330000006</v>
      </c>
      <c r="C23" s="6">
        <f>+C22</f>
        <v>0.3</v>
      </c>
      <c r="D23" s="5">
        <f>+B23*C23</f>
        <v>16337248.599000001</v>
      </c>
      <c r="E23" s="11">
        <f>+E22</f>
        <v>3</v>
      </c>
      <c r="F23" s="8">
        <f t="shared" ref="F23:F24" si="11">D23/E23</f>
        <v>5445749.5330000008</v>
      </c>
      <c r="G23" s="9">
        <v>1</v>
      </c>
      <c r="H23" s="8">
        <f t="shared" ref="H23:H24" si="12">F23*G23</f>
        <v>5445749.5330000008</v>
      </c>
      <c r="I23" s="12">
        <f>I22</f>
        <v>1.3436399999999999</v>
      </c>
      <c r="J23" s="5">
        <f t="shared" ref="J23:J24" si="13">H23*I23</f>
        <v>7317126.9025201211</v>
      </c>
    </row>
    <row r="24" spans="1:13">
      <c r="A24" t="s">
        <v>14</v>
      </c>
      <c r="B24" s="5">
        <v>31032733.210000001</v>
      </c>
      <c r="C24" s="6">
        <f t="shared" ref="C24" si="14">+C23</f>
        <v>0.3</v>
      </c>
      <c r="D24" s="5">
        <f t="shared" ref="D24" si="15">+B24*C24</f>
        <v>9309819.9629999995</v>
      </c>
      <c r="E24" s="11">
        <f t="shared" ref="E24" si="16">+E23</f>
        <v>3</v>
      </c>
      <c r="F24" s="8">
        <f t="shared" si="11"/>
        <v>3103273.321</v>
      </c>
      <c r="G24" s="9">
        <v>1</v>
      </c>
      <c r="H24" s="8">
        <f t="shared" si="12"/>
        <v>3103273.321</v>
      </c>
      <c r="I24" s="12">
        <f>I22</f>
        <v>1.3436399999999999</v>
      </c>
      <c r="J24" s="5">
        <f t="shared" si="13"/>
        <v>4169682.1650284398</v>
      </c>
    </row>
    <row r="25" spans="1:13" ht="15.75" thickBot="1">
      <c r="A25" t="s">
        <v>15</v>
      </c>
      <c r="B25" s="5"/>
      <c r="C25" s="5"/>
      <c r="D25" s="13">
        <f>SUM(D22:D24)</f>
        <v>40859768.561999999</v>
      </c>
      <c r="E25" s="5"/>
      <c r="F25" s="13">
        <f>SUM(F22:F24)</f>
        <v>13619922.854</v>
      </c>
      <c r="G25" s="5"/>
      <c r="H25" s="13">
        <f>SUM(H22:H24)</f>
        <v>13619922.854</v>
      </c>
      <c r="I25" s="5"/>
      <c r="J25" s="13">
        <f>SUM(J22:J24)</f>
        <v>18300273.143548563</v>
      </c>
    </row>
    <row r="27" spans="1:13">
      <c r="A27" s="14" t="s">
        <v>20</v>
      </c>
      <c r="B27" s="15"/>
      <c r="C27" s="15"/>
      <c r="D27" s="15">
        <f>+D25-D16</f>
        <v>0</v>
      </c>
      <c r="E27" s="15"/>
      <c r="F27" s="15"/>
      <c r="G27" s="15"/>
      <c r="H27" s="15"/>
      <c r="I27" s="15"/>
      <c r="J27" s="15">
        <f>+J25-J16</f>
        <v>0</v>
      </c>
    </row>
  </sheetData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45F95-C3D0-4E2E-BA55-36BB1C798B99}"/>
</file>

<file path=customXml/itemProps2.xml><?xml version="1.0" encoding="utf-8"?>
<ds:datastoreItem xmlns:ds="http://schemas.openxmlformats.org/officeDocument/2006/customXml" ds:itemID="{AA4341BA-D3C3-41EA-A2C4-4139CC759E90}"/>
</file>

<file path=customXml/itemProps3.xml><?xml version="1.0" encoding="utf-8"?>
<ds:datastoreItem xmlns:ds="http://schemas.openxmlformats.org/officeDocument/2006/customXml" ds:itemID="{D4FBCB66-F2F3-40B0-A20A-A65B803B1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2024-07-08T16:21:39Z</dcterms:created>
  <dcterms:modified xsi:type="dcterms:W3CDTF">2024-07-08T18:29:28Z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2024-07-08T16:21:41Z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3cfa8161-1554-4c42-9ecf-11f66ffef7af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