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36" documentId="13_ncr:1_{E3D51AC6-9D31-4EC9-B225-BFD89BAE6E04}" xr6:coauthVersionLast="47" xr6:coauthVersionMax="47" xr10:uidLastSave="{B0D9541B-2E63-4916-B4D4-0104C99900BD}"/>
  <bookViews>
    <workbookView xWindow="28680" yWindow="-120" windowWidth="29040" windowHeight="15840" activeTab="3" xr2:uid="{C8B0B0FF-5186-4BB1-A760-2E14C5432DB2}"/>
  </bookViews>
  <sheets>
    <sheet name="Assumptions" sheetId="4" r:id="rId1"/>
    <sheet name="D-1a" sheetId="2" r:id="rId2"/>
    <sheet name="Summary" sheetId="37" r:id="rId3"/>
    <sheet name="Solar - CM &amp; FFD" sheetId="14" r:id="rId4"/>
    <sheet name="Solar - B4 &amp; Farm" sheetId="15" r:id="rId5"/>
    <sheet name="Solar - B &amp; W" sheetId="32" r:id="rId6"/>
    <sheet name="Energy Storage - W" sheetId="17" r:id="rId7"/>
    <sheet name="Energy Storage - LM" sheetId="30" r:id="rId8"/>
    <sheet name="Energy Storage - M" sheetId="18" r:id="rId9"/>
    <sheet name="BOC" sheetId="5" r:id="rId10"/>
    <sheet name="Corporate Headquarters" sheetId="1" r:id="rId11"/>
    <sheet name="S Tampa Resilience" sheetId="7" r:id="rId12"/>
    <sheet name="Polk 1" sheetId="8" r:id="rId13"/>
    <sheet name="Polk Fuel" sheetId="9" r:id="rId14"/>
    <sheet name="GRR - Grid Comm" sheetId="12" r:id="rId15"/>
    <sheet name="GRR - Work Management" sheetId="39" r:id="rId16"/>
    <sheet name="GRR - Other" sheetId="35" r:id="rId17"/>
  </sheets>
  <definedNames>
    <definedName name="\\" localSheetId="1" hidden="1">#REF!</definedName>
    <definedName name="\\" hidden="1">#REF!</definedName>
    <definedName name="\\\" localSheetId="1" hidden="1">#REF!</definedName>
    <definedName name="\\\" hidden="1">#REF!</definedName>
    <definedName name="\\\\" localSheetId="1" hidden="1">#REF!</definedName>
    <definedName name="\\\\" hidden="1">#REF!</definedName>
    <definedName name="__123Graph_A" hidden="1">#REF!</definedName>
    <definedName name="__123Graph_B" hidden="1">#REF!</definedName>
    <definedName name="__123Graph_C" hidden="1">#REF!</definedName>
    <definedName name="__123Graph_D" localSheetId="0" hidden="1">#REF!</definedName>
    <definedName name="__123Graph_D" localSheetId="9" hidden="1">#REF!</definedName>
    <definedName name="__123Graph_D" localSheetId="10" hidden="1">#REF!</definedName>
    <definedName name="__123Graph_D" localSheetId="7" hidden="1">#REF!</definedName>
    <definedName name="__123Graph_D" localSheetId="8" hidden="1">#REF!</definedName>
    <definedName name="__123Graph_D" localSheetId="6" hidden="1">#REF!</definedName>
    <definedName name="__123Graph_D" localSheetId="14" hidden="1">#REF!</definedName>
    <definedName name="__123Graph_D" localSheetId="16" hidden="1">#REF!</definedName>
    <definedName name="__123Graph_D" localSheetId="15" hidden="1">#REF!</definedName>
    <definedName name="__123Graph_D" localSheetId="12" hidden="1">#REF!</definedName>
    <definedName name="__123Graph_D" localSheetId="13" hidden="1">#REF!</definedName>
    <definedName name="__123Graph_D" localSheetId="11" hidden="1">#REF!</definedName>
    <definedName name="__123Graph_D" localSheetId="5" hidden="1">#REF!</definedName>
    <definedName name="__123Graph_D" localSheetId="4" hidden="1">#REF!</definedName>
    <definedName name="__123Graph_D" localSheetId="3" hidden="1">#REF!</definedName>
    <definedName name="__123Graph_D" localSheetId="2" hidden="1">#REF!</definedName>
    <definedName name="__123Graph_D" hidden="1">#REF!</definedName>
    <definedName name="__123Graph_E" hidden="1">#REF!</definedName>
    <definedName name="__123Graph_F" hidden="1">#REF!</definedName>
    <definedName name="__123Graph_X" localSheetId="0" hidden="1">#REF!</definedName>
    <definedName name="__123Graph_X" localSheetId="9" hidden="1">#REF!</definedName>
    <definedName name="__123Graph_X" localSheetId="10" hidden="1">#REF!</definedName>
    <definedName name="__123Graph_X" localSheetId="1" hidden="1">#REF!</definedName>
    <definedName name="__123Graph_X" localSheetId="7" hidden="1">#REF!</definedName>
    <definedName name="__123Graph_X" localSheetId="8" hidden="1">#REF!</definedName>
    <definedName name="__123Graph_X" localSheetId="6" hidden="1">#REF!</definedName>
    <definedName name="__123Graph_X" localSheetId="14" hidden="1">#REF!</definedName>
    <definedName name="__123Graph_X" localSheetId="16" hidden="1">#REF!</definedName>
    <definedName name="__123Graph_X" localSheetId="15" hidden="1">#REF!</definedName>
    <definedName name="__123Graph_X" localSheetId="12" hidden="1">#REF!</definedName>
    <definedName name="__123Graph_X" localSheetId="13" hidden="1">#REF!</definedName>
    <definedName name="__123Graph_X" localSheetId="11" hidden="1">#REF!</definedName>
    <definedName name="__123Graph_X" localSheetId="5" hidden="1">#REF!</definedName>
    <definedName name="__123Graph_X" localSheetId="4" hidden="1">#REF!</definedName>
    <definedName name="__123Graph_X" localSheetId="3" hidden="1">#REF!</definedName>
    <definedName name="__123Graph_X" localSheetId="2" hidden="1">#REF!</definedName>
    <definedName name="__123Graph_X" hidden="1">#REF!</definedName>
    <definedName name="__FDS_HYPERLINK_TOGGLE_STATE__" hidden="1">"ON"</definedName>
    <definedName name="__FDS_UNIQUE_RANGE_ID_GENERATOR_COUNTER" hidden="1">37</definedName>
    <definedName name="_1__FDSAUDITLINK__" localSheetId="0" hidden="1">{"fdsup://IBCentral/FAT Viewer?action=UPDATE&amp;creator=factset&amp;DOC_NAME=fat:reuters_qtrly_source_window.fat&amp;display_string=Audit&amp;DYN_ARGS=TRUE&amp;VAR:ID1=87237510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__FDSAUDITLINK__" localSheetId="9" hidden="1">{"fdsup://IBCentral/FAT Viewer?action=UPDATE&amp;creator=factset&amp;DOC_NAME=fat:reuters_qtrly_source_window.fat&amp;display_string=Audit&amp;DYN_ARGS=TRUE&amp;VAR:ID1=87237510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__FDSAUDITLINK__" localSheetId="10" hidden="1">{"fdsup://IBCentral/FAT Viewer?action=UPDATE&amp;creator=factset&amp;DOC_NAME=fat:reuters_qtrly_source_window.fat&amp;display_string=Audit&amp;DYN_ARGS=TRUE&amp;VAR:ID1=87237510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__FDSAUDITLINK__" localSheetId="1" hidden="1">{"fdsup://IBCentral/FAT Viewer?action=UPDATE&amp;creator=factset&amp;DOC_NAME=fat:reuters_qtrly_source_window.fat&amp;display_string=Audit&amp;DYN_ARGS=TRUE&amp;VAR:ID1=87237510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__FDSAUDITLINK__" localSheetId="7" hidden="1">{"fdsup://IBCentral/FAT Viewer?action=UPDATE&amp;creator=factset&amp;DOC_NAME=fat:reuters_qtrly_source_window.fat&amp;display_string=Audit&amp;DYN_ARGS=TRUE&amp;VAR:ID1=87237510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__FDSAUDITLINK__" localSheetId="8" hidden="1">{"fdsup://IBCentral/FAT Viewer?action=UPDATE&amp;creator=factset&amp;DOC_NAME=fat:reuters_qtrly_source_window.fat&amp;display_string=Audit&amp;DYN_ARGS=TRUE&amp;VAR:ID1=87237510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__FDSAUDITLINK__" localSheetId="6" hidden="1">{"fdsup://IBCentral/FAT Viewer?action=UPDATE&amp;creator=factset&amp;DOC_NAME=fat:reuters_qtrly_source_window.fat&amp;display_string=Audit&amp;DYN_ARGS=TRUE&amp;VAR:ID1=87237510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__FDSAUDITLINK__" localSheetId="14" hidden="1">{"fdsup://IBCentral/FAT Viewer?action=UPDATE&amp;creator=factset&amp;DOC_NAME=fat:reuters_qtrly_source_window.fat&amp;display_string=Audit&amp;DYN_ARGS=TRUE&amp;VAR:ID1=87237510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__FDSAUDITLINK__" localSheetId="16" hidden="1">{"fdsup://IBCentral/FAT Viewer?action=UPDATE&amp;creator=factset&amp;DOC_NAME=fat:reuters_qtrly_source_window.fat&amp;display_string=Audit&amp;DYN_ARGS=TRUE&amp;VAR:ID1=87237510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__FDSAUDITLINK__" localSheetId="15" hidden="1">{"fdsup://IBCentral/FAT Viewer?action=UPDATE&amp;creator=factset&amp;DOC_NAME=fat:reuters_qtrly_source_window.fat&amp;display_string=Audit&amp;DYN_ARGS=TRUE&amp;VAR:ID1=87237510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__FDSAUDITLINK__" localSheetId="12" hidden="1">{"fdsup://IBCentral/FAT Viewer?action=UPDATE&amp;creator=factset&amp;DOC_NAME=fat:reuters_qtrly_source_window.fat&amp;display_string=Audit&amp;DYN_ARGS=TRUE&amp;VAR:ID1=87237510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__FDSAUDITLINK__" localSheetId="13" hidden="1">{"fdsup://IBCentral/FAT Viewer?action=UPDATE&amp;creator=factset&amp;DOC_NAME=fat:reuters_qtrly_source_window.fat&amp;display_string=Audit&amp;DYN_ARGS=TRUE&amp;VAR:ID1=87237510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__FDSAUDITLINK__" localSheetId="11" hidden="1">{"fdsup://IBCentral/FAT Viewer?action=UPDATE&amp;creator=factset&amp;DOC_NAME=fat:reuters_qtrly_source_window.fat&amp;display_string=Audit&amp;DYN_ARGS=TRUE&amp;VAR:ID1=87237510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__FDSAUDITLINK__" localSheetId="5" hidden="1">{"fdsup://IBCentral/FAT Viewer?action=UPDATE&amp;creator=factset&amp;DOC_NAME=fat:reuters_qtrly_source_window.fat&amp;display_string=Audit&amp;DYN_ARGS=TRUE&amp;VAR:ID1=87237510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__FDSAUDITLINK__" localSheetId="4" hidden="1">{"fdsup://IBCentral/FAT Viewer?action=UPDATE&amp;creator=factset&amp;DOC_NAME=fat:reuters_qtrly_source_window.fat&amp;display_string=Audit&amp;DYN_ARGS=TRUE&amp;VAR:ID1=87237510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__FDSAUDITLINK__" localSheetId="3" hidden="1">{"fdsup://IBCentral/FAT Viewer?action=UPDATE&amp;creator=factset&amp;DOC_NAME=fat:reuters_qtrly_source_window.fat&amp;display_string=Audit&amp;DYN_ARGS=TRUE&amp;VAR:ID1=87237510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__FDSAUDITLINK__" localSheetId="2" hidden="1">{"fdsup://IBCentral/FAT Viewer?action=UPDATE&amp;creator=factset&amp;DOC_NAME=fat:reuters_qtrly_source_window.fat&amp;display_string=Audit&amp;DYN_ARGS=TRUE&amp;VAR:ID1=87237510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__FDSAUDITLINK__" hidden="1">{"fdsup://IBCentral/FAT Viewer?action=UPDATE&amp;creator=factset&amp;DOC_NAME=fat:reuters_qtrly_source_window.fat&amp;display_string=Audit&amp;DYN_ARGS=TRUE&amp;VAR:ID1=87237510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__FDSAUDITLINK__" localSheetId="0" hidden="1">{"fdsup://IBCentral/FAT Viewer?action=UPDATE&amp;creator=factset&amp;DOC_NAME=fat:reuters_qtrly_source_window.fat&amp;display_string=Audit&amp;DYN_ARGS=TRUE&amp;VAR:ID1=45822P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__FDSAUDITLINK__" localSheetId="9" hidden="1">{"fdsup://IBCentral/FAT Viewer?action=UPDATE&amp;creator=factset&amp;DOC_NAME=fat:reuters_qtrly_source_window.fat&amp;display_string=Audit&amp;DYN_ARGS=TRUE&amp;VAR:ID1=45822P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__FDSAUDITLINK__" localSheetId="10" hidden="1">{"fdsup://IBCentral/FAT Viewer?action=UPDATE&amp;creator=factset&amp;DOC_NAME=fat:reuters_qtrly_source_window.fat&amp;display_string=Audit&amp;DYN_ARGS=TRUE&amp;VAR:ID1=45822P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__FDSAUDITLINK__" localSheetId="1" hidden="1">{"fdsup://IBCentral/FAT Viewer?action=UPDATE&amp;creator=factset&amp;DOC_NAME=fat:reuters_qtrly_source_window.fat&amp;display_string=Audit&amp;DYN_ARGS=TRUE&amp;VAR:ID1=45822P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__FDSAUDITLINK__" localSheetId="7" hidden="1">{"fdsup://IBCentral/FAT Viewer?action=UPDATE&amp;creator=factset&amp;DOC_NAME=fat:reuters_qtrly_source_window.fat&amp;display_string=Audit&amp;DYN_ARGS=TRUE&amp;VAR:ID1=45822P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__FDSAUDITLINK__" localSheetId="8" hidden="1">{"fdsup://IBCentral/FAT Viewer?action=UPDATE&amp;creator=factset&amp;DOC_NAME=fat:reuters_qtrly_source_window.fat&amp;display_string=Audit&amp;DYN_ARGS=TRUE&amp;VAR:ID1=45822P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__FDSAUDITLINK__" localSheetId="6" hidden="1">{"fdsup://IBCentral/FAT Viewer?action=UPDATE&amp;creator=factset&amp;DOC_NAME=fat:reuters_qtrly_source_window.fat&amp;display_string=Audit&amp;DYN_ARGS=TRUE&amp;VAR:ID1=45822P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__FDSAUDITLINK__" localSheetId="14" hidden="1">{"fdsup://IBCentral/FAT Viewer?action=UPDATE&amp;creator=factset&amp;DOC_NAME=fat:reuters_qtrly_source_window.fat&amp;display_string=Audit&amp;DYN_ARGS=TRUE&amp;VAR:ID1=45822P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__FDSAUDITLINK__" localSheetId="16" hidden="1">{"fdsup://IBCentral/FAT Viewer?action=UPDATE&amp;creator=factset&amp;DOC_NAME=fat:reuters_qtrly_source_window.fat&amp;display_string=Audit&amp;DYN_ARGS=TRUE&amp;VAR:ID1=45822P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__FDSAUDITLINK__" localSheetId="15" hidden="1">{"fdsup://IBCentral/FAT Viewer?action=UPDATE&amp;creator=factset&amp;DOC_NAME=fat:reuters_qtrly_source_window.fat&amp;display_string=Audit&amp;DYN_ARGS=TRUE&amp;VAR:ID1=45822P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__FDSAUDITLINK__" localSheetId="12" hidden="1">{"fdsup://IBCentral/FAT Viewer?action=UPDATE&amp;creator=factset&amp;DOC_NAME=fat:reuters_qtrly_source_window.fat&amp;display_string=Audit&amp;DYN_ARGS=TRUE&amp;VAR:ID1=45822P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__FDSAUDITLINK__" localSheetId="13" hidden="1">{"fdsup://IBCentral/FAT Viewer?action=UPDATE&amp;creator=factset&amp;DOC_NAME=fat:reuters_qtrly_source_window.fat&amp;display_string=Audit&amp;DYN_ARGS=TRUE&amp;VAR:ID1=45822P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__FDSAUDITLINK__" localSheetId="11" hidden="1">{"fdsup://IBCentral/FAT Viewer?action=UPDATE&amp;creator=factset&amp;DOC_NAME=fat:reuters_qtrly_source_window.fat&amp;display_string=Audit&amp;DYN_ARGS=TRUE&amp;VAR:ID1=45822P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__FDSAUDITLINK__" localSheetId="5" hidden="1">{"fdsup://IBCentral/FAT Viewer?action=UPDATE&amp;creator=factset&amp;DOC_NAME=fat:reuters_qtrly_source_window.fat&amp;display_string=Audit&amp;DYN_ARGS=TRUE&amp;VAR:ID1=45822P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__FDSAUDITLINK__" localSheetId="4" hidden="1">{"fdsup://IBCentral/FAT Viewer?action=UPDATE&amp;creator=factset&amp;DOC_NAME=fat:reuters_qtrly_source_window.fat&amp;display_string=Audit&amp;DYN_ARGS=TRUE&amp;VAR:ID1=45822P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__FDSAUDITLINK__" localSheetId="3" hidden="1">{"fdsup://IBCentral/FAT Viewer?action=UPDATE&amp;creator=factset&amp;DOC_NAME=fat:reuters_qtrly_source_window.fat&amp;display_string=Audit&amp;DYN_ARGS=TRUE&amp;VAR:ID1=45822P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__FDSAUDITLINK__" localSheetId="2" hidden="1">{"fdsup://IBCentral/FAT Viewer?action=UPDATE&amp;creator=factset&amp;DOC_NAME=fat:reuters_qtrly_source_window.fat&amp;display_string=Audit&amp;DYN_ARGS=TRUE&amp;VAR:ID1=45822P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__FDSAUDITLINK__" hidden="1">{"fdsup://IBCentral/FAT Viewer?action=UPDATE&amp;creator=factset&amp;DOC_NAME=fat:reuters_qtrly_source_window.fat&amp;display_string=Audit&amp;DYN_ARGS=TRUE&amp;VAR:ID1=45822P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0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0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0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0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0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0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0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0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0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0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0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0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0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0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0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0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0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0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1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1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1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1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1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1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1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1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1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1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1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1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1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1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1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1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1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1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2__FDSAUDITLINK__" localSheetId="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2__FDSAUDITLINK__" localSheetId="9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2__FDSAUDITLINK__" localSheetId="1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2__FDSAUDITLINK__" localSheetId="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2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2__FDSAUDITLINK__" localSheetId="8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2__FDSAUDITLINK__" localSheetId="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2__FDSAUDITLINK__" localSheetId="1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2__FDSAUDITLINK__" localSheetId="1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2__FDSAUDITLINK__" localSheetId="1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2__FDSAUDITLINK__" localSheetId="1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2__FDSAUDITLINK__" localSheetId="1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2__FDSAUDITLINK__" localSheetId="1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2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2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2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2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2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3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3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3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3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3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3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3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3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3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3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3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3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3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3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3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3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3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3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4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4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4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4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4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4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4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4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4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4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4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4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4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4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4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4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4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4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5__FDSAUDITLINK__" localSheetId="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5__FDSAUDITLINK__" localSheetId="9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5__FDSAUDITLINK__" localSheetId="1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5__FDSAUDITLINK__" localSheetId="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5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5__FDSAUDITLINK__" localSheetId="8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5__FDSAUDITLINK__" localSheetId="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5__FDSAUDITLINK__" localSheetId="1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5__FDSAUDITLINK__" localSheetId="1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5__FDSAUDITLINK__" localSheetId="1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5__FDSAUDITLINK__" localSheetId="1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5__FDSAUDITLINK__" localSheetId="1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5__FDSAUDITLINK__" localSheetId="1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5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5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5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5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5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6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6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6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6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6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6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6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6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6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6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6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6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6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6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6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6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6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6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7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7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7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7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7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7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7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7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7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7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7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7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7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7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7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7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7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7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8__FDSAUDITLINK__" localSheetId="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08__FDSAUDITLINK__" localSheetId="9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08__FDSAUDITLINK__" localSheetId="1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08__FDSAUDITLINK__" localSheetId="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08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08__FDSAUDITLINK__" localSheetId="8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08__FDSAUDITLINK__" localSheetId="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08__FDSAUDITLINK__" localSheetId="1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08__FDSAUDITLINK__" localSheetId="1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08__FDSAUDITLINK__" localSheetId="1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08__FDSAUDITLINK__" localSheetId="1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08__FDSAUDITLINK__" localSheetId="1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08__FDSAUDITLINK__" localSheetId="1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08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08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08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08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08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09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9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9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9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9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9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9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9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9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9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9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9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9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9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9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9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9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9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__FDSAUDITLINK__" localSheetId="0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__FDSAUDITLINK__" localSheetId="9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__FDSAUDITLINK__" localSheetId="10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__FDSAUDITLINK__" localSheetId="1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__FDSAUDITLINK__" localSheetId="7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__FDSAUDITLINK__" localSheetId="8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__FDSAUDITLINK__" localSheetId="6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__FDSAUDITLINK__" localSheetId="1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__FDSAUDITLINK__" localSheetId="16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__FDSAUDITLINK__" localSheetId="1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__FDSAUDITLINK__" localSheetId="1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__FDSAUDITLINK__" localSheetId="1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__FDSAUDITLINK__" localSheetId="11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__FDSAUDITLINK__" localSheetId="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__FDSAUDITLINK__" localSheetId="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__FDSAUDITLINK__" localSheetId="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__FDSAUDITLINK__" localSheetId="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__FDSAUDITLINK__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0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0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0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0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0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0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0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0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0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0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0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0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0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0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0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0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0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0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1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1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1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1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1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1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1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1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1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1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1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1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1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1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1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1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1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1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2__FDSAUDITLINK__" localSheetId="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2__FDSAUDITLINK__" localSheetId="9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2__FDSAUDITLINK__" localSheetId="1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2__FDSAUDITLINK__" localSheetId="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2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2__FDSAUDITLINK__" localSheetId="8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2__FDSAUDITLINK__" localSheetId="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2__FDSAUDITLINK__" localSheetId="1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2__FDSAUDITLINK__" localSheetId="1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2__FDSAUDITLINK__" localSheetId="1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2__FDSAUDITLINK__" localSheetId="1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2__FDSAUDITLINK__" localSheetId="1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2__FDSAUDITLINK__" localSheetId="1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2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2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2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2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2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3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3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3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3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3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3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3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3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3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3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3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3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3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3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3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3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3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3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4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4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4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4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4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4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4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4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4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4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4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4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4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4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4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4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4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4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5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5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5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5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5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5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5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5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5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5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5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5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5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5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5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5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5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5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6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6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6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6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6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6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6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6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6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6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6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6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6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6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6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6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6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6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7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7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7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7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7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7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7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7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7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7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7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7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7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7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7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7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7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7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8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8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8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8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8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8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8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8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8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8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8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8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8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8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8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8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8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8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9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9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9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9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9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9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9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9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9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9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9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9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9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9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9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9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9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9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0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0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0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0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0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0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0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0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0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0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0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0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0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0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0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0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0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0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1__FDSAUDITLINK__" localSheetId="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1__FDSAUDITLINK__" localSheetId="9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1__FDSAUDITLINK__" localSheetId="1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1__FDSAUDITLINK__" localSheetId="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1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1__FDSAUDITLINK__" localSheetId="8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1__FDSAUDITLINK__" localSheetId="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1__FDSAUDITLINK__" localSheetId="1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1__FDSAUDITLINK__" localSheetId="1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1__FDSAUDITLINK__" localSheetId="1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1__FDSAUDITLINK__" localSheetId="1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1__FDSAUDITLINK__" localSheetId="1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1__FDSAUDITLINK__" localSheetId="1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1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1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1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1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1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2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22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22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22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22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22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22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22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22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22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22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22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22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22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22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22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22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22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23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23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23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23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23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23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23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23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23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23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23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23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23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23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23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23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23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23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24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4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4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4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4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4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4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4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4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4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4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4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4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4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4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4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4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4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5__FDSAUDITLINK__" localSheetId="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25__FDSAUDITLINK__" localSheetId="9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25__FDSAUDITLINK__" localSheetId="1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25__FDSAUDITLINK__" localSheetId="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25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25__FDSAUDITLINK__" localSheetId="8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25__FDSAUDITLINK__" localSheetId="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25__FDSAUDITLINK__" localSheetId="1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25__FDSAUDITLINK__" localSheetId="1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25__FDSAUDITLINK__" localSheetId="1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25__FDSAUDITLINK__" localSheetId="1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25__FDSAUDITLINK__" localSheetId="1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25__FDSAUDITLINK__" localSheetId="1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25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25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25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25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25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26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6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6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6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6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6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6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6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6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6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6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6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6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6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6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6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6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6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7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7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7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7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7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7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7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7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7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7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7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7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7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7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7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7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7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7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8__FDSAUDITLINK__" localSheetId="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8__FDSAUDITLINK__" localSheetId="9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8__FDSAUDITLINK__" localSheetId="1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8__FDSAUDITLINK__" localSheetId="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8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8__FDSAUDITLINK__" localSheetId="8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8__FDSAUDITLINK__" localSheetId="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8__FDSAUDITLINK__" localSheetId="1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8__FDSAUDITLINK__" localSheetId="1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8__FDSAUDITLINK__" localSheetId="1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8__FDSAUDITLINK__" localSheetId="1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8__FDSAUDITLINK__" localSheetId="1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8__FDSAUDITLINK__" localSheetId="1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8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8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8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8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8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9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9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9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9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9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9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9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9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9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9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9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9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9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9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9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9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9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9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__FDSAUDITLINK__" localSheetId="0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__FDSAUDITLINK__" localSheetId="9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__FDSAUDITLINK__" localSheetId="10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__FDSAUDITLINK__" localSheetId="1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__FDSAUDITLINK__" localSheetId="7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__FDSAUDITLINK__" localSheetId="8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__FDSAUDITLINK__" localSheetId="6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__FDSAUDITLINK__" localSheetId="14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__FDSAUDITLINK__" localSheetId="16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__FDSAUDITLINK__" localSheetId="15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__FDSAUDITLINK__" localSheetId="12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__FDSAUDITLINK__" localSheetId="13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__FDSAUDITLINK__" localSheetId="11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__FDSAUDITLINK__" localSheetId="5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__FDSAUDITLINK__" localSheetId="4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__FDSAUDITLINK__" localSheetId="3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__FDSAUDITLINK__" localSheetId="2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__FDSAUDITLINK__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0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0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0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0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0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0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0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0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0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0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0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0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0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0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0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0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0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0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1__FDSAUDITLINK__" localSheetId="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1__FDSAUDITLINK__" localSheetId="9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1__FDSAUDITLINK__" localSheetId="1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1__FDSAUDITLINK__" localSheetId="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1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1__FDSAUDITLINK__" localSheetId="8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1__FDSAUDITLINK__" localSheetId="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1__FDSAUDITLINK__" localSheetId="1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1__FDSAUDITLINK__" localSheetId="1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1__FDSAUDITLINK__" localSheetId="1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1__FDSAUDITLINK__" localSheetId="1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1__FDSAUDITLINK__" localSheetId="1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1__FDSAUDITLINK__" localSheetId="1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1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1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1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1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1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2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2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2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2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2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2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2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2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2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2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2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2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2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2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2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2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2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2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3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3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3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3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3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3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3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3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3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3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3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3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3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3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3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3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3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3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4__FDSAUDITLINK__" localSheetId="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4__FDSAUDITLINK__" localSheetId="9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4__FDSAUDITLINK__" localSheetId="1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4__FDSAUDITLINK__" localSheetId="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4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4__FDSAUDITLINK__" localSheetId="8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4__FDSAUDITLINK__" localSheetId="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4__FDSAUDITLINK__" localSheetId="1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4__FDSAUDITLINK__" localSheetId="1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4__FDSAUDITLINK__" localSheetId="1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4__FDSAUDITLINK__" localSheetId="1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4__FDSAUDITLINK__" localSheetId="1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4__FDSAUDITLINK__" localSheetId="1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4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4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4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4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4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5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5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5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5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5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5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5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5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5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5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5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5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5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5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5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5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5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5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6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6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6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6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6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6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6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6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6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6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6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6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6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6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6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6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6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6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7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7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7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7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7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7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7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7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7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7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7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7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7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7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7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7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7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7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8__FDSAUDITLINK__" localSheetId="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8__FDSAUDITLINK__" localSheetId="9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8__FDSAUDITLINK__" localSheetId="1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8__FDSAUDITLINK__" localSheetId="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8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8__FDSAUDITLINK__" localSheetId="8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8__FDSAUDITLINK__" localSheetId="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8__FDSAUDITLINK__" localSheetId="1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8__FDSAUDITLINK__" localSheetId="1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8__FDSAUDITLINK__" localSheetId="1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8__FDSAUDITLINK__" localSheetId="1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8__FDSAUDITLINK__" localSheetId="1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8__FDSAUDITLINK__" localSheetId="1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8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8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8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8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8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9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9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9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9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9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9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9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9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9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9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9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9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9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9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9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9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9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9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__FDSAUDITLINK__" localSheetId="0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__FDSAUDITLINK__" localSheetId="9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__FDSAUDITLINK__" localSheetId="10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__FDSAUDITLINK__" localSheetId="1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__FDSAUDITLINK__" localSheetId="7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__FDSAUDITLINK__" localSheetId="8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__FDSAUDITLINK__" localSheetId="6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__FDSAUDITLINK__" localSheetId="14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__FDSAUDITLINK__" localSheetId="16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__FDSAUDITLINK__" localSheetId="15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__FDSAUDITLINK__" localSheetId="12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__FDSAUDITLINK__" localSheetId="13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__FDSAUDITLINK__" localSheetId="11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__FDSAUDITLINK__" localSheetId="5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__FDSAUDITLINK__" localSheetId="4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__FDSAUDITLINK__" localSheetId="3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__FDSAUDITLINK__" localSheetId="2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__FDSAUDITLINK__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0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0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0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0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0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0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0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0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0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0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0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0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0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0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0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0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0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0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1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1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1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1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1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1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1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1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1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1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1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1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1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1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1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1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1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1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2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2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2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2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2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2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2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2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2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2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2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2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2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2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2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2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2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2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3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3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3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3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3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3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3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3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3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3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3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3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3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3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3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3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3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3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4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4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4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4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4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4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4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4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4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4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4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4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4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4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4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4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4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4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5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5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5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5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5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5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5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5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5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5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5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5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5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5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5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5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5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5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6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46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46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46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46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46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46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46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46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46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46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46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46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46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46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46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46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46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47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7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7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7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7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7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7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7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7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7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7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7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7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7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7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7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7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7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8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8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8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8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8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8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8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8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8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8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8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8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8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8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8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8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8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8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9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9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9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9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9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9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9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9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9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9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9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9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9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9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9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9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9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9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__FDSAUDITLINK__" localSheetId="0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__FDSAUDITLINK__" localSheetId="9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__FDSAUDITLINK__" localSheetId="10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__FDSAUDITLINK__" localSheetId="1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__FDSAUDITLINK__" localSheetId="7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__FDSAUDITLINK__" localSheetId="8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__FDSAUDITLINK__" localSheetId="6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__FDSAUDITLINK__" localSheetId="1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__FDSAUDITLINK__" localSheetId="16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__FDSAUDITLINK__" localSheetId="1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__FDSAUDITLINK__" localSheetId="1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__FDSAUDITLINK__" localSheetId="1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__FDSAUDITLINK__" localSheetId="11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__FDSAUDITLINK__" localSheetId="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__FDSAUDITLINK__" localSheetId="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__FDSAUDITLINK__" localSheetId="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__FDSAUDITLINK__" localSheetId="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__FDSAUDITLINK__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0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0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0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0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0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0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0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0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0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0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0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0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0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0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0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0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0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0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1__FDSAUDITLINK__" localSheetId="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1__FDSAUDITLINK__" localSheetId="9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1__FDSAUDITLINK__" localSheetId="1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1__FDSAUDITLINK__" localSheetId="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1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1__FDSAUDITLINK__" localSheetId="8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1__FDSAUDITLINK__" localSheetId="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1__FDSAUDITLINK__" localSheetId="1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1__FDSAUDITLINK__" localSheetId="1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1__FDSAUDITLINK__" localSheetId="1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1__FDSAUDITLINK__" localSheetId="1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1__FDSAUDITLINK__" localSheetId="1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1__FDSAUDITLINK__" localSheetId="1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1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1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1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1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1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2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2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2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2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2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2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2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2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2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2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2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2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2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2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2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2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2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2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3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3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3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3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3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3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3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3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3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3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3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3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3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3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3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3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3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3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4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4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4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4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4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4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4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4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4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4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4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4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4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4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4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4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4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4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5__FDSAUDITLINK__" localSheetId="0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5__FDSAUDITLINK__" localSheetId="9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5__FDSAUDITLINK__" localSheetId="10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5__FDSAUDITLINK__" localSheetId="1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5__FDSAUDITLINK__" localSheetId="7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5__FDSAUDITLINK__" localSheetId="8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5__FDSAUDITLINK__" localSheetId="6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5__FDSAUDITLINK__" localSheetId="14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5__FDSAUDITLINK__" localSheetId="16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5__FDSAUDITLINK__" localSheetId="15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5__FDSAUDITLINK__" localSheetId="12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5__FDSAUDITLINK__" localSheetId="13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5__FDSAUDITLINK__" localSheetId="11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5__FDSAUDITLINK__" localSheetId="5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5__FDSAUDITLINK__" localSheetId="4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5__FDSAUDITLINK__" localSheetId="3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5__FDSAUDITLINK__" localSheetId="2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5__FDSAUDITLINK__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6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6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6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6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6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6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6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6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6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6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6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6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6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6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6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6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6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6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7__FDSAUDITLINK__" localSheetId="0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7__FDSAUDITLINK__" localSheetId="9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7__FDSAUDITLINK__" localSheetId="10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7__FDSAUDITLINK__" localSheetId="1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7__FDSAUDITLINK__" localSheetId="7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7__FDSAUDITLINK__" localSheetId="8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7__FDSAUDITLINK__" localSheetId="6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7__FDSAUDITLINK__" localSheetId="14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7__FDSAUDITLINK__" localSheetId="16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7__FDSAUDITLINK__" localSheetId="15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7__FDSAUDITLINK__" localSheetId="12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7__FDSAUDITLINK__" localSheetId="13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7__FDSAUDITLINK__" localSheetId="11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7__FDSAUDITLINK__" localSheetId="5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7__FDSAUDITLINK__" localSheetId="4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7__FDSAUDITLINK__" localSheetId="3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7__FDSAUDITLINK__" localSheetId="2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7__FDSAUDITLINK__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8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8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8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8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8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8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8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8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8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8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8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8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8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8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8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8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8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8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9__FDSAUDITLINK__" localSheetId="0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9__FDSAUDITLINK__" localSheetId="9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9__FDSAUDITLINK__" localSheetId="10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9__FDSAUDITLINK__" localSheetId="1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9__FDSAUDITLINK__" localSheetId="7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9__FDSAUDITLINK__" localSheetId="8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9__FDSAUDITLINK__" localSheetId="6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9__FDSAUDITLINK__" localSheetId="14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9__FDSAUDITLINK__" localSheetId="16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9__FDSAUDITLINK__" localSheetId="15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9__FDSAUDITLINK__" localSheetId="12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9__FDSAUDITLINK__" localSheetId="13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9__FDSAUDITLINK__" localSheetId="11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9__FDSAUDITLINK__" localSheetId="5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9__FDSAUDITLINK__" localSheetId="4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9__FDSAUDITLINK__" localSheetId="3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9__FDSAUDITLINK__" localSheetId="2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9__FDSAUDITLINK__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__FDSAUDITLINK__" localSheetId="0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__FDSAUDITLINK__" localSheetId="9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__FDSAUDITLINK__" localSheetId="10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__FDSAUDITLINK__" localSheetId="1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__FDSAUDITLINK__" localSheetId="7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__FDSAUDITLINK__" localSheetId="8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__FDSAUDITLINK__" localSheetId="6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__FDSAUDITLINK__" localSheetId="14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__FDSAUDITLINK__" localSheetId="16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__FDSAUDITLINK__" localSheetId="15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__FDSAUDITLINK__" localSheetId="12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__FDSAUDITLINK__" localSheetId="13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__FDSAUDITLINK__" localSheetId="11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__FDSAUDITLINK__" localSheetId="5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__FDSAUDITLINK__" localSheetId="4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__FDSAUDITLINK__" localSheetId="3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__FDSAUDITLINK__" localSheetId="2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__FDSAUDITLINK__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0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0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0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0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0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0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0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0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0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0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0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0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0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0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0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0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0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0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1__FDSAUDITLINK__" localSheetId="0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1__FDSAUDITLINK__" localSheetId="9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1__FDSAUDITLINK__" localSheetId="10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1__FDSAUDITLINK__" localSheetId="1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1__FDSAUDITLINK__" localSheetId="7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1__FDSAUDITLINK__" localSheetId="8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1__FDSAUDITLINK__" localSheetId="6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1__FDSAUDITLINK__" localSheetId="14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1__FDSAUDITLINK__" localSheetId="16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1__FDSAUDITLINK__" localSheetId="15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1__FDSAUDITLINK__" localSheetId="12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1__FDSAUDITLINK__" localSheetId="13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1__FDSAUDITLINK__" localSheetId="11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1__FDSAUDITLINK__" localSheetId="5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1__FDSAUDITLINK__" localSheetId="4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1__FDSAUDITLINK__" localSheetId="3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1__FDSAUDITLINK__" localSheetId="2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1__FDSAUDITLINK__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2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2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2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2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2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2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2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2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2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2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2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2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2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2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2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2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2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2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3__FDSAUDITLINK__" localSheetId="0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3__FDSAUDITLINK__" localSheetId="9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3__FDSAUDITLINK__" localSheetId="10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3__FDSAUDITLINK__" localSheetId="1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3__FDSAUDITLINK__" localSheetId="7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3__FDSAUDITLINK__" localSheetId="8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3__FDSAUDITLINK__" localSheetId="6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3__FDSAUDITLINK__" localSheetId="14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3__FDSAUDITLINK__" localSheetId="16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3__FDSAUDITLINK__" localSheetId="15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3__FDSAUDITLINK__" localSheetId="12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3__FDSAUDITLINK__" localSheetId="13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3__FDSAUDITLINK__" localSheetId="11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3__FDSAUDITLINK__" localSheetId="5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3__FDSAUDITLINK__" localSheetId="4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3__FDSAUDITLINK__" localSheetId="3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3__FDSAUDITLINK__" localSheetId="2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3__FDSAUDITLINK__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4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4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4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4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4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4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4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4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4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4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4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4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4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4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4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4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4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4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5__FDSAUDITLINK__" localSheetId="0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5__FDSAUDITLINK__" localSheetId="9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5__FDSAUDITLINK__" localSheetId="10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5__FDSAUDITLINK__" localSheetId="1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5__FDSAUDITLINK__" localSheetId="7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5__FDSAUDITLINK__" localSheetId="8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5__FDSAUDITLINK__" localSheetId="6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5__FDSAUDITLINK__" localSheetId="14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5__FDSAUDITLINK__" localSheetId="16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5__FDSAUDITLINK__" localSheetId="15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5__FDSAUDITLINK__" localSheetId="12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5__FDSAUDITLINK__" localSheetId="13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5__FDSAUDITLINK__" localSheetId="11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5__FDSAUDITLINK__" localSheetId="5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5__FDSAUDITLINK__" localSheetId="4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5__FDSAUDITLINK__" localSheetId="3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5__FDSAUDITLINK__" localSheetId="2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5__FDSAUDITLINK__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6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6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6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6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6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6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6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6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6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6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6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6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6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6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6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6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6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6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7__FDSAUDITLINK__" localSheetId="0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7__FDSAUDITLINK__" localSheetId="9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7__FDSAUDITLINK__" localSheetId="10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7__FDSAUDITLINK__" localSheetId="1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7__FDSAUDITLINK__" localSheetId="7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7__FDSAUDITLINK__" localSheetId="8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7__FDSAUDITLINK__" localSheetId="6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7__FDSAUDITLINK__" localSheetId="14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7__FDSAUDITLINK__" localSheetId="16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7__FDSAUDITLINK__" localSheetId="15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7__FDSAUDITLINK__" localSheetId="12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7__FDSAUDITLINK__" localSheetId="13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7__FDSAUDITLINK__" localSheetId="11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7__FDSAUDITLINK__" localSheetId="5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7__FDSAUDITLINK__" localSheetId="4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7__FDSAUDITLINK__" localSheetId="3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7__FDSAUDITLINK__" localSheetId="2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7__FDSAUDITLINK__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8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8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8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8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8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8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8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8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8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8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8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8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8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8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8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8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8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8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9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9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9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9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9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9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9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9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9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9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9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9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9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9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9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9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9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9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 localSheetId="0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 localSheetId="9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 localSheetId="10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 localSheetId="1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 localSheetId="7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 localSheetId="8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 localSheetId="6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 localSheetId="1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 localSheetId="16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 localSheetId="1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 localSheetId="1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 localSheetId="1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 localSheetId="11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 localSheetId="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 localSheetId="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 localSheetId="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 localSheetId="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0__FDSAUDITLINK__" localSheetId="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70__FDSAUDITLINK__" localSheetId="9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70__FDSAUDITLINK__" localSheetId="1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70__FDSAUDITLINK__" localSheetId="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70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70__FDSAUDITLINK__" localSheetId="8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70__FDSAUDITLINK__" localSheetId="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70__FDSAUDITLINK__" localSheetId="1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70__FDSAUDITLINK__" localSheetId="1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70__FDSAUDITLINK__" localSheetId="1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70__FDSAUDITLINK__" localSheetId="1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70__FDSAUDITLINK__" localSheetId="1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70__FDSAUDITLINK__" localSheetId="1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70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70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70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70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70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71__FDSAUDITLINK__" localSheetId="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1__FDSAUDITLINK__" localSheetId="9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1__FDSAUDITLINK__" localSheetId="1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1__FDSAUDITLINK__" localSheetId="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1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1__FDSAUDITLINK__" localSheetId="8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1__FDSAUDITLINK__" localSheetId="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1__FDSAUDITLINK__" localSheetId="1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1__FDSAUDITLINK__" localSheetId="1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1__FDSAUDITLINK__" localSheetId="1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1__FDSAUDITLINK__" localSheetId="1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1__FDSAUDITLINK__" localSheetId="1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1__FDSAUDITLINK__" localSheetId="1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1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1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1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1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1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2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2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2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2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2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2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2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2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2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2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2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2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2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2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2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2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2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2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3__FDSAUDITLINK__" localSheetId="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73__FDSAUDITLINK__" localSheetId="9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73__FDSAUDITLINK__" localSheetId="1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73__FDSAUDITLINK__" localSheetId="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73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73__FDSAUDITLINK__" localSheetId="8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73__FDSAUDITLINK__" localSheetId="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73__FDSAUDITLINK__" localSheetId="1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73__FDSAUDITLINK__" localSheetId="1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73__FDSAUDITLINK__" localSheetId="1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73__FDSAUDITLINK__" localSheetId="1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73__FDSAUDITLINK__" localSheetId="1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73__FDSAUDITLINK__" localSheetId="1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73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73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73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73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73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74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4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4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4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4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4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4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4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4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4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4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4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4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4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4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4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4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4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5__FDSAUDITLINK__" localSheetId="0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5__FDSAUDITLINK__" localSheetId="9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5__FDSAUDITLINK__" localSheetId="10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5__FDSAUDITLINK__" localSheetId="1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5__FDSAUDITLINK__" localSheetId="7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5__FDSAUDITLINK__" localSheetId="8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5__FDSAUDITLINK__" localSheetId="6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5__FDSAUDITLINK__" localSheetId="14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5__FDSAUDITLINK__" localSheetId="16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5__FDSAUDITLINK__" localSheetId="15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5__FDSAUDITLINK__" localSheetId="12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5__FDSAUDITLINK__" localSheetId="13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5__FDSAUDITLINK__" localSheetId="11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5__FDSAUDITLINK__" localSheetId="5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5__FDSAUDITLINK__" localSheetId="4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5__FDSAUDITLINK__" localSheetId="3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5__FDSAUDITLINK__" localSheetId="2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5__FDSAUDITLINK__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6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6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6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6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6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6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6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6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6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6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6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6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6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6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6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6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6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6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7__FDSAUDITLINK__" localSheetId="0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7__FDSAUDITLINK__" localSheetId="9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7__FDSAUDITLINK__" localSheetId="10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7__FDSAUDITLINK__" localSheetId="1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7__FDSAUDITLINK__" localSheetId="7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7__FDSAUDITLINK__" localSheetId="8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7__FDSAUDITLINK__" localSheetId="6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7__FDSAUDITLINK__" localSheetId="14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7__FDSAUDITLINK__" localSheetId="16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7__FDSAUDITLINK__" localSheetId="15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7__FDSAUDITLINK__" localSheetId="12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7__FDSAUDITLINK__" localSheetId="13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7__FDSAUDITLINK__" localSheetId="11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7__FDSAUDITLINK__" localSheetId="5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7__FDSAUDITLINK__" localSheetId="4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7__FDSAUDITLINK__" localSheetId="3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7__FDSAUDITLINK__" localSheetId="2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7__FDSAUDITLINK__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8__FDSAUDITLINK__" localSheetId="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8__FDSAUDITLINK__" localSheetId="9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8__FDSAUDITLINK__" localSheetId="1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8__FDSAUDITLINK__" localSheetId="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8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8__FDSAUDITLINK__" localSheetId="8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8__FDSAUDITLINK__" localSheetId="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8__FDSAUDITLINK__" localSheetId="1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8__FDSAUDITLINK__" localSheetId="1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8__FDSAUDITLINK__" localSheetId="1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8__FDSAUDITLINK__" localSheetId="1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8__FDSAUDITLINK__" localSheetId="1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8__FDSAUDITLINK__" localSheetId="1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8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8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8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8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8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9__FDSAUDITLINK__" localSheetId="0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9__FDSAUDITLINK__" localSheetId="9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9__FDSAUDITLINK__" localSheetId="10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9__FDSAUDITLINK__" localSheetId="1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9__FDSAUDITLINK__" localSheetId="7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9__FDSAUDITLINK__" localSheetId="8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9__FDSAUDITLINK__" localSheetId="6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9__FDSAUDITLINK__" localSheetId="14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9__FDSAUDITLINK__" localSheetId="16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9__FDSAUDITLINK__" localSheetId="15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9__FDSAUDITLINK__" localSheetId="12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9__FDSAUDITLINK__" localSheetId="13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9__FDSAUDITLINK__" localSheetId="11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9__FDSAUDITLINK__" localSheetId="5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9__FDSAUDITLINK__" localSheetId="4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9__FDSAUDITLINK__" localSheetId="3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9__FDSAUDITLINK__" localSheetId="2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9__FDSAUDITLINK__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__FDSAUDITLINK__" localSheetId="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__FDSAUDITLINK__" localSheetId="9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__FDSAUDITLINK__" localSheetId="1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__FDSAUDITLINK__" localSheetId="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__FDSAUDITLINK__" localSheetId="8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__FDSAUDITLINK__" localSheetId="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__FDSAUDITLINK__" localSheetId="1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__FDSAUDITLINK__" localSheetId="1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__FDSAUDITLINK__" localSheetId="1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__FDSAUDITLINK__" localSheetId="1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__FDSAUDITLINK__" localSheetId="1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__FDSAUDITLINK__" localSheetId="1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0__FDSAUDITLINK__" localSheetId="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0__FDSAUDITLINK__" localSheetId="9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0__FDSAUDITLINK__" localSheetId="1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0__FDSAUDITLINK__" localSheetId="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0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0__FDSAUDITLINK__" localSheetId="8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0__FDSAUDITLINK__" localSheetId="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0__FDSAUDITLINK__" localSheetId="1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0__FDSAUDITLINK__" localSheetId="1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0__FDSAUDITLINK__" localSheetId="1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0__FDSAUDITLINK__" localSheetId="1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0__FDSAUDITLINK__" localSheetId="1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0__FDSAUDITLINK__" localSheetId="1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0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0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0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0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0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1__FDSAUDITLINK__" localSheetId="0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1__FDSAUDITLINK__" localSheetId="9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1__FDSAUDITLINK__" localSheetId="10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1__FDSAUDITLINK__" localSheetId="1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1__FDSAUDITLINK__" localSheetId="7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1__FDSAUDITLINK__" localSheetId="8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1__FDSAUDITLINK__" localSheetId="6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1__FDSAUDITLINK__" localSheetId="14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1__FDSAUDITLINK__" localSheetId="16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1__FDSAUDITLINK__" localSheetId="15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1__FDSAUDITLINK__" localSheetId="12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1__FDSAUDITLINK__" localSheetId="13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1__FDSAUDITLINK__" localSheetId="11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1__FDSAUDITLINK__" localSheetId="5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1__FDSAUDITLINK__" localSheetId="4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1__FDSAUDITLINK__" localSheetId="3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1__FDSAUDITLINK__" localSheetId="2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1__FDSAUDITLINK__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2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2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2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2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2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2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2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2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2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2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2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2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2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2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2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2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2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2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3__FDSAUDITLINK__" localSheetId="0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3__FDSAUDITLINK__" localSheetId="9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3__FDSAUDITLINK__" localSheetId="10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3__FDSAUDITLINK__" localSheetId="1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3__FDSAUDITLINK__" localSheetId="7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3__FDSAUDITLINK__" localSheetId="8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3__FDSAUDITLINK__" localSheetId="6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3__FDSAUDITLINK__" localSheetId="14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3__FDSAUDITLINK__" localSheetId="16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3__FDSAUDITLINK__" localSheetId="15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3__FDSAUDITLINK__" localSheetId="12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3__FDSAUDITLINK__" localSheetId="13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3__FDSAUDITLINK__" localSheetId="11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3__FDSAUDITLINK__" localSheetId="5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3__FDSAUDITLINK__" localSheetId="4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3__FDSAUDITLINK__" localSheetId="3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3__FDSAUDITLINK__" localSheetId="2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3__FDSAUDITLINK__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4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4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4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4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4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4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4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4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4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4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4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4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4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4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4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4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4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4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5__FDSAUDITLINK__" localSheetId="0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5__FDSAUDITLINK__" localSheetId="9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5__FDSAUDITLINK__" localSheetId="10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5__FDSAUDITLINK__" localSheetId="1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5__FDSAUDITLINK__" localSheetId="7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5__FDSAUDITLINK__" localSheetId="8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5__FDSAUDITLINK__" localSheetId="6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5__FDSAUDITLINK__" localSheetId="14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5__FDSAUDITLINK__" localSheetId="16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5__FDSAUDITLINK__" localSheetId="15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5__FDSAUDITLINK__" localSheetId="12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5__FDSAUDITLINK__" localSheetId="13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5__FDSAUDITLINK__" localSheetId="11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5__FDSAUDITLINK__" localSheetId="5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5__FDSAUDITLINK__" localSheetId="4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5__FDSAUDITLINK__" localSheetId="3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5__FDSAUDITLINK__" localSheetId="2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5__FDSAUDITLINK__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6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6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6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6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6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6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6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6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6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6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6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6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6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6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6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6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6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6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7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7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7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7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7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7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7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7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7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7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7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7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7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7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7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7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7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7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8__FDSAUDITLINK__" localSheetId="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8__FDSAUDITLINK__" localSheetId="9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8__FDSAUDITLINK__" localSheetId="1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8__FDSAUDITLINK__" localSheetId="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8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8__FDSAUDITLINK__" localSheetId="8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8__FDSAUDITLINK__" localSheetId="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8__FDSAUDITLINK__" localSheetId="1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8__FDSAUDITLINK__" localSheetId="1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8__FDSAUDITLINK__" localSheetId="1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8__FDSAUDITLINK__" localSheetId="1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8__FDSAUDITLINK__" localSheetId="1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8__FDSAUDITLINK__" localSheetId="1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8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8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8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8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8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9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9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9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9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9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9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9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9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9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9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9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9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9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9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9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9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9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9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9__FDSAUDITLINK__" localSheetId="0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__FDSAUDITLINK__" localSheetId="9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__FDSAUDITLINK__" localSheetId="10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__FDSAUDITLINK__" localSheetId="1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__FDSAUDITLINK__" localSheetId="7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__FDSAUDITLINK__" localSheetId="8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__FDSAUDITLINK__" localSheetId="6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__FDSAUDITLINK__" localSheetId="14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__FDSAUDITLINK__" localSheetId="16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__FDSAUDITLINK__" localSheetId="15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__FDSAUDITLINK__" localSheetId="12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__FDSAUDITLINK__" localSheetId="13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__FDSAUDITLINK__" localSheetId="11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__FDSAUDITLINK__" localSheetId="5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__FDSAUDITLINK__" localSheetId="4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__FDSAUDITLINK__" localSheetId="3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__FDSAUDITLINK__" localSheetId="2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__FDSAUDITLINK__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0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90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90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90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90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90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90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90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90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90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90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90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90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90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90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90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90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90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91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91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91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91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91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91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91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91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91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91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91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91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91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91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91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91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91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91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92__FDSAUDITLINK__" localSheetId="0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2__FDSAUDITLINK__" localSheetId="9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2__FDSAUDITLINK__" localSheetId="10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2__FDSAUDITLINK__" localSheetId="1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2__FDSAUDITLINK__" localSheetId="7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2__FDSAUDITLINK__" localSheetId="8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2__FDSAUDITLINK__" localSheetId="6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2__FDSAUDITLINK__" localSheetId="14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2__FDSAUDITLINK__" localSheetId="16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2__FDSAUDITLINK__" localSheetId="15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2__FDSAUDITLINK__" localSheetId="12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2__FDSAUDITLINK__" localSheetId="13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2__FDSAUDITLINK__" localSheetId="11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2__FDSAUDITLINK__" localSheetId="5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2__FDSAUDITLINK__" localSheetId="4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2__FDSAUDITLINK__" localSheetId="3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2__FDSAUDITLINK__" localSheetId="2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2__FDSAUDITLINK__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3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3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3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3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3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3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3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3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3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3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3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3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3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3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3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3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3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3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4__FDSAUDITLINK__" localSheetId="0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4__FDSAUDITLINK__" localSheetId="9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4__FDSAUDITLINK__" localSheetId="10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4__FDSAUDITLINK__" localSheetId="1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4__FDSAUDITLINK__" localSheetId="7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4__FDSAUDITLINK__" localSheetId="8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4__FDSAUDITLINK__" localSheetId="6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4__FDSAUDITLINK__" localSheetId="14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4__FDSAUDITLINK__" localSheetId="16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4__FDSAUDITLINK__" localSheetId="15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4__FDSAUDITLINK__" localSheetId="12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4__FDSAUDITLINK__" localSheetId="13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4__FDSAUDITLINK__" localSheetId="11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4__FDSAUDITLINK__" localSheetId="5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4__FDSAUDITLINK__" localSheetId="4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4__FDSAUDITLINK__" localSheetId="3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4__FDSAUDITLINK__" localSheetId="2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4__FDSAUDITLINK__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5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5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5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5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5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5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5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5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5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5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5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5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5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5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5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5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5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5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6__FDSAUDITLINK__" localSheetId="0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6__FDSAUDITLINK__" localSheetId="9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6__FDSAUDITLINK__" localSheetId="10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6__FDSAUDITLINK__" localSheetId="1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6__FDSAUDITLINK__" localSheetId="7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6__FDSAUDITLINK__" localSheetId="8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6__FDSAUDITLINK__" localSheetId="6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6__FDSAUDITLINK__" localSheetId="14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6__FDSAUDITLINK__" localSheetId="16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6__FDSAUDITLINK__" localSheetId="15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6__FDSAUDITLINK__" localSheetId="12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6__FDSAUDITLINK__" localSheetId="13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6__FDSAUDITLINK__" localSheetId="11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6__FDSAUDITLINK__" localSheetId="5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6__FDSAUDITLINK__" localSheetId="4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6__FDSAUDITLINK__" localSheetId="3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6__FDSAUDITLINK__" localSheetId="2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6__FDSAUDITLINK__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7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7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7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7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7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7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7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7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7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7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7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7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7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7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7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7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7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7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8__FDSAUDITLINK__" localSheetId="0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8__FDSAUDITLINK__" localSheetId="9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8__FDSAUDITLINK__" localSheetId="10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8__FDSAUDITLINK__" localSheetId="1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8__FDSAUDITLINK__" localSheetId="7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8__FDSAUDITLINK__" localSheetId="8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8__FDSAUDITLINK__" localSheetId="6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8__FDSAUDITLINK__" localSheetId="14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8__FDSAUDITLINK__" localSheetId="16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8__FDSAUDITLINK__" localSheetId="15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8__FDSAUDITLINK__" localSheetId="12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8__FDSAUDITLINK__" localSheetId="13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8__FDSAUDITLINK__" localSheetId="11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8__FDSAUDITLINK__" localSheetId="5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8__FDSAUDITLINK__" localSheetId="4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8__FDSAUDITLINK__" localSheetId="3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8__FDSAUDITLINK__" localSheetId="2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8__FDSAUDITLINK__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9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9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9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9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9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9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9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9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9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9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9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9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9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9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9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9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9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9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__FDSAUDITLINK__" localSheetId="0" hidden="1">{"fdsup://IBCentral/FAT Viewer?action=UPDATE&amp;creator=factset&amp;DOC_NAME=fat:reuters_qtrly_source_window.fat&amp;display_string=Audit&amp;DYN_ARGS=TRUE&amp;VAR:ID1=45822P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 localSheetId="9" hidden="1">{"fdsup://IBCentral/FAT Viewer?action=UPDATE&amp;creator=factset&amp;DOC_NAME=fat:reuters_qtrly_source_window.fat&amp;display_string=Audit&amp;DYN_ARGS=TRUE&amp;VAR:ID1=45822P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 localSheetId="10" hidden="1">{"fdsup://IBCentral/FAT Viewer?action=UPDATE&amp;creator=factset&amp;DOC_NAME=fat:reuters_qtrly_source_window.fat&amp;display_string=Audit&amp;DYN_ARGS=TRUE&amp;VAR:ID1=45822P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 localSheetId="1" hidden="1">{"fdsup://IBCentral/FAT Viewer?action=UPDATE&amp;creator=factset&amp;DOC_NAME=fat:reuters_qtrly_source_window.fat&amp;display_string=Audit&amp;DYN_ARGS=TRUE&amp;VAR:ID1=45822P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 localSheetId="7" hidden="1">{"fdsup://IBCentral/FAT Viewer?action=UPDATE&amp;creator=factset&amp;DOC_NAME=fat:reuters_qtrly_source_window.fat&amp;display_string=Audit&amp;DYN_ARGS=TRUE&amp;VAR:ID1=45822P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 localSheetId="8" hidden="1">{"fdsup://IBCentral/FAT Viewer?action=UPDATE&amp;creator=factset&amp;DOC_NAME=fat:reuters_qtrly_source_window.fat&amp;display_string=Audit&amp;DYN_ARGS=TRUE&amp;VAR:ID1=45822P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 localSheetId="6" hidden="1">{"fdsup://IBCentral/FAT Viewer?action=UPDATE&amp;creator=factset&amp;DOC_NAME=fat:reuters_qtrly_source_window.fat&amp;display_string=Audit&amp;DYN_ARGS=TRUE&amp;VAR:ID1=45822P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 localSheetId="14" hidden="1">{"fdsup://IBCentral/FAT Viewer?action=UPDATE&amp;creator=factset&amp;DOC_NAME=fat:reuters_qtrly_source_window.fat&amp;display_string=Audit&amp;DYN_ARGS=TRUE&amp;VAR:ID1=45822P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 localSheetId="16" hidden="1">{"fdsup://IBCentral/FAT Viewer?action=UPDATE&amp;creator=factset&amp;DOC_NAME=fat:reuters_qtrly_source_window.fat&amp;display_string=Audit&amp;DYN_ARGS=TRUE&amp;VAR:ID1=45822P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 localSheetId="15" hidden="1">{"fdsup://IBCentral/FAT Viewer?action=UPDATE&amp;creator=factset&amp;DOC_NAME=fat:reuters_qtrly_source_window.fat&amp;display_string=Audit&amp;DYN_ARGS=TRUE&amp;VAR:ID1=45822P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 localSheetId="12" hidden="1">{"fdsup://IBCentral/FAT Viewer?action=UPDATE&amp;creator=factset&amp;DOC_NAME=fat:reuters_qtrly_source_window.fat&amp;display_string=Audit&amp;DYN_ARGS=TRUE&amp;VAR:ID1=45822P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 localSheetId="13" hidden="1">{"fdsup://IBCentral/FAT Viewer?action=UPDATE&amp;creator=factset&amp;DOC_NAME=fat:reuters_qtrly_source_window.fat&amp;display_string=Audit&amp;DYN_ARGS=TRUE&amp;VAR:ID1=45822P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 localSheetId="11" hidden="1">{"fdsup://IBCentral/FAT Viewer?action=UPDATE&amp;creator=factset&amp;DOC_NAME=fat:reuters_qtrly_source_window.fat&amp;display_string=Audit&amp;DYN_ARGS=TRUE&amp;VAR:ID1=45822P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 localSheetId="5" hidden="1">{"fdsup://IBCentral/FAT Viewer?action=UPDATE&amp;creator=factset&amp;DOC_NAME=fat:reuters_qtrly_source_window.fat&amp;display_string=Audit&amp;DYN_ARGS=TRUE&amp;VAR:ID1=45822P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 localSheetId="4" hidden="1">{"fdsup://IBCentral/FAT Viewer?action=UPDATE&amp;creator=factset&amp;DOC_NAME=fat:reuters_qtrly_source_window.fat&amp;display_string=Audit&amp;DYN_ARGS=TRUE&amp;VAR:ID1=45822P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 localSheetId="3" hidden="1">{"fdsup://IBCentral/FAT Viewer?action=UPDATE&amp;creator=factset&amp;DOC_NAME=fat:reuters_qtrly_source_window.fat&amp;display_string=Audit&amp;DYN_ARGS=TRUE&amp;VAR:ID1=45822P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 localSheetId="2" hidden="1">{"fdsup://IBCentral/FAT Viewer?action=UPDATE&amp;creator=factset&amp;DOC_NAME=fat:reuters_qtrly_source_window.fat&amp;display_string=Audit&amp;DYN_ARGS=TRUE&amp;VAR:ID1=45822P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 hidden="1">{"fdsup://IBCentral/FAT Viewer?action=UPDATE&amp;creator=factset&amp;DOC_NAME=fat:reuters_qtrly_source_window.fat&amp;display_string=Audit&amp;DYN_ARGS=TRUE&amp;VAR:ID1=45822P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__FDSAUDITLINK__" localSheetId="0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__FDSAUDITLINK__" localSheetId="9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__FDSAUDITLINK__" localSheetId="10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__FDSAUDITLINK__" localSheetId="1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__FDSAUDITLINK__" localSheetId="7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__FDSAUDITLINK__" localSheetId="8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__FDSAUDITLINK__" localSheetId="6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__FDSAUDITLINK__" localSheetId="1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__FDSAUDITLINK__" localSheetId="16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__FDSAUDITLINK__" localSheetId="1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__FDSAUDITLINK__" localSheetId="1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__FDSAUDITLINK__" localSheetId="1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__FDSAUDITLINK__" localSheetId="11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__FDSAUDITLINK__" localSheetId="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__FDSAUDITLINK__" localSheetId="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__FDSAUDITLINK__" localSheetId="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__FDSAUDITLINK__" localSheetId="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__FDSAUDITLINK__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0__FDSAUDITLINK__" localSheetId="0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0__FDSAUDITLINK__" localSheetId="9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0__FDSAUDITLINK__" localSheetId="10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0__FDSAUDITLINK__" localSheetId="1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0__FDSAUDITLINK__" localSheetId="7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0__FDSAUDITLINK__" localSheetId="8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0__FDSAUDITLINK__" localSheetId="6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0__FDSAUDITLINK__" localSheetId="14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0__FDSAUDITLINK__" localSheetId="16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0__FDSAUDITLINK__" localSheetId="15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0__FDSAUDITLINK__" localSheetId="12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0__FDSAUDITLINK__" localSheetId="13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0__FDSAUDITLINK__" localSheetId="11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0__FDSAUDITLINK__" localSheetId="5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0__FDSAUDITLINK__" localSheetId="4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0__FDSAUDITLINK__" localSheetId="3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0__FDSAUDITLINK__" localSheetId="2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0__FDSAUDITLINK__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1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1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1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1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1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1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1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1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1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1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1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1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1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1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1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1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1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1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2__FDSAUDITLINK__" localSheetId="0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2__FDSAUDITLINK__" localSheetId="9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2__FDSAUDITLINK__" localSheetId="10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2__FDSAUDITLINK__" localSheetId="1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2__FDSAUDITLINK__" localSheetId="7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2__FDSAUDITLINK__" localSheetId="8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2__FDSAUDITLINK__" localSheetId="6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2__FDSAUDITLINK__" localSheetId="14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2__FDSAUDITLINK__" localSheetId="16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2__FDSAUDITLINK__" localSheetId="15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2__FDSAUDITLINK__" localSheetId="12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2__FDSAUDITLINK__" localSheetId="13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2__FDSAUDITLINK__" localSheetId="11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2__FDSAUDITLINK__" localSheetId="5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2__FDSAUDITLINK__" localSheetId="4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2__FDSAUDITLINK__" localSheetId="3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2__FDSAUDITLINK__" localSheetId="2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2__FDSAUDITLINK__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3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3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3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3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3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3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3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3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3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3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3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3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3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3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3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3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3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3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4__FDSAUDITLINK__" localSheetId="0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4__FDSAUDITLINK__" localSheetId="9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4__FDSAUDITLINK__" localSheetId="10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4__FDSAUDITLINK__" localSheetId="1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4__FDSAUDITLINK__" localSheetId="7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4__FDSAUDITLINK__" localSheetId="8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4__FDSAUDITLINK__" localSheetId="6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4__FDSAUDITLINK__" localSheetId="14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4__FDSAUDITLINK__" localSheetId="16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4__FDSAUDITLINK__" localSheetId="15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4__FDSAUDITLINK__" localSheetId="12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4__FDSAUDITLINK__" localSheetId="13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4__FDSAUDITLINK__" localSheetId="11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4__FDSAUDITLINK__" localSheetId="5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4__FDSAUDITLINK__" localSheetId="4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4__FDSAUDITLINK__" localSheetId="3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4__FDSAUDITLINK__" localSheetId="2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4__FDSAUDITLINK__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5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5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5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5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5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5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5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5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5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5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5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5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5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5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5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5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5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5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6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6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6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6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6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6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6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6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6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6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6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6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6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6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6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6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6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6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7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7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7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7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7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7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7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7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7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7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7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7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7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7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7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7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7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7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8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8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8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8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8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8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8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8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8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8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8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8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8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8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8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8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8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8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9__FDSAUDITLINK__" localSheetId="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09__FDSAUDITLINK__" localSheetId="9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09__FDSAUDITLINK__" localSheetId="1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09__FDSAUDITLINK__" localSheetId="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09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09__FDSAUDITLINK__" localSheetId="8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09__FDSAUDITLINK__" localSheetId="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09__FDSAUDITLINK__" localSheetId="1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09__FDSAUDITLINK__" localSheetId="1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09__FDSAUDITLINK__" localSheetId="1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09__FDSAUDITLINK__" localSheetId="1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09__FDSAUDITLINK__" localSheetId="1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09__FDSAUDITLINK__" localSheetId="1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09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09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09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09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09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1__FDSAUDITLINK__" localSheetId="0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__FDSAUDITLINK__" localSheetId="9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__FDSAUDITLINK__" localSheetId="10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__FDSAUDITLINK__" localSheetId="1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__FDSAUDITLINK__" localSheetId="7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__FDSAUDITLINK__" localSheetId="8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__FDSAUDITLINK__" localSheetId="6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__FDSAUDITLINK__" localSheetId="14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__FDSAUDITLINK__" localSheetId="16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__FDSAUDITLINK__" localSheetId="15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__FDSAUDITLINK__" localSheetId="12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__FDSAUDITLINK__" localSheetId="13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__FDSAUDITLINK__" localSheetId="11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__FDSAUDITLINK__" localSheetId="5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__FDSAUDITLINK__" localSheetId="4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__FDSAUDITLINK__" localSheetId="3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__FDSAUDITLINK__" localSheetId="2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__FDSAUDITLINK__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0__FDSAUDITLINK__" localSheetId="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0__FDSAUDITLINK__" localSheetId="9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0__FDSAUDITLINK__" localSheetId="1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0__FDSAUDITLINK__" localSheetId="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0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0__FDSAUDITLINK__" localSheetId="8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0__FDSAUDITLINK__" localSheetId="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0__FDSAUDITLINK__" localSheetId="1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0__FDSAUDITLINK__" localSheetId="1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0__FDSAUDITLINK__" localSheetId="1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0__FDSAUDITLINK__" localSheetId="1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0__FDSAUDITLINK__" localSheetId="1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0__FDSAUDITLINK__" localSheetId="1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0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0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0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0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0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1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1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1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1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1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1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1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1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1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1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1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1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1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1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1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1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1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1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2__FDSAUDITLINK__" localSheetId="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2__FDSAUDITLINK__" localSheetId="9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2__FDSAUDITLINK__" localSheetId="1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2__FDSAUDITLINK__" localSheetId="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2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2__FDSAUDITLINK__" localSheetId="8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2__FDSAUDITLINK__" localSheetId="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2__FDSAUDITLINK__" localSheetId="1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2__FDSAUDITLINK__" localSheetId="1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2__FDSAUDITLINK__" localSheetId="1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2__FDSAUDITLINK__" localSheetId="1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2__FDSAUDITLINK__" localSheetId="1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2__FDSAUDITLINK__" localSheetId="1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2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2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2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2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2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3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3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3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3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3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3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3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3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3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3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3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3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3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3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3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3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3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3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4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4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4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4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4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4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4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4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4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4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4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4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4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4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4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4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4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4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5__FDSAUDITLINK__" localSheetId="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5__FDSAUDITLINK__" localSheetId="9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5__FDSAUDITLINK__" localSheetId="1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5__FDSAUDITLINK__" localSheetId="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5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5__FDSAUDITLINK__" localSheetId="8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5__FDSAUDITLINK__" localSheetId="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5__FDSAUDITLINK__" localSheetId="1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5__FDSAUDITLINK__" localSheetId="1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5__FDSAUDITLINK__" localSheetId="1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5__FDSAUDITLINK__" localSheetId="1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5__FDSAUDITLINK__" localSheetId="1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5__FDSAUDITLINK__" localSheetId="1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5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5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5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5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5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6__FDSAUDITLINK__" localSheetId="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6__FDSAUDITLINK__" localSheetId="9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6__FDSAUDITLINK__" localSheetId="1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6__FDSAUDITLINK__" localSheetId="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6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6__FDSAUDITLINK__" localSheetId="8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6__FDSAUDITLINK__" localSheetId="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6__FDSAUDITLINK__" localSheetId="1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6__FDSAUDITLINK__" localSheetId="1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6__FDSAUDITLINK__" localSheetId="1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6__FDSAUDITLINK__" localSheetId="1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6__FDSAUDITLINK__" localSheetId="1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6__FDSAUDITLINK__" localSheetId="1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6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6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6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6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6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7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7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7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7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7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7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7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7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7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7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7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7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7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7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7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7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7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7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8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8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8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8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8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8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8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8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8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8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8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8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8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8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8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8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8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8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9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9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9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9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9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9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9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9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9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9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9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9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9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9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9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9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9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9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 localSheetId="0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 localSheetId="9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 localSheetId="10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 localSheetId="1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 localSheetId="7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 localSheetId="8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 localSheetId="6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 localSheetId="1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 localSheetId="16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 localSheetId="1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 localSheetId="1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 localSheetId="1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 localSheetId="11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 localSheetId="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 localSheetId="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 localSheetId="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 localSheetId="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0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0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0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0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0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0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0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0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0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0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0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0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0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0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0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0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0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0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1__FDSAUDITLINK__" localSheetId="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1__FDSAUDITLINK__" localSheetId="9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1__FDSAUDITLINK__" localSheetId="1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1__FDSAUDITLINK__" localSheetId="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1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1__FDSAUDITLINK__" localSheetId="8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1__FDSAUDITLINK__" localSheetId="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1__FDSAUDITLINK__" localSheetId="1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1__FDSAUDITLINK__" localSheetId="1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1__FDSAUDITLINK__" localSheetId="1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1__FDSAUDITLINK__" localSheetId="1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1__FDSAUDITLINK__" localSheetId="1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1__FDSAUDITLINK__" localSheetId="1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1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1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1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1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1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2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2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2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2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2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2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2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2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2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2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2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2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2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2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2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2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2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2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3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23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23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23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23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23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23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23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23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23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23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23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23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23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23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23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23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23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24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4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4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4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4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4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4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4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4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4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4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4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4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4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4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4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4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4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5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5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5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5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5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5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5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5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5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5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5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5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5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5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5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5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5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5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6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6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6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6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6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6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6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6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6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6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6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6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6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6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6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6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6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6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7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7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7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7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7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7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7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7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7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7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7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7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7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7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7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7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7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7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8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8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8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8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8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8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8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8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8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8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8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8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8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8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8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8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8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8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9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9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9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9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9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9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9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9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9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9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9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9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9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9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9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9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9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9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__FDSAUDITLINK__" localSheetId="0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FDSAUDITLINK__" localSheetId="9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FDSAUDITLINK__" localSheetId="10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FDSAUDITLINK__" localSheetId="1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FDSAUDITLINK__" localSheetId="7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FDSAUDITLINK__" localSheetId="8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FDSAUDITLINK__" localSheetId="6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FDSAUDITLINK__" localSheetId="14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FDSAUDITLINK__" localSheetId="16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FDSAUDITLINK__" localSheetId="15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FDSAUDITLINK__" localSheetId="12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FDSAUDITLINK__" localSheetId="13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FDSAUDITLINK__" localSheetId="11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FDSAUDITLINK__" localSheetId="5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FDSAUDITLINK__" localSheetId="4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FDSAUDITLINK__" localSheetId="3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FDSAUDITLINK__" localSheetId="2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FDSAUDITLINK__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0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0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0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0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0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0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0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0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0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0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0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0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0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0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0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0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0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0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1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1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1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1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1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1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1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1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1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1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1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1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1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1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1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1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1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1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2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2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2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2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2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2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2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2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2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2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2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2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2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2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2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2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2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2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3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3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3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3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3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3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3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3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3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3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3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3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3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3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3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3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3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3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4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4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4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4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4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4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4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4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4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4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4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4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4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4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4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4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4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4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5__FDSAUDITLINK__" localSheetId="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35__FDSAUDITLINK__" localSheetId="9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35__FDSAUDITLINK__" localSheetId="1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35__FDSAUDITLINK__" localSheetId="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35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35__FDSAUDITLINK__" localSheetId="8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35__FDSAUDITLINK__" localSheetId="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35__FDSAUDITLINK__" localSheetId="1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35__FDSAUDITLINK__" localSheetId="1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35__FDSAUDITLINK__" localSheetId="1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35__FDSAUDITLINK__" localSheetId="1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35__FDSAUDITLINK__" localSheetId="1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35__FDSAUDITLINK__" localSheetId="1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35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35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35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35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35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36__FDSAUDITLINK__" localSheetId="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6__FDSAUDITLINK__" localSheetId="9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6__FDSAUDITLINK__" localSheetId="1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6__FDSAUDITLINK__" localSheetId="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6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6__FDSAUDITLINK__" localSheetId="8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6__FDSAUDITLINK__" localSheetId="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6__FDSAUDITLINK__" localSheetId="1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6__FDSAUDITLINK__" localSheetId="1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6__FDSAUDITLINK__" localSheetId="1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6__FDSAUDITLINK__" localSheetId="1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6__FDSAUDITLINK__" localSheetId="1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6__FDSAUDITLINK__" localSheetId="1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6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6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6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6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6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7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7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7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7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7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7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7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7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7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7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7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7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7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7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7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7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7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7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8__FDSAUDITLINK__" localSheetId="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8__FDSAUDITLINK__" localSheetId="9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8__FDSAUDITLINK__" localSheetId="1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8__FDSAUDITLINK__" localSheetId="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8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8__FDSAUDITLINK__" localSheetId="8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8__FDSAUDITLINK__" localSheetId="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8__FDSAUDITLINK__" localSheetId="1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8__FDSAUDITLINK__" localSheetId="1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8__FDSAUDITLINK__" localSheetId="1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8__FDSAUDITLINK__" localSheetId="1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8__FDSAUDITLINK__" localSheetId="1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8__FDSAUDITLINK__" localSheetId="1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8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8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8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8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8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9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9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9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9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9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9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9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9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9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9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9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9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9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9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9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9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9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9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__FDSAUDITLINK__" localSheetId="0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__FDSAUDITLINK__" localSheetId="9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__FDSAUDITLINK__" localSheetId="10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__FDSAUDITLINK__" localSheetId="1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__FDSAUDITLINK__" localSheetId="7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__FDSAUDITLINK__" localSheetId="8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__FDSAUDITLINK__" localSheetId="6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__FDSAUDITLINK__" localSheetId="14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__FDSAUDITLINK__" localSheetId="16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__FDSAUDITLINK__" localSheetId="15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__FDSAUDITLINK__" localSheetId="12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__FDSAUDITLINK__" localSheetId="13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__FDSAUDITLINK__" localSheetId="11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__FDSAUDITLINK__" localSheetId="5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__FDSAUDITLINK__" localSheetId="4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__FDSAUDITLINK__" localSheetId="3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__FDSAUDITLINK__" localSheetId="2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__FDSAUDITLINK__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0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0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0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0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0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0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0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0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0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0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0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0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0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0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0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0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0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0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1__FDSAUDITLINK__" localSheetId="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1__FDSAUDITLINK__" localSheetId="9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1__FDSAUDITLINK__" localSheetId="1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1__FDSAUDITLINK__" localSheetId="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1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1__FDSAUDITLINK__" localSheetId="8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1__FDSAUDITLINK__" localSheetId="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1__FDSAUDITLINK__" localSheetId="1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1__FDSAUDITLINK__" localSheetId="1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1__FDSAUDITLINK__" localSheetId="1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1__FDSAUDITLINK__" localSheetId="1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1__FDSAUDITLINK__" localSheetId="1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1__FDSAUDITLINK__" localSheetId="1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1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1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1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1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1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2__FDSAUDITLINK__" localSheetId="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2__FDSAUDITLINK__" localSheetId="9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2__FDSAUDITLINK__" localSheetId="1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2__FDSAUDITLINK__" localSheetId="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2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2__FDSAUDITLINK__" localSheetId="8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2__FDSAUDITLINK__" localSheetId="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2__FDSAUDITLINK__" localSheetId="1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2__FDSAUDITLINK__" localSheetId="1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2__FDSAUDITLINK__" localSheetId="1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2__FDSAUDITLINK__" localSheetId="1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2__FDSAUDITLINK__" localSheetId="1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2__FDSAUDITLINK__" localSheetId="1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2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2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2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2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2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3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3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3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3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3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3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3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3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3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3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3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3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3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3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3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3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3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3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4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4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4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4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4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4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4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4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4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4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4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4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4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4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4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4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4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4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5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5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5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5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5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5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5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5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5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5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5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5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5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5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5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5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5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5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6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6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6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6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6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6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6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6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6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6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6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6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6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6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6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6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6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6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7__FDSAUDITLINK__" localSheetId="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7__FDSAUDITLINK__" localSheetId="9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7__FDSAUDITLINK__" localSheetId="1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7__FDSAUDITLINK__" localSheetId="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7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7__FDSAUDITLINK__" localSheetId="8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7__FDSAUDITLINK__" localSheetId="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7__FDSAUDITLINK__" localSheetId="1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7__FDSAUDITLINK__" localSheetId="1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7__FDSAUDITLINK__" localSheetId="1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7__FDSAUDITLINK__" localSheetId="1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7__FDSAUDITLINK__" localSheetId="1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7__FDSAUDITLINK__" localSheetId="1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7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7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7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7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7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8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8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8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8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8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8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8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8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8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8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8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8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8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8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8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8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8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8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9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49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49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49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49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49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49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49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49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49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49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49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49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49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49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49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49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49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5__FDSAUDITLINK__" localSheetId="0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 localSheetId="9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 localSheetId="10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 localSheetId="1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 localSheetId="7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 localSheetId="8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 localSheetId="6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 localSheetId="14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 localSheetId="16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 localSheetId="15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 localSheetId="12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 localSheetId="13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 localSheetId="11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 localSheetId="5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 localSheetId="4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 localSheetId="3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 localSheetId="2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0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0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0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0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0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0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0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0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0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0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0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0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0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0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0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0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0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0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1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1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1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1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1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1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1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1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1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1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1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1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1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1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1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1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1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1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2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2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2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2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2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2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2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2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2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2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2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2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2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2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2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2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2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2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3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3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3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3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3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3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3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3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3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3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3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3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3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3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3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3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3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3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4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4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4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4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4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4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4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4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4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4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4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4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4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4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4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4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4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4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5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5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5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5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5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5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5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5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5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5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5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5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5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5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5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5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5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5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6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6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6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6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6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6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6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6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6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6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6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6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6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6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6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6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6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6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7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7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7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7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7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7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7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7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7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7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7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7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7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7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7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7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7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7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8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8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8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8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8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8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8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8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8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8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8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8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8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8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8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8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8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8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9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9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9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9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9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9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9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9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9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9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9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9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9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9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9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9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9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9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6__FDSAUDITLINK__" localSheetId="0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__FDSAUDITLINK__" localSheetId="9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__FDSAUDITLINK__" localSheetId="10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__FDSAUDITLINK__" localSheetId="1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__FDSAUDITLINK__" localSheetId="7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__FDSAUDITLINK__" localSheetId="8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__FDSAUDITLINK__" localSheetId="6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__FDSAUDITLINK__" localSheetId="14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__FDSAUDITLINK__" localSheetId="16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__FDSAUDITLINK__" localSheetId="15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__FDSAUDITLINK__" localSheetId="12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__FDSAUDITLINK__" localSheetId="13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__FDSAUDITLINK__" localSheetId="11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__FDSAUDITLINK__" localSheetId="5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__FDSAUDITLINK__" localSheetId="4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__FDSAUDITLINK__" localSheetId="3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__FDSAUDITLINK__" localSheetId="2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__FDSAUDITLINK__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0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0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0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0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0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0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0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0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0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0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0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0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0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0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0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0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0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0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1__FDSAUDITLINK__" localSheetId="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61__FDSAUDITLINK__" localSheetId="9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61__FDSAUDITLINK__" localSheetId="1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61__FDSAUDITLINK__" localSheetId="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61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61__FDSAUDITLINK__" localSheetId="8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61__FDSAUDITLINK__" localSheetId="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61__FDSAUDITLINK__" localSheetId="1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61__FDSAUDITLINK__" localSheetId="1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61__FDSAUDITLINK__" localSheetId="1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61__FDSAUDITLINK__" localSheetId="1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61__FDSAUDITLINK__" localSheetId="1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61__FDSAUDITLINK__" localSheetId="1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61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61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61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61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61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62__FDSAUDITLINK__" localSheetId="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2__FDSAUDITLINK__" localSheetId="9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2__FDSAUDITLINK__" localSheetId="1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2__FDSAUDITLINK__" localSheetId="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2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2__FDSAUDITLINK__" localSheetId="8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2__FDSAUDITLINK__" localSheetId="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2__FDSAUDITLINK__" localSheetId="1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2__FDSAUDITLINK__" localSheetId="1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2__FDSAUDITLINK__" localSheetId="1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2__FDSAUDITLINK__" localSheetId="1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2__FDSAUDITLINK__" localSheetId="1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2__FDSAUDITLINK__" localSheetId="1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2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2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2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2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2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3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3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3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3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3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3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3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3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3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3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3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3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3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3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3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3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3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3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4__FDSAUDITLINK__" localSheetId="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64__FDSAUDITLINK__" localSheetId="9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64__FDSAUDITLINK__" localSheetId="1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64__FDSAUDITLINK__" localSheetId="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64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64__FDSAUDITLINK__" localSheetId="8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64__FDSAUDITLINK__" localSheetId="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64__FDSAUDITLINK__" localSheetId="1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64__FDSAUDITLINK__" localSheetId="1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64__FDSAUDITLINK__" localSheetId="1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64__FDSAUDITLINK__" localSheetId="1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64__FDSAUDITLINK__" localSheetId="1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64__FDSAUDITLINK__" localSheetId="1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64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64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64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64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64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65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5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5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5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5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5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5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5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5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5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5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5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5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5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5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5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5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5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6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6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6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6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6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6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6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6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6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6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6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6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6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6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6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6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6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6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7__FDSAUDITLINK__" localSheetId="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7__FDSAUDITLINK__" localSheetId="9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7__FDSAUDITLINK__" localSheetId="1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7__FDSAUDITLINK__" localSheetId="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7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7__FDSAUDITLINK__" localSheetId="8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7__FDSAUDITLINK__" localSheetId="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7__FDSAUDITLINK__" localSheetId="1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7__FDSAUDITLINK__" localSheetId="1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7__FDSAUDITLINK__" localSheetId="1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7__FDSAUDITLINK__" localSheetId="1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7__FDSAUDITLINK__" localSheetId="1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7__FDSAUDITLINK__" localSheetId="1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7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7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7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7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7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8__FDSAUDITLINK__" localSheetId="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8__FDSAUDITLINK__" localSheetId="9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8__FDSAUDITLINK__" localSheetId="1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8__FDSAUDITLINK__" localSheetId="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8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8__FDSAUDITLINK__" localSheetId="8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8__FDSAUDITLINK__" localSheetId="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8__FDSAUDITLINK__" localSheetId="1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8__FDSAUDITLINK__" localSheetId="1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8__FDSAUDITLINK__" localSheetId="1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8__FDSAUDITLINK__" localSheetId="1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8__FDSAUDITLINK__" localSheetId="1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8__FDSAUDITLINK__" localSheetId="1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8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8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8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8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8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9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9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9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9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9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9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9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9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9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9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9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9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9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9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9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9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9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9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__FDSAUDITLINK__" localSheetId="0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__FDSAUDITLINK__" localSheetId="9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__FDSAUDITLINK__" localSheetId="10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__FDSAUDITLINK__" localSheetId="1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__FDSAUDITLINK__" localSheetId="7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__FDSAUDITLINK__" localSheetId="8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__FDSAUDITLINK__" localSheetId="6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__FDSAUDITLINK__" localSheetId="1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__FDSAUDITLINK__" localSheetId="16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__FDSAUDITLINK__" localSheetId="1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__FDSAUDITLINK__" localSheetId="1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__FDSAUDITLINK__" localSheetId="1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__FDSAUDITLINK__" localSheetId="11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__FDSAUDITLINK__" localSheetId="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__FDSAUDITLINK__" localSheetId="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__FDSAUDITLINK__" localSheetId="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__FDSAUDITLINK__" localSheetId="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__FDSAUDITLINK__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0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0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0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0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0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0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0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0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0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0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0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0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0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0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0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0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0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0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1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1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1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1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1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1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1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1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1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1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1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1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1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1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1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1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1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1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2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2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2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2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2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2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2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2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2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2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2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2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2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2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2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2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2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2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3__FDSAUDITLINK__" localSheetId="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3__FDSAUDITLINK__" localSheetId="9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3__FDSAUDITLINK__" localSheetId="1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3__FDSAUDITLINK__" localSheetId="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3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3__FDSAUDITLINK__" localSheetId="8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3__FDSAUDITLINK__" localSheetId="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3__FDSAUDITLINK__" localSheetId="1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3__FDSAUDITLINK__" localSheetId="1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3__FDSAUDITLINK__" localSheetId="1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3__FDSAUDITLINK__" localSheetId="1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3__FDSAUDITLINK__" localSheetId="1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3__FDSAUDITLINK__" localSheetId="1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3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3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3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3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3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4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4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4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4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4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4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4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4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4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4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4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4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4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4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4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4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4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4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5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75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75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75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75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75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75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75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75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75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75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75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75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75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75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75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75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75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76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6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6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6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6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6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6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6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6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6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6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6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6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6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6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6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6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6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7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7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7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7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7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7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7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7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7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7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7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7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7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7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7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7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7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7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8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8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8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8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8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8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8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8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8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8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8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8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8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8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8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8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8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8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9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9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9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9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9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9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9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9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9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9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9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9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9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9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9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9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9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9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localSheetId="0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localSheetId="9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localSheetId="10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localSheetId="1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localSheetId="7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localSheetId="8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localSheetId="6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localSheetId="14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localSheetId="16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localSheetId="15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localSheetId="12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localSheetId="13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localSheetId="11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localSheetId="5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localSheetId="4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localSheetId="3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localSheetId="2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0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0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0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0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0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0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0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0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0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0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0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0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0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0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0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0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0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0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1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1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1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1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1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1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1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1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1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1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1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1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1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1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1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1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1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1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2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2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2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2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2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2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2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2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2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2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2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2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2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2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2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2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2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2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3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3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3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3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3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3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3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3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3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3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3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3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3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3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3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3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3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3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4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4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4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4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4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4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4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4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4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4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4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4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4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4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4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4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4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4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5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5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5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5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5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5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5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5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5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5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5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5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5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5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5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5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5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5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6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6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6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6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6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6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6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6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6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6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6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6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6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6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6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6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6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6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7__FDSAUDITLINK__" localSheetId="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87__FDSAUDITLINK__" localSheetId="9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87__FDSAUDITLINK__" localSheetId="1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87__FDSAUDITLINK__" localSheetId="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87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87__FDSAUDITLINK__" localSheetId="8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87__FDSAUDITLINK__" localSheetId="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87__FDSAUDITLINK__" localSheetId="1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87__FDSAUDITLINK__" localSheetId="1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87__FDSAUDITLINK__" localSheetId="1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87__FDSAUDITLINK__" localSheetId="1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87__FDSAUDITLINK__" localSheetId="1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87__FDSAUDITLINK__" localSheetId="1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87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87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87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87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87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88__FDSAUDITLINK__" localSheetId="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8__FDSAUDITLINK__" localSheetId="9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8__FDSAUDITLINK__" localSheetId="1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8__FDSAUDITLINK__" localSheetId="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8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8__FDSAUDITLINK__" localSheetId="8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8__FDSAUDITLINK__" localSheetId="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8__FDSAUDITLINK__" localSheetId="1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8__FDSAUDITLINK__" localSheetId="1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8__FDSAUDITLINK__" localSheetId="1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8__FDSAUDITLINK__" localSheetId="1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8__FDSAUDITLINK__" localSheetId="1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8__FDSAUDITLINK__" localSheetId="1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8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8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8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8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8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9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9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9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9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9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9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9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9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9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9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9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9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9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9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9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9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9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9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__FDSAUDITLINK__" localSheetId="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__FDSAUDITLINK__" localSheetId="9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__FDSAUDITLINK__" localSheetId="1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__FDSAUDITLINK__" localSheetId="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__FDSAUDITLINK__" localSheetId="8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__FDSAUDITLINK__" localSheetId="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__FDSAUDITLINK__" localSheetId="1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__FDSAUDITLINK__" localSheetId="1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__FDSAUDITLINK__" localSheetId="1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__FDSAUDITLINK__" localSheetId="1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__FDSAUDITLINK__" localSheetId="1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__FDSAUDITLINK__" localSheetId="1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0__FDSAUDITLINK__" localSheetId="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0__FDSAUDITLINK__" localSheetId="9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0__FDSAUDITLINK__" localSheetId="1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0__FDSAUDITLINK__" localSheetId="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0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0__FDSAUDITLINK__" localSheetId="8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0__FDSAUDITLINK__" localSheetId="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0__FDSAUDITLINK__" localSheetId="1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0__FDSAUDITLINK__" localSheetId="1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0__FDSAUDITLINK__" localSheetId="1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0__FDSAUDITLINK__" localSheetId="1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0__FDSAUDITLINK__" localSheetId="1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0__FDSAUDITLINK__" localSheetId="1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0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0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0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0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0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1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1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1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1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1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1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1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1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1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1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1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1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1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1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1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1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1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1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2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2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2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2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2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2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2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2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2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2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2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2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2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2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2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2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2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2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3__FDSAUDITLINK__" localSheetId="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3__FDSAUDITLINK__" localSheetId="9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3__FDSAUDITLINK__" localSheetId="1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3__FDSAUDITLINK__" localSheetId="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3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3__FDSAUDITLINK__" localSheetId="8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3__FDSAUDITLINK__" localSheetId="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3__FDSAUDITLINK__" localSheetId="1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3__FDSAUDITLINK__" localSheetId="1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3__FDSAUDITLINK__" localSheetId="1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3__FDSAUDITLINK__" localSheetId="1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3__FDSAUDITLINK__" localSheetId="1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3__FDSAUDITLINK__" localSheetId="1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3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3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3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3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3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4__FDSAUDITLINK__" localSheetId="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4__FDSAUDITLINK__" localSheetId="9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4__FDSAUDITLINK__" localSheetId="1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4__FDSAUDITLINK__" localSheetId="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4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4__FDSAUDITLINK__" localSheetId="8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4__FDSAUDITLINK__" localSheetId="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4__FDSAUDITLINK__" localSheetId="1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4__FDSAUDITLINK__" localSheetId="1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4__FDSAUDITLINK__" localSheetId="1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4__FDSAUDITLINK__" localSheetId="1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4__FDSAUDITLINK__" localSheetId="1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4__FDSAUDITLINK__" localSheetId="1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4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4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4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4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4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5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5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5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5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5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5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5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5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5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5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5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5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5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5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5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5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5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5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6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6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6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6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6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6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6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6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6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6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6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6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6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6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6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6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6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6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7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7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7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7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7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7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7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7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7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7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7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7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7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7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7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7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7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7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8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8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8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8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8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8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8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8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8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8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8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8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8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8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8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8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8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8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9__FDSAUDITLINK__" localSheetId="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9__FDSAUDITLINK__" localSheetId="9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9__FDSAUDITLINK__" localSheetId="1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9__FDSAUDITLINK__" localSheetId="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9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9__FDSAUDITLINK__" localSheetId="8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9__FDSAUDITLINK__" localSheetId="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9__FDSAUDITLINK__" localSheetId="1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9__FDSAUDITLINK__" localSheetId="1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9__FDSAUDITLINK__" localSheetId="1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9__FDSAUDITLINK__" localSheetId="1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9__FDSAUDITLINK__" localSheetId="1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9__FDSAUDITLINK__" localSheetId="1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9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9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9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9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9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__123Graph_BCHART_1" hidden="1">#REF!</definedName>
    <definedName name="_12__FDSAUDITLINK__" localSheetId="0" hidden="1">{"fdsup://IBCentral/FAT Viewer?action=UPDATE&amp;creator=factset&amp;DOC_NAME=fat:reuters_qtrly_source_window.fat&amp;display_string=Audit&amp;DYN_ARGS=TRUE&amp;VAR:ID1=01880210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__FDSAUDITLINK__" localSheetId="9" hidden="1">{"fdsup://IBCentral/FAT Viewer?action=UPDATE&amp;creator=factset&amp;DOC_NAME=fat:reuters_qtrly_source_window.fat&amp;display_string=Audit&amp;DYN_ARGS=TRUE&amp;VAR:ID1=01880210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__FDSAUDITLINK__" localSheetId="10" hidden="1">{"fdsup://IBCentral/FAT Viewer?action=UPDATE&amp;creator=factset&amp;DOC_NAME=fat:reuters_qtrly_source_window.fat&amp;display_string=Audit&amp;DYN_ARGS=TRUE&amp;VAR:ID1=01880210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__FDSAUDITLINK__" localSheetId="1" hidden="1">{"fdsup://IBCentral/FAT Viewer?action=UPDATE&amp;creator=factset&amp;DOC_NAME=fat:reuters_qtrly_source_window.fat&amp;display_string=Audit&amp;DYN_ARGS=TRUE&amp;VAR:ID1=01880210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__FDSAUDITLINK__" localSheetId="7" hidden="1">{"fdsup://IBCentral/FAT Viewer?action=UPDATE&amp;creator=factset&amp;DOC_NAME=fat:reuters_qtrly_source_window.fat&amp;display_string=Audit&amp;DYN_ARGS=TRUE&amp;VAR:ID1=01880210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__FDSAUDITLINK__" localSheetId="8" hidden="1">{"fdsup://IBCentral/FAT Viewer?action=UPDATE&amp;creator=factset&amp;DOC_NAME=fat:reuters_qtrly_source_window.fat&amp;display_string=Audit&amp;DYN_ARGS=TRUE&amp;VAR:ID1=01880210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__FDSAUDITLINK__" localSheetId="6" hidden="1">{"fdsup://IBCentral/FAT Viewer?action=UPDATE&amp;creator=factset&amp;DOC_NAME=fat:reuters_qtrly_source_window.fat&amp;display_string=Audit&amp;DYN_ARGS=TRUE&amp;VAR:ID1=01880210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__FDSAUDITLINK__" localSheetId="14" hidden="1">{"fdsup://IBCentral/FAT Viewer?action=UPDATE&amp;creator=factset&amp;DOC_NAME=fat:reuters_qtrly_source_window.fat&amp;display_string=Audit&amp;DYN_ARGS=TRUE&amp;VAR:ID1=01880210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__FDSAUDITLINK__" localSheetId="16" hidden="1">{"fdsup://IBCentral/FAT Viewer?action=UPDATE&amp;creator=factset&amp;DOC_NAME=fat:reuters_qtrly_source_window.fat&amp;display_string=Audit&amp;DYN_ARGS=TRUE&amp;VAR:ID1=01880210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__FDSAUDITLINK__" localSheetId="15" hidden="1">{"fdsup://IBCentral/FAT Viewer?action=UPDATE&amp;creator=factset&amp;DOC_NAME=fat:reuters_qtrly_source_window.fat&amp;display_string=Audit&amp;DYN_ARGS=TRUE&amp;VAR:ID1=01880210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__FDSAUDITLINK__" localSheetId="12" hidden="1">{"fdsup://IBCentral/FAT Viewer?action=UPDATE&amp;creator=factset&amp;DOC_NAME=fat:reuters_qtrly_source_window.fat&amp;display_string=Audit&amp;DYN_ARGS=TRUE&amp;VAR:ID1=01880210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__FDSAUDITLINK__" localSheetId="13" hidden="1">{"fdsup://IBCentral/FAT Viewer?action=UPDATE&amp;creator=factset&amp;DOC_NAME=fat:reuters_qtrly_source_window.fat&amp;display_string=Audit&amp;DYN_ARGS=TRUE&amp;VAR:ID1=01880210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__FDSAUDITLINK__" localSheetId="11" hidden="1">{"fdsup://IBCentral/FAT Viewer?action=UPDATE&amp;creator=factset&amp;DOC_NAME=fat:reuters_qtrly_source_window.fat&amp;display_string=Audit&amp;DYN_ARGS=TRUE&amp;VAR:ID1=01880210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__FDSAUDITLINK__" localSheetId="5" hidden="1">{"fdsup://IBCentral/FAT Viewer?action=UPDATE&amp;creator=factset&amp;DOC_NAME=fat:reuters_qtrly_source_window.fat&amp;display_string=Audit&amp;DYN_ARGS=TRUE&amp;VAR:ID1=01880210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__FDSAUDITLINK__" localSheetId="4" hidden="1">{"fdsup://IBCentral/FAT Viewer?action=UPDATE&amp;creator=factset&amp;DOC_NAME=fat:reuters_qtrly_source_window.fat&amp;display_string=Audit&amp;DYN_ARGS=TRUE&amp;VAR:ID1=01880210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__FDSAUDITLINK__" localSheetId="3" hidden="1">{"fdsup://IBCentral/FAT Viewer?action=UPDATE&amp;creator=factset&amp;DOC_NAME=fat:reuters_qtrly_source_window.fat&amp;display_string=Audit&amp;DYN_ARGS=TRUE&amp;VAR:ID1=01880210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__FDSAUDITLINK__" localSheetId="2" hidden="1">{"fdsup://IBCentral/FAT Viewer?action=UPDATE&amp;creator=factset&amp;DOC_NAME=fat:reuters_qtrly_source_window.fat&amp;display_string=Audit&amp;DYN_ARGS=TRUE&amp;VAR:ID1=01880210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__FDSAUDITLINK__" hidden="1">{"fdsup://IBCentral/FAT Viewer?action=UPDATE&amp;creator=factset&amp;DOC_NAME=fat:reuters_qtrly_source_window.fat&amp;display_string=Audit&amp;DYN_ARGS=TRUE&amp;VAR:ID1=01880210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__FDSAUDITLINK__" localSheetId="0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0__FDSAUDITLINK__" localSheetId="9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0__FDSAUDITLINK__" localSheetId="10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0__FDSAUDITLINK__" localSheetId="1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0__FDSAUDITLINK__" localSheetId="7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0__FDSAUDITLINK__" localSheetId="8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0__FDSAUDITLINK__" localSheetId="6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0__FDSAUDITLINK__" localSheetId="14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0__FDSAUDITLINK__" localSheetId="16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0__FDSAUDITLINK__" localSheetId="15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0__FDSAUDITLINK__" localSheetId="12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0__FDSAUDITLINK__" localSheetId="13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0__FDSAUDITLINK__" localSheetId="11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0__FDSAUDITLINK__" localSheetId="5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0__FDSAUDITLINK__" localSheetId="4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0__FDSAUDITLINK__" localSheetId="3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0__FDSAUDITLINK__" localSheetId="2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0__FDSAUDITLINK__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00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0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0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0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0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0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0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0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0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0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0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0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0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0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0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0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0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0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1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01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01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01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01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01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01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01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01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01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01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01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01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01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01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01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01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01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02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2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2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2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2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2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2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2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2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2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2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2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2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2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2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2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2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2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3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3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3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3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3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3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3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3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3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3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3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3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3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3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3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3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3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3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4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4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4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4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4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4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4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4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4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4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4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4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4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4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4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4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4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4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5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5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5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5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5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5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5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5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5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5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5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5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5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5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5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5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5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5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6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6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6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6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6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6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6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6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6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6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6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6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6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6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6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6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6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6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7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7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7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7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7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7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7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7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7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7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7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7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7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7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7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7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7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7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8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8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8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8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8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8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8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8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8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8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8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8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8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8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8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8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8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8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9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9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9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9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9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9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9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9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9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9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9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9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9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9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9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9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9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9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__FDSAUDITLINK__" localSheetId="0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__FDSAUDITLINK__" localSheetId="9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__FDSAUDITLINK__" localSheetId="10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__FDSAUDITLINK__" localSheetId="1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__FDSAUDITLINK__" localSheetId="7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__FDSAUDITLINK__" localSheetId="8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__FDSAUDITLINK__" localSheetId="6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__FDSAUDITLINK__" localSheetId="14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__FDSAUDITLINK__" localSheetId="16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__FDSAUDITLINK__" localSheetId="15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__FDSAUDITLINK__" localSheetId="12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__FDSAUDITLINK__" localSheetId="13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__FDSAUDITLINK__" localSheetId="11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__FDSAUDITLINK__" localSheetId="5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__FDSAUDITLINK__" localSheetId="4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__FDSAUDITLINK__" localSheetId="3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__FDSAUDITLINK__" localSheetId="2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__FDSAUDITLINK__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0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0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0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0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0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0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0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0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0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0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0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0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0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0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0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0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0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0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1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1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1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1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1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1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1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1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1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1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1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1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1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1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1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1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1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1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2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2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2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2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2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2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2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2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2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2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2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2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2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2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2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2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2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2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3__FDSAUDITLINK__" localSheetId="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13__FDSAUDITLINK__" localSheetId="9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13__FDSAUDITLINK__" localSheetId="1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13__FDSAUDITLINK__" localSheetId="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13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13__FDSAUDITLINK__" localSheetId="8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13__FDSAUDITLINK__" localSheetId="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13__FDSAUDITLINK__" localSheetId="1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13__FDSAUDITLINK__" localSheetId="1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13__FDSAUDITLINK__" localSheetId="1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13__FDSAUDITLINK__" localSheetId="1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13__FDSAUDITLINK__" localSheetId="1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13__FDSAUDITLINK__" localSheetId="1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13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13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13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13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13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14__FDSAUDITLINK__" localSheetId="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4__FDSAUDITLINK__" localSheetId="9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4__FDSAUDITLINK__" localSheetId="1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4__FDSAUDITLINK__" localSheetId="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4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4__FDSAUDITLINK__" localSheetId="8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4__FDSAUDITLINK__" localSheetId="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4__FDSAUDITLINK__" localSheetId="1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4__FDSAUDITLINK__" localSheetId="1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4__FDSAUDITLINK__" localSheetId="1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4__FDSAUDITLINK__" localSheetId="1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4__FDSAUDITLINK__" localSheetId="1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4__FDSAUDITLINK__" localSheetId="1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4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4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4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4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4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5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5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5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5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5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5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5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5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5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5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5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5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5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5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5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5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5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5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6__FDSAUDITLINK__" localSheetId="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6__FDSAUDITLINK__" localSheetId="9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6__FDSAUDITLINK__" localSheetId="1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6__FDSAUDITLINK__" localSheetId="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6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6__FDSAUDITLINK__" localSheetId="8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6__FDSAUDITLINK__" localSheetId="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6__FDSAUDITLINK__" localSheetId="1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6__FDSAUDITLINK__" localSheetId="1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6__FDSAUDITLINK__" localSheetId="1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6__FDSAUDITLINK__" localSheetId="1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6__FDSAUDITLINK__" localSheetId="1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6__FDSAUDITLINK__" localSheetId="1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6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6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6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6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6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7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7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7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7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7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7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7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7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7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7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7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7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7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7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7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7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7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7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8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8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8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8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8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8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8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8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8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8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8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8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8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8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8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8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8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8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9__FDSAUDITLINK__" localSheetId="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9__FDSAUDITLINK__" localSheetId="9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9__FDSAUDITLINK__" localSheetId="1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9__FDSAUDITLINK__" localSheetId="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9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9__FDSAUDITLINK__" localSheetId="8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9__FDSAUDITLINK__" localSheetId="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9__FDSAUDITLINK__" localSheetId="1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9__FDSAUDITLINK__" localSheetId="1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9__FDSAUDITLINK__" localSheetId="1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9__FDSAUDITLINK__" localSheetId="1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9__FDSAUDITLINK__" localSheetId="1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9__FDSAUDITLINK__" localSheetId="1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9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9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9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9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9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__FDSAUDITLINK__" localSheetId="0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__FDSAUDITLINK__" localSheetId="9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__FDSAUDITLINK__" localSheetId="10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__FDSAUDITLINK__" localSheetId="1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__FDSAUDITLINK__" localSheetId="7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__FDSAUDITLINK__" localSheetId="8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__FDSAUDITLINK__" localSheetId="6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__FDSAUDITLINK__" localSheetId="14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__FDSAUDITLINK__" localSheetId="16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__FDSAUDITLINK__" localSheetId="15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__FDSAUDITLINK__" localSheetId="12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__FDSAUDITLINK__" localSheetId="13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__FDSAUDITLINK__" localSheetId="11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__FDSAUDITLINK__" localSheetId="5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__FDSAUDITLINK__" localSheetId="4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__FDSAUDITLINK__" localSheetId="3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__FDSAUDITLINK__" localSheetId="2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__FDSAUDITLINK__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0__FDSAUDITLINK__" localSheetId="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0__FDSAUDITLINK__" localSheetId="9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0__FDSAUDITLINK__" localSheetId="1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0__FDSAUDITLINK__" localSheetId="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0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0__FDSAUDITLINK__" localSheetId="8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0__FDSAUDITLINK__" localSheetId="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0__FDSAUDITLINK__" localSheetId="1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0__FDSAUDITLINK__" localSheetId="1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0__FDSAUDITLINK__" localSheetId="1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0__FDSAUDITLINK__" localSheetId="1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0__FDSAUDITLINK__" localSheetId="1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0__FDSAUDITLINK__" localSheetId="1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0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0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0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0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0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1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1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1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1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1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1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1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1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1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1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1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1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1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1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1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1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1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1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2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2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2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2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2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2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2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2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2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2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2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2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2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2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2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2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2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2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3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3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3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3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3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3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3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3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3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3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3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3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3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3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3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3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3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3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4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4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4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4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4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4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4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4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4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4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4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4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4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4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4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4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4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4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5__FDSAUDITLINK__" localSheetId="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5__FDSAUDITLINK__" localSheetId="9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5__FDSAUDITLINK__" localSheetId="1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5__FDSAUDITLINK__" localSheetId="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5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5__FDSAUDITLINK__" localSheetId="8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5__FDSAUDITLINK__" localSheetId="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5__FDSAUDITLINK__" localSheetId="1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5__FDSAUDITLINK__" localSheetId="1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5__FDSAUDITLINK__" localSheetId="1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5__FDSAUDITLINK__" localSheetId="1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5__FDSAUDITLINK__" localSheetId="1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5__FDSAUDITLINK__" localSheetId="1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5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5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5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5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5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6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6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6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6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6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6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6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6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6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6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6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6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6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6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6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6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6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6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7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27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27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27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27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27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27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27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27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27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27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27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27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27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27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27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27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27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28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8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8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8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8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8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8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8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8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8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8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8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8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8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8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8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8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8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9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9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9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9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9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9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9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9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9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9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9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9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9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9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9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9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9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9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30__FDSAUDITLINK__" localSheetId="0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30__FDSAUDITLINK__" localSheetId="9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30__FDSAUDITLINK__" localSheetId="10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30__FDSAUDITLINK__" localSheetId="1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30__FDSAUDITLINK__" localSheetId="7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30__FDSAUDITLINK__" localSheetId="8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30__FDSAUDITLINK__" localSheetId="6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30__FDSAUDITLINK__" localSheetId="1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30__FDSAUDITLINK__" localSheetId="16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30__FDSAUDITLINK__" localSheetId="1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30__FDSAUDITLINK__" localSheetId="1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30__FDSAUDITLINK__" localSheetId="1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30__FDSAUDITLINK__" localSheetId="11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30__FDSAUDITLINK__" localSheetId="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30__FDSAUDITLINK__" localSheetId="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30__FDSAUDITLINK__" localSheetId="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30__FDSAUDITLINK__" localSheetId="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30__FDSAUDITLINK__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31__FDSAUDITLINK__" localSheetId="0" hidden="1">{"fdsup://IBCentral/FAT Viewer?action=UPDATE&amp;creator=factset&amp;DOC_NAME=fat:reuters_qtrly_shs_src_window.fat&amp;display_string=Audit&amp;DYN_ARGS=TRUE&amp;VAR:ID1=87237510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1__FDSAUDITLINK__" localSheetId="9" hidden="1">{"fdsup://IBCentral/FAT Viewer?action=UPDATE&amp;creator=factset&amp;DOC_NAME=fat:reuters_qtrly_shs_src_window.fat&amp;display_string=Audit&amp;DYN_ARGS=TRUE&amp;VAR:ID1=87237510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1__FDSAUDITLINK__" localSheetId="10" hidden="1">{"fdsup://IBCentral/FAT Viewer?action=UPDATE&amp;creator=factset&amp;DOC_NAME=fat:reuters_qtrly_shs_src_window.fat&amp;display_string=Audit&amp;DYN_ARGS=TRUE&amp;VAR:ID1=87237510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1__FDSAUDITLINK__" localSheetId="1" hidden="1">{"fdsup://IBCentral/FAT Viewer?action=UPDATE&amp;creator=factset&amp;DOC_NAME=fat:reuters_qtrly_shs_src_window.fat&amp;display_string=Audit&amp;DYN_ARGS=TRUE&amp;VAR:ID1=87237510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1__FDSAUDITLINK__" localSheetId="7" hidden="1">{"fdsup://IBCentral/FAT Viewer?action=UPDATE&amp;creator=factset&amp;DOC_NAME=fat:reuters_qtrly_shs_src_window.fat&amp;display_string=Audit&amp;DYN_ARGS=TRUE&amp;VAR:ID1=87237510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1__FDSAUDITLINK__" localSheetId="8" hidden="1">{"fdsup://IBCentral/FAT Viewer?action=UPDATE&amp;creator=factset&amp;DOC_NAME=fat:reuters_qtrly_shs_src_window.fat&amp;display_string=Audit&amp;DYN_ARGS=TRUE&amp;VAR:ID1=87237510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1__FDSAUDITLINK__" localSheetId="6" hidden="1">{"fdsup://IBCentral/FAT Viewer?action=UPDATE&amp;creator=factset&amp;DOC_NAME=fat:reuters_qtrly_shs_src_window.fat&amp;display_string=Audit&amp;DYN_ARGS=TRUE&amp;VAR:ID1=87237510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1__FDSAUDITLINK__" localSheetId="14" hidden="1">{"fdsup://IBCentral/FAT Viewer?action=UPDATE&amp;creator=factset&amp;DOC_NAME=fat:reuters_qtrly_shs_src_window.fat&amp;display_string=Audit&amp;DYN_ARGS=TRUE&amp;VAR:ID1=87237510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1__FDSAUDITLINK__" localSheetId="16" hidden="1">{"fdsup://IBCentral/FAT Viewer?action=UPDATE&amp;creator=factset&amp;DOC_NAME=fat:reuters_qtrly_shs_src_window.fat&amp;display_string=Audit&amp;DYN_ARGS=TRUE&amp;VAR:ID1=87237510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1__FDSAUDITLINK__" localSheetId="15" hidden="1">{"fdsup://IBCentral/FAT Viewer?action=UPDATE&amp;creator=factset&amp;DOC_NAME=fat:reuters_qtrly_shs_src_window.fat&amp;display_string=Audit&amp;DYN_ARGS=TRUE&amp;VAR:ID1=87237510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1__FDSAUDITLINK__" localSheetId="12" hidden="1">{"fdsup://IBCentral/FAT Viewer?action=UPDATE&amp;creator=factset&amp;DOC_NAME=fat:reuters_qtrly_shs_src_window.fat&amp;display_string=Audit&amp;DYN_ARGS=TRUE&amp;VAR:ID1=87237510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1__FDSAUDITLINK__" localSheetId="13" hidden="1">{"fdsup://IBCentral/FAT Viewer?action=UPDATE&amp;creator=factset&amp;DOC_NAME=fat:reuters_qtrly_shs_src_window.fat&amp;display_string=Audit&amp;DYN_ARGS=TRUE&amp;VAR:ID1=87237510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1__FDSAUDITLINK__" localSheetId="11" hidden="1">{"fdsup://IBCentral/FAT Viewer?action=UPDATE&amp;creator=factset&amp;DOC_NAME=fat:reuters_qtrly_shs_src_window.fat&amp;display_string=Audit&amp;DYN_ARGS=TRUE&amp;VAR:ID1=87237510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1__FDSAUDITLINK__" localSheetId="5" hidden="1">{"fdsup://IBCentral/FAT Viewer?action=UPDATE&amp;creator=factset&amp;DOC_NAME=fat:reuters_qtrly_shs_src_window.fat&amp;display_string=Audit&amp;DYN_ARGS=TRUE&amp;VAR:ID1=87237510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1__FDSAUDITLINK__" localSheetId="4" hidden="1">{"fdsup://IBCentral/FAT Viewer?action=UPDATE&amp;creator=factset&amp;DOC_NAME=fat:reuters_qtrly_shs_src_window.fat&amp;display_string=Audit&amp;DYN_ARGS=TRUE&amp;VAR:ID1=87237510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1__FDSAUDITLINK__" localSheetId="3" hidden="1">{"fdsup://IBCentral/FAT Viewer?action=UPDATE&amp;creator=factset&amp;DOC_NAME=fat:reuters_qtrly_shs_src_window.fat&amp;display_string=Audit&amp;DYN_ARGS=TRUE&amp;VAR:ID1=87237510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1__FDSAUDITLINK__" localSheetId="2" hidden="1">{"fdsup://IBCentral/FAT Viewer?action=UPDATE&amp;creator=factset&amp;DOC_NAME=fat:reuters_qtrly_shs_src_window.fat&amp;display_string=Audit&amp;DYN_ARGS=TRUE&amp;VAR:ID1=87237510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1__FDSAUDITLINK__" hidden="1">{"fdsup://IBCentral/FAT Viewer?action=UPDATE&amp;creator=factset&amp;DOC_NAME=fat:reuters_qtrly_shs_src_window.fat&amp;display_string=Audit&amp;DYN_ARGS=TRUE&amp;VAR:ID1=87237510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2__FDSAUDITLINK__" localSheetId="0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2__FDSAUDITLINK__" localSheetId="9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2__FDSAUDITLINK__" localSheetId="10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2__FDSAUDITLINK__" localSheetId="1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2__FDSAUDITLINK__" localSheetId="7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2__FDSAUDITLINK__" localSheetId="8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2__FDSAUDITLINK__" localSheetId="6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2__FDSAUDITLINK__" localSheetId="14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2__FDSAUDITLINK__" localSheetId="16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2__FDSAUDITLINK__" localSheetId="15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2__FDSAUDITLINK__" localSheetId="12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2__FDSAUDITLINK__" localSheetId="13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2__FDSAUDITLINK__" localSheetId="11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2__FDSAUDITLINK__" localSheetId="5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2__FDSAUDITLINK__" localSheetId="4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2__FDSAUDITLINK__" localSheetId="3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2__FDSAUDITLINK__" localSheetId="2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2__FDSAUDITLINK__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3__FDSAUDITLINK__" localSheetId="0" hidden="1">{"fdsup://IBCentral/FAT Viewer?action=UPDATE&amp;creator=factset&amp;DOC_NAME=fat:reuters_qtrly_source_window.fat&amp;display_string=Audit&amp;DYN_ARGS=TRUE&amp;VAR:ID1=72348410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3__FDSAUDITLINK__" localSheetId="9" hidden="1">{"fdsup://IBCentral/FAT Viewer?action=UPDATE&amp;creator=factset&amp;DOC_NAME=fat:reuters_qtrly_source_window.fat&amp;display_string=Audit&amp;DYN_ARGS=TRUE&amp;VAR:ID1=72348410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3__FDSAUDITLINK__" localSheetId="10" hidden="1">{"fdsup://IBCentral/FAT Viewer?action=UPDATE&amp;creator=factset&amp;DOC_NAME=fat:reuters_qtrly_source_window.fat&amp;display_string=Audit&amp;DYN_ARGS=TRUE&amp;VAR:ID1=72348410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3__FDSAUDITLINK__" localSheetId="1" hidden="1">{"fdsup://IBCentral/FAT Viewer?action=UPDATE&amp;creator=factset&amp;DOC_NAME=fat:reuters_qtrly_source_window.fat&amp;display_string=Audit&amp;DYN_ARGS=TRUE&amp;VAR:ID1=72348410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3__FDSAUDITLINK__" localSheetId="7" hidden="1">{"fdsup://IBCentral/FAT Viewer?action=UPDATE&amp;creator=factset&amp;DOC_NAME=fat:reuters_qtrly_source_window.fat&amp;display_string=Audit&amp;DYN_ARGS=TRUE&amp;VAR:ID1=72348410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3__FDSAUDITLINK__" localSheetId="8" hidden="1">{"fdsup://IBCentral/FAT Viewer?action=UPDATE&amp;creator=factset&amp;DOC_NAME=fat:reuters_qtrly_source_window.fat&amp;display_string=Audit&amp;DYN_ARGS=TRUE&amp;VAR:ID1=72348410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3__FDSAUDITLINK__" localSheetId="6" hidden="1">{"fdsup://IBCentral/FAT Viewer?action=UPDATE&amp;creator=factset&amp;DOC_NAME=fat:reuters_qtrly_source_window.fat&amp;display_string=Audit&amp;DYN_ARGS=TRUE&amp;VAR:ID1=72348410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3__FDSAUDITLINK__" localSheetId="14" hidden="1">{"fdsup://IBCentral/FAT Viewer?action=UPDATE&amp;creator=factset&amp;DOC_NAME=fat:reuters_qtrly_source_window.fat&amp;display_string=Audit&amp;DYN_ARGS=TRUE&amp;VAR:ID1=72348410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3__FDSAUDITLINK__" localSheetId="16" hidden="1">{"fdsup://IBCentral/FAT Viewer?action=UPDATE&amp;creator=factset&amp;DOC_NAME=fat:reuters_qtrly_source_window.fat&amp;display_string=Audit&amp;DYN_ARGS=TRUE&amp;VAR:ID1=72348410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3__FDSAUDITLINK__" localSheetId="15" hidden="1">{"fdsup://IBCentral/FAT Viewer?action=UPDATE&amp;creator=factset&amp;DOC_NAME=fat:reuters_qtrly_source_window.fat&amp;display_string=Audit&amp;DYN_ARGS=TRUE&amp;VAR:ID1=72348410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3__FDSAUDITLINK__" localSheetId="12" hidden="1">{"fdsup://IBCentral/FAT Viewer?action=UPDATE&amp;creator=factset&amp;DOC_NAME=fat:reuters_qtrly_source_window.fat&amp;display_string=Audit&amp;DYN_ARGS=TRUE&amp;VAR:ID1=72348410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3__FDSAUDITLINK__" localSheetId="13" hidden="1">{"fdsup://IBCentral/FAT Viewer?action=UPDATE&amp;creator=factset&amp;DOC_NAME=fat:reuters_qtrly_source_window.fat&amp;display_string=Audit&amp;DYN_ARGS=TRUE&amp;VAR:ID1=72348410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3__FDSAUDITLINK__" localSheetId="11" hidden="1">{"fdsup://IBCentral/FAT Viewer?action=UPDATE&amp;creator=factset&amp;DOC_NAME=fat:reuters_qtrly_source_window.fat&amp;display_string=Audit&amp;DYN_ARGS=TRUE&amp;VAR:ID1=72348410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3__FDSAUDITLINK__" localSheetId="5" hidden="1">{"fdsup://IBCentral/FAT Viewer?action=UPDATE&amp;creator=factset&amp;DOC_NAME=fat:reuters_qtrly_source_window.fat&amp;display_string=Audit&amp;DYN_ARGS=TRUE&amp;VAR:ID1=72348410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3__FDSAUDITLINK__" localSheetId="4" hidden="1">{"fdsup://IBCentral/FAT Viewer?action=UPDATE&amp;creator=factset&amp;DOC_NAME=fat:reuters_qtrly_source_window.fat&amp;display_string=Audit&amp;DYN_ARGS=TRUE&amp;VAR:ID1=72348410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3__FDSAUDITLINK__" localSheetId="3" hidden="1">{"fdsup://IBCentral/FAT Viewer?action=UPDATE&amp;creator=factset&amp;DOC_NAME=fat:reuters_qtrly_source_window.fat&amp;display_string=Audit&amp;DYN_ARGS=TRUE&amp;VAR:ID1=72348410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3__FDSAUDITLINK__" localSheetId="2" hidden="1">{"fdsup://IBCentral/FAT Viewer?action=UPDATE&amp;creator=factset&amp;DOC_NAME=fat:reuters_qtrly_source_window.fat&amp;display_string=Audit&amp;DYN_ARGS=TRUE&amp;VAR:ID1=72348410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3__FDSAUDITLINK__" hidden="1">{"fdsup://IBCentral/FAT Viewer?action=UPDATE&amp;creator=factset&amp;DOC_NAME=fat:reuters_qtrly_source_window.fat&amp;display_string=Audit&amp;DYN_ARGS=TRUE&amp;VAR:ID1=72348410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4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4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4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4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4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4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4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4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4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4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4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4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4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4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4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4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4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4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5__FDSAUDITLINK__" localSheetId="0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5__FDSAUDITLINK__" localSheetId="9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5__FDSAUDITLINK__" localSheetId="10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5__FDSAUDITLINK__" localSheetId="1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5__FDSAUDITLINK__" localSheetId="7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5__FDSAUDITLINK__" localSheetId="8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5__FDSAUDITLINK__" localSheetId="6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5__FDSAUDITLINK__" localSheetId="14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5__FDSAUDITLINK__" localSheetId="16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5__FDSAUDITLINK__" localSheetId="15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5__FDSAUDITLINK__" localSheetId="12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5__FDSAUDITLINK__" localSheetId="13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5__FDSAUDITLINK__" localSheetId="11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5__FDSAUDITLINK__" localSheetId="5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5__FDSAUDITLINK__" localSheetId="4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5__FDSAUDITLINK__" localSheetId="3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5__FDSAUDITLINK__" localSheetId="2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5__FDSAUDITLINK__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6__FDSAUDITLINK__" localSheetId="0" hidden="1">{"fdsup://IBCentral/FAT Viewer?action=UPDATE&amp;creator=factset&amp;DOC_NAME=fat:reuters_qtrly_source_window.fat&amp;display_string=Audit&amp;DYN_ARGS=TRUE&amp;VAR:ID1=45822P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6__FDSAUDITLINK__" localSheetId="9" hidden="1">{"fdsup://IBCentral/FAT Viewer?action=UPDATE&amp;creator=factset&amp;DOC_NAME=fat:reuters_qtrly_source_window.fat&amp;display_string=Audit&amp;DYN_ARGS=TRUE&amp;VAR:ID1=45822P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6__FDSAUDITLINK__" localSheetId="10" hidden="1">{"fdsup://IBCentral/FAT Viewer?action=UPDATE&amp;creator=factset&amp;DOC_NAME=fat:reuters_qtrly_source_window.fat&amp;display_string=Audit&amp;DYN_ARGS=TRUE&amp;VAR:ID1=45822P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6__FDSAUDITLINK__" localSheetId="1" hidden="1">{"fdsup://IBCentral/FAT Viewer?action=UPDATE&amp;creator=factset&amp;DOC_NAME=fat:reuters_qtrly_source_window.fat&amp;display_string=Audit&amp;DYN_ARGS=TRUE&amp;VAR:ID1=45822P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6__FDSAUDITLINK__" localSheetId="7" hidden="1">{"fdsup://IBCentral/FAT Viewer?action=UPDATE&amp;creator=factset&amp;DOC_NAME=fat:reuters_qtrly_source_window.fat&amp;display_string=Audit&amp;DYN_ARGS=TRUE&amp;VAR:ID1=45822P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6__FDSAUDITLINK__" localSheetId="8" hidden="1">{"fdsup://IBCentral/FAT Viewer?action=UPDATE&amp;creator=factset&amp;DOC_NAME=fat:reuters_qtrly_source_window.fat&amp;display_string=Audit&amp;DYN_ARGS=TRUE&amp;VAR:ID1=45822P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6__FDSAUDITLINK__" localSheetId="6" hidden="1">{"fdsup://IBCentral/FAT Viewer?action=UPDATE&amp;creator=factset&amp;DOC_NAME=fat:reuters_qtrly_source_window.fat&amp;display_string=Audit&amp;DYN_ARGS=TRUE&amp;VAR:ID1=45822P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6__FDSAUDITLINK__" localSheetId="14" hidden="1">{"fdsup://IBCentral/FAT Viewer?action=UPDATE&amp;creator=factset&amp;DOC_NAME=fat:reuters_qtrly_source_window.fat&amp;display_string=Audit&amp;DYN_ARGS=TRUE&amp;VAR:ID1=45822P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6__FDSAUDITLINK__" localSheetId="16" hidden="1">{"fdsup://IBCentral/FAT Viewer?action=UPDATE&amp;creator=factset&amp;DOC_NAME=fat:reuters_qtrly_source_window.fat&amp;display_string=Audit&amp;DYN_ARGS=TRUE&amp;VAR:ID1=45822P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6__FDSAUDITLINK__" localSheetId="15" hidden="1">{"fdsup://IBCentral/FAT Viewer?action=UPDATE&amp;creator=factset&amp;DOC_NAME=fat:reuters_qtrly_source_window.fat&amp;display_string=Audit&amp;DYN_ARGS=TRUE&amp;VAR:ID1=45822P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6__FDSAUDITLINK__" localSheetId="12" hidden="1">{"fdsup://IBCentral/FAT Viewer?action=UPDATE&amp;creator=factset&amp;DOC_NAME=fat:reuters_qtrly_source_window.fat&amp;display_string=Audit&amp;DYN_ARGS=TRUE&amp;VAR:ID1=45822P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6__FDSAUDITLINK__" localSheetId="13" hidden="1">{"fdsup://IBCentral/FAT Viewer?action=UPDATE&amp;creator=factset&amp;DOC_NAME=fat:reuters_qtrly_source_window.fat&amp;display_string=Audit&amp;DYN_ARGS=TRUE&amp;VAR:ID1=45822P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6__FDSAUDITLINK__" localSheetId="11" hidden="1">{"fdsup://IBCentral/FAT Viewer?action=UPDATE&amp;creator=factset&amp;DOC_NAME=fat:reuters_qtrly_source_window.fat&amp;display_string=Audit&amp;DYN_ARGS=TRUE&amp;VAR:ID1=45822P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6__FDSAUDITLINK__" localSheetId="5" hidden="1">{"fdsup://IBCentral/FAT Viewer?action=UPDATE&amp;creator=factset&amp;DOC_NAME=fat:reuters_qtrly_source_window.fat&amp;display_string=Audit&amp;DYN_ARGS=TRUE&amp;VAR:ID1=45822P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6__FDSAUDITLINK__" localSheetId="4" hidden="1">{"fdsup://IBCentral/FAT Viewer?action=UPDATE&amp;creator=factset&amp;DOC_NAME=fat:reuters_qtrly_source_window.fat&amp;display_string=Audit&amp;DYN_ARGS=TRUE&amp;VAR:ID1=45822P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6__FDSAUDITLINK__" localSheetId="3" hidden="1">{"fdsup://IBCentral/FAT Viewer?action=UPDATE&amp;creator=factset&amp;DOC_NAME=fat:reuters_qtrly_source_window.fat&amp;display_string=Audit&amp;DYN_ARGS=TRUE&amp;VAR:ID1=45822P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6__FDSAUDITLINK__" localSheetId="2" hidden="1">{"fdsup://IBCentral/FAT Viewer?action=UPDATE&amp;creator=factset&amp;DOC_NAME=fat:reuters_qtrly_source_window.fat&amp;display_string=Audit&amp;DYN_ARGS=TRUE&amp;VAR:ID1=45822P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6__FDSAUDITLINK__" hidden="1">{"fdsup://IBCentral/FAT Viewer?action=UPDATE&amp;creator=factset&amp;DOC_NAME=fat:reuters_qtrly_source_window.fat&amp;display_string=Audit&amp;DYN_ARGS=TRUE&amp;VAR:ID1=45822P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7__FDSAUDITLINK__" localSheetId="0" hidden="1">{"fdsup://IBCentral/FAT Viewer?action=UPDATE&amp;creator=factset&amp;DOC_NAME=fat:reuters_qtrly_source_window.fat&amp;display_string=Audit&amp;DYN_ARGS=TRUE&amp;VAR:ID1=01880210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7__FDSAUDITLINK__" localSheetId="9" hidden="1">{"fdsup://IBCentral/FAT Viewer?action=UPDATE&amp;creator=factset&amp;DOC_NAME=fat:reuters_qtrly_source_window.fat&amp;display_string=Audit&amp;DYN_ARGS=TRUE&amp;VAR:ID1=01880210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7__FDSAUDITLINK__" localSheetId="10" hidden="1">{"fdsup://IBCentral/FAT Viewer?action=UPDATE&amp;creator=factset&amp;DOC_NAME=fat:reuters_qtrly_source_window.fat&amp;display_string=Audit&amp;DYN_ARGS=TRUE&amp;VAR:ID1=01880210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7__FDSAUDITLINK__" localSheetId="1" hidden="1">{"fdsup://IBCentral/FAT Viewer?action=UPDATE&amp;creator=factset&amp;DOC_NAME=fat:reuters_qtrly_source_window.fat&amp;display_string=Audit&amp;DYN_ARGS=TRUE&amp;VAR:ID1=01880210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7__FDSAUDITLINK__" localSheetId="7" hidden="1">{"fdsup://IBCentral/FAT Viewer?action=UPDATE&amp;creator=factset&amp;DOC_NAME=fat:reuters_qtrly_source_window.fat&amp;display_string=Audit&amp;DYN_ARGS=TRUE&amp;VAR:ID1=01880210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7__FDSAUDITLINK__" localSheetId="8" hidden="1">{"fdsup://IBCentral/FAT Viewer?action=UPDATE&amp;creator=factset&amp;DOC_NAME=fat:reuters_qtrly_source_window.fat&amp;display_string=Audit&amp;DYN_ARGS=TRUE&amp;VAR:ID1=01880210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7__FDSAUDITLINK__" localSheetId="6" hidden="1">{"fdsup://IBCentral/FAT Viewer?action=UPDATE&amp;creator=factset&amp;DOC_NAME=fat:reuters_qtrly_source_window.fat&amp;display_string=Audit&amp;DYN_ARGS=TRUE&amp;VAR:ID1=01880210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7__FDSAUDITLINK__" localSheetId="14" hidden="1">{"fdsup://IBCentral/FAT Viewer?action=UPDATE&amp;creator=factset&amp;DOC_NAME=fat:reuters_qtrly_source_window.fat&amp;display_string=Audit&amp;DYN_ARGS=TRUE&amp;VAR:ID1=01880210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7__FDSAUDITLINK__" localSheetId="16" hidden="1">{"fdsup://IBCentral/FAT Viewer?action=UPDATE&amp;creator=factset&amp;DOC_NAME=fat:reuters_qtrly_source_window.fat&amp;display_string=Audit&amp;DYN_ARGS=TRUE&amp;VAR:ID1=01880210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7__FDSAUDITLINK__" localSheetId="15" hidden="1">{"fdsup://IBCentral/FAT Viewer?action=UPDATE&amp;creator=factset&amp;DOC_NAME=fat:reuters_qtrly_source_window.fat&amp;display_string=Audit&amp;DYN_ARGS=TRUE&amp;VAR:ID1=01880210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7__FDSAUDITLINK__" localSheetId="12" hidden="1">{"fdsup://IBCentral/FAT Viewer?action=UPDATE&amp;creator=factset&amp;DOC_NAME=fat:reuters_qtrly_source_window.fat&amp;display_string=Audit&amp;DYN_ARGS=TRUE&amp;VAR:ID1=01880210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7__FDSAUDITLINK__" localSheetId="13" hidden="1">{"fdsup://IBCentral/FAT Viewer?action=UPDATE&amp;creator=factset&amp;DOC_NAME=fat:reuters_qtrly_source_window.fat&amp;display_string=Audit&amp;DYN_ARGS=TRUE&amp;VAR:ID1=01880210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7__FDSAUDITLINK__" localSheetId="11" hidden="1">{"fdsup://IBCentral/FAT Viewer?action=UPDATE&amp;creator=factset&amp;DOC_NAME=fat:reuters_qtrly_source_window.fat&amp;display_string=Audit&amp;DYN_ARGS=TRUE&amp;VAR:ID1=01880210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7__FDSAUDITLINK__" localSheetId="5" hidden="1">{"fdsup://IBCentral/FAT Viewer?action=UPDATE&amp;creator=factset&amp;DOC_NAME=fat:reuters_qtrly_source_window.fat&amp;display_string=Audit&amp;DYN_ARGS=TRUE&amp;VAR:ID1=01880210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7__FDSAUDITLINK__" localSheetId="4" hidden="1">{"fdsup://IBCentral/FAT Viewer?action=UPDATE&amp;creator=factset&amp;DOC_NAME=fat:reuters_qtrly_source_window.fat&amp;display_string=Audit&amp;DYN_ARGS=TRUE&amp;VAR:ID1=01880210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7__FDSAUDITLINK__" localSheetId="3" hidden="1">{"fdsup://IBCentral/FAT Viewer?action=UPDATE&amp;creator=factset&amp;DOC_NAME=fat:reuters_qtrly_source_window.fat&amp;display_string=Audit&amp;DYN_ARGS=TRUE&amp;VAR:ID1=01880210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7__FDSAUDITLINK__" localSheetId="2" hidden="1">{"fdsup://IBCentral/FAT Viewer?action=UPDATE&amp;creator=factset&amp;DOC_NAME=fat:reuters_qtrly_source_window.fat&amp;display_string=Audit&amp;DYN_ARGS=TRUE&amp;VAR:ID1=01880210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7__FDSAUDITLINK__" hidden="1">{"fdsup://IBCentral/FAT Viewer?action=UPDATE&amp;creator=factset&amp;DOC_NAME=fat:reuters_qtrly_source_window.fat&amp;display_string=Audit&amp;DYN_ARGS=TRUE&amp;VAR:ID1=01880210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8__FDSAUDITLINK__" localSheetId="0" hidden="1">{"fdsup://IBCentral/FAT Viewer?action=UPDATE&amp;creator=factset&amp;DOC_NAME=fat:reuters_qtrly_shs_src_window.fat&amp;display_string=Audit&amp;DYN_ARGS=TRUE&amp;VAR:ID1=01880210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8__FDSAUDITLINK__" localSheetId="9" hidden="1">{"fdsup://IBCentral/FAT Viewer?action=UPDATE&amp;creator=factset&amp;DOC_NAME=fat:reuters_qtrly_shs_src_window.fat&amp;display_string=Audit&amp;DYN_ARGS=TRUE&amp;VAR:ID1=01880210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8__FDSAUDITLINK__" localSheetId="10" hidden="1">{"fdsup://IBCentral/FAT Viewer?action=UPDATE&amp;creator=factset&amp;DOC_NAME=fat:reuters_qtrly_shs_src_window.fat&amp;display_string=Audit&amp;DYN_ARGS=TRUE&amp;VAR:ID1=01880210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8__FDSAUDITLINK__" localSheetId="1" hidden="1">{"fdsup://IBCentral/FAT Viewer?action=UPDATE&amp;creator=factset&amp;DOC_NAME=fat:reuters_qtrly_shs_src_window.fat&amp;display_string=Audit&amp;DYN_ARGS=TRUE&amp;VAR:ID1=01880210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8__FDSAUDITLINK__" localSheetId="7" hidden="1">{"fdsup://IBCentral/FAT Viewer?action=UPDATE&amp;creator=factset&amp;DOC_NAME=fat:reuters_qtrly_shs_src_window.fat&amp;display_string=Audit&amp;DYN_ARGS=TRUE&amp;VAR:ID1=01880210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8__FDSAUDITLINK__" localSheetId="8" hidden="1">{"fdsup://IBCentral/FAT Viewer?action=UPDATE&amp;creator=factset&amp;DOC_NAME=fat:reuters_qtrly_shs_src_window.fat&amp;display_string=Audit&amp;DYN_ARGS=TRUE&amp;VAR:ID1=01880210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8__FDSAUDITLINK__" localSheetId="6" hidden="1">{"fdsup://IBCentral/FAT Viewer?action=UPDATE&amp;creator=factset&amp;DOC_NAME=fat:reuters_qtrly_shs_src_window.fat&amp;display_string=Audit&amp;DYN_ARGS=TRUE&amp;VAR:ID1=01880210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8__FDSAUDITLINK__" localSheetId="14" hidden="1">{"fdsup://IBCentral/FAT Viewer?action=UPDATE&amp;creator=factset&amp;DOC_NAME=fat:reuters_qtrly_shs_src_window.fat&amp;display_string=Audit&amp;DYN_ARGS=TRUE&amp;VAR:ID1=01880210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8__FDSAUDITLINK__" localSheetId="16" hidden="1">{"fdsup://IBCentral/FAT Viewer?action=UPDATE&amp;creator=factset&amp;DOC_NAME=fat:reuters_qtrly_shs_src_window.fat&amp;display_string=Audit&amp;DYN_ARGS=TRUE&amp;VAR:ID1=01880210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8__FDSAUDITLINK__" localSheetId="15" hidden="1">{"fdsup://IBCentral/FAT Viewer?action=UPDATE&amp;creator=factset&amp;DOC_NAME=fat:reuters_qtrly_shs_src_window.fat&amp;display_string=Audit&amp;DYN_ARGS=TRUE&amp;VAR:ID1=01880210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8__FDSAUDITLINK__" localSheetId="12" hidden="1">{"fdsup://IBCentral/FAT Viewer?action=UPDATE&amp;creator=factset&amp;DOC_NAME=fat:reuters_qtrly_shs_src_window.fat&amp;display_string=Audit&amp;DYN_ARGS=TRUE&amp;VAR:ID1=01880210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8__FDSAUDITLINK__" localSheetId="13" hidden="1">{"fdsup://IBCentral/FAT Viewer?action=UPDATE&amp;creator=factset&amp;DOC_NAME=fat:reuters_qtrly_shs_src_window.fat&amp;display_string=Audit&amp;DYN_ARGS=TRUE&amp;VAR:ID1=01880210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8__FDSAUDITLINK__" localSheetId="11" hidden="1">{"fdsup://IBCentral/FAT Viewer?action=UPDATE&amp;creator=factset&amp;DOC_NAME=fat:reuters_qtrly_shs_src_window.fat&amp;display_string=Audit&amp;DYN_ARGS=TRUE&amp;VAR:ID1=01880210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8__FDSAUDITLINK__" localSheetId="5" hidden="1">{"fdsup://IBCentral/FAT Viewer?action=UPDATE&amp;creator=factset&amp;DOC_NAME=fat:reuters_qtrly_shs_src_window.fat&amp;display_string=Audit&amp;DYN_ARGS=TRUE&amp;VAR:ID1=01880210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8__FDSAUDITLINK__" localSheetId="4" hidden="1">{"fdsup://IBCentral/FAT Viewer?action=UPDATE&amp;creator=factset&amp;DOC_NAME=fat:reuters_qtrly_shs_src_window.fat&amp;display_string=Audit&amp;DYN_ARGS=TRUE&amp;VAR:ID1=01880210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8__FDSAUDITLINK__" localSheetId="3" hidden="1">{"fdsup://IBCentral/FAT Viewer?action=UPDATE&amp;creator=factset&amp;DOC_NAME=fat:reuters_qtrly_shs_src_window.fat&amp;display_string=Audit&amp;DYN_ARGS=TRUE&amp;VAR:ID1=01880210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8__FDSAUDITLINK__" localSheetId="2" hidden="1">{"fdsup://IBCentral/FAT Viewer?action=UPDATE&amp;creator=factset&amp;DOC_NAME=fat:reuters_qtrly_shs_src_window.fat&amp;display_string=Audit&amp;DYN_ARGS=TRUE&amp;VAR:ID1=01880210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8__FDSAUDITLINK__" hidden="1">{"fdsup://IBCentral/FAT Viewer?action=UPDATE&amp;creator=factset&amp;DOC_NAME=fat:reuters_qtrly_shs_src_window.fat&amp;display_string=Audit&amp;DYN_ARGS=TRUE&amp;VAR:ID1=01880210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9__FDSAUDITLINK__" localSheetId="0" hidden="1">{"fdsup://IBCentral/FAT Viewer?action=UPDATE&amp;creator=factset&amp;DOC_NAME=fat:reuters_qtrly_source_window.fat&amp;display_string=Audit&amp;DYN_ARGS=TRUE&amp;VAR:ID1=95709T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9__FDSAUDITLINK__" localSheetId="9" hidden="1">{"fdsup://IBCentral/FAT Viewer?action=UPDATE&amp;creator=factset&amp;DOC_NAME=fat:reuters_qtrly_source_window.fat&amp;display_string=Audit&amp;DYN_ARGS=TRUE&amp;VAR:ID1=95709T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9__FDSAUDITLINK__" localSheetId="10" hidden="1">{"fdsup://IBCentral/FAT Viewer?action=UPDATE&amp;creator=factset&amp;DOC_NAME=fat:reuters_qtrly_source_window.fat&amp;display_string=Audit&amp;DYN_ARGS=TRUE&amp;VAR:ID1=95709T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9__FDSAUDITLINK__" localSheetId="1" hidden="1">{"fdsup://IBCentral/FAT Viewer?action=UPDATE&amp;creator=factset&amp;DOC_NAME=fat:reuters_qtrly_source_window.fat&amp;display_string=Audit&amp;DYN_ARGS=TRUE&amp;VAR:ID1=95709T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9__FDSAUDITLINK__" localSheetId="7" hidden="1">{"fdsup://IBCentral/FAT Viewer?action=UPDATE&amp;creator=factset&amp;DOC_NAME=fat:reuters_qtrly_source_window.fat&amp;display_string=Audit&amp;DYN_ARGS=TRUE&amp;VAR:ID1=95709T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9__FDSAUDITLINK__" localSheetId="8" hidden="1">{"fdsup://IBCentral/FAT Viewer?action=UPDATE&amp;creator=factset&amp;DOC_NAME=fat:reuters_qtrly_source_window.fat&amp;display_string=Audit&amp;DYN_ARGS=TRUE&amp;VAR:ID1=95709T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9__FDSAUDITLINK__" localSheetId="6" hidden="1">{"fdsup://IBCentral/FAT Viewer?action=UPDATE&amp;creator=factset&amp;DOC_NAME=fat:reuters_qtrly_source_window.fat&amp;display_string=Audit&amp;DYN_ARGS=TRUE&amp;VAR:ID1=95709T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9__FDSAUDITLINK__" localSheetId="14" hidden="1">{"fdsup://IBCentral/FAT Viewer?action=UPDATE&amp;creator=factset&amp;DOC_NAME=fat:reuters_qtrly_source_window.fat&amp;display_string=Audit&amp;DYN_ARGS=TRUE&amp;VAR:ID1=95709T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9__FDSAUDITLINK__" localSheetId="16" hidden="1">{"fdsup://IBCentral/FAT Viewer?action=UPDATE&amp;creator=factset&amp;DOC_NAME=fat:reuters_qtrly_source_window.fat&amp;display_string=Audit&amp;DYN_ARGS=TRUE&amp;VAR:ID1=95709T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9__FDSAUDITLINK__" localSheetId="15" hidden="1">{"fdsup://IBCentral/FAT Viewer?action=UPDATE&amp;creator=factset&amp;DOC_NAME=fat:reuters_qtrly_source_window.fat&amp;display_string=Audit&amp;DYN_ARGS=TRUE&amp;VAR:ID1=95709T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9__FDSAUDITLINK__" localSheetId="12" hidden="1">{"fdsup://IBCentral/FAT Viewer?action=UPDATE&amp;creator=factset&amp;DOC_NAME=fat:reuters_qtrly_source_window.fat&amp;display_string=Audit&amp;DYN_ARGS=TRUE&amp;VAR:ID1=95709T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9__FDSAUDITLINK__" localSheetId="13" hidden="1">{"fdsup://IBCentral/FAT Viewer?action=UPDATE&amp;creator=factset&amp;DOC_NAME=fat:reuters_qtrly_source_window.fat&amp;display_string=Audit&amp;DYN_ARGS=TRUE&amp;VAR:ID1=95709T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9__FDSAUDITLINK__" localSheetId="11" hidden="1">{"fdsup://IBCentral/FAT Viewer?action=UPDATE&amp;creator=factset&amp;DOC_NAME=fat:reuters_qtrly_source_window.fat&amp;display_string=Audit&amp;DYN_ARGS=TRUE&amp;VAR:ID1=95709T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9__FDSAUDITLINK__" localSheetId="5" hidden="1">{"fdsup://IBCentral/FAT Viewer?action=UPDATE&amp;creator=factset&amp;DOC_NAME=fat:reuters_qtrly_source_window.fat&amp;display_string=Audit&amp;DYN_ARGS=TRUE&amp;VAR:ID1=95709T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9__FDSAUDITLINK__" localSheetId="4" hidden="1">{"fdsup://IBCentral/FAT Viewer?action=UPDATE&amp;creator=factset&amp;DOC_NAME=fat:reuters_qtrly_source_window.fat&amp;display_string=Audit&amp;DYN_ARGS=TRUE&amp;VAR:ID1=95709T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9__FDSAUDITLINK__" localSheetId="3" hidden="1">{"fdsup://IBCentral/FAT Viewer?action=UPDATE&amp;creator=factset&amp;DOC_NAME=fat:reuters_qtrly_source_window.fat&amp;display_string=Audit&amp;DYN_ARGS=TRUE&amp;VAR:ID1=95709T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9__FDSAUDITLINK__" localSheetId="2" hidden="1">{"fdsup://IBCentral/FAT Viewer?action=UPDATE&amp;creator=factset&amp;DOC_NAME=fat:reuters_qtrly_source_window.fat&amp;display_string=Audit&amp;DYN_ARGS=TRUE&amp;VAR:ID1=95709T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9__FDSAUDITLINK__" hidden="1">{"fdsup://IBCentral/FAT Viewer?action=UPDATE&amp;creator=factset&amp;DOC_NAME=fat:reuters_qtrly_source_window.fat&amp;display_string=Audit&amp;DYN_ARGS=TRUE&amp;VAR:ID1=95709T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__FDSAUDITLINK__" localSheetId="0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__FDSAUDITLINK__" localSheetId="9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__FDSAUDITLINK__" localSheetId="10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__FDSAUDITLINK__" localSheetId="1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__FDSAUDITLINK__" localSheetId="7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__FDSAUDITLINK__" localSheetId="8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__FDSAUDITLINK__" localSheetId="6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__FDSAUDITLINK__" localSheetId="1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__FDSAUDITLINK__" localSheetId="16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__FDSAUDITLINK__" localSheetId="1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__FDSAUDITLINK__" localSheetId="1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__FDSAUDITLINK__" localSheetId="1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__FDSAUDITLINK__" localSheetId="11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__FDSAUDITLINK__" localSheetId="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__FDSAUDITLINK__" localSheetId="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__FDSAUDITLINK__" localSheetId="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__FDSAUDITLINK__" localSheetId="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__FDSAUDITLINK__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0__FDSAUDITLINK__" localSheetId="0" hidden="1">{"fdsup://IBCentral/FAT Viewer?action=UPDATE&amp;creator=factset&amp;DOC_NAME=fat:reuters_qtrly_source_window.fat&amp;display_string=Audit&amp;DYN_ARGS=TRUE&amp;VAR:ID1=39116410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0__FDSAUDITLINK__" localSheetId="9" hidden="1">{"fdsup://IBCentral/FAT Viewer?action=UPDATE&amp;creator=factset&amp;DOC_NAME=fat:reuters_qtrly_source_window.fat&amp;display_string=Audit&amp;DYN_ARGS=TRUE&amp;VAR:ID1=39116410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0__FDSAUDITLINK__" localSheetId="10" hidden="1">{"fdsup://IBCentral/FAT Viewer?action=UPDATE&amp;creator=factset&amp;DOC_NAME=fat:reuters_qtrly_source_window.fat&amp;display_string=Audit&amp;DYN_ARGS=TRUE&amp;VAR:ID1=39116410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0__FDSAUDITLINK__" localSheetId="1" hidden="1">{"fdsup://IBCentral/FAT Viewer?action=UPDATE&amp;creator=factset&amp;DOC_NAME=fat:reuters_qtrly_source_window.fat&amp;display_string=Audit&amp;DYN_ARGS=TRUE&amp;VAR:ID1=39116410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0__FDSAUDITLINK__" localSheetId="7" hidden="1">{"fdsup://IBCentral/FAT Viewer?action=UPDATE&amp;creator=factset&amp;DOC_NAME=fat:reuters_qtrly_source_window.fat&amp;display_string=Audit&amp;DYN_ARGS=TRUE&amp;VAR:ID1=39116410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0__FDSAUDITLINK__" localSheetId="8" hidden="1">{"fdsup://IBCentral/FAT Viewer?action=UPDATE&amp;creator=factset&amp;DOC_NAME=fat:reuters_qtrly_source_window.fat&amp;display_string=Audit&amp;DYN_ARGS=TRUE&amp;VAR:ID1=39116410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0__FDSAUDITLINK__" localSheetId="6" hidden="1">{"fdsup://IBCentral/FAT Viewer?action=UPDATE&amp;creator=factset&amp;DOC_NAME=fat:reuters_qtrly_source_window.fat&amp;display_string=Audit&amp;DYN_ARGS=TRUE&amp;VAR:ID1=39116410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0__FDSAUDITLINK__" localSheetId="14" hidden="1">{"fdsup://IBCentral/FAT Viewer?action=UPDATE&amp;creator=factset&amp;DOC_NAME=fat:reuters_qtrly_source_window.fat&amp;display_string=Audit&amp;DYN_ARGS=TRUE&amp;VAR:ID1=39116410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0__FDSAUDITLINK__" localSheetId="16" hidden="1">{"fdsup://IBCentral/FAT Viewer?action=UPDATE&amp;creator=factset&amp;DOC_NAME=fat:reuters_qtrly_source_window.fat&amp;display_string=Audit&amp;DYN_ARGS=TRUE&amp;VAR:ID1=39116410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0__FDSAUDITLINK__" localSheetId="15" hidden="1">{"fdsup://IBCentral/FAT Viewer?action=UPDATE&amp;creator=factset&amp;DOC_NAME=fat:reuters_qtrly_source_window.fat&amp;display_string=Audit&amp;DYN_ARGS=TRUE&amp;VAR:ID1=39116410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0__FDSAUDITLINK__" localSheetId="12" hidden="1">{"fdsup://IBCentral/FAT Viewer?action=UPDATE&amp;creator=factset&amp;DOC_NAME=fat:reuters_qtrly_source_window.fat&amp;display_string=Audit&amp;DYN_ARGS=TRUE&amp;VAR:ID1=39116410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0__FDSAUDITLINK__" localSheetId="13" hidden="1">{"fdsup://IBCentral/FAT Viewer?action=UPDATE&amp;creator=factset&amp;DOC_NAME=fat:reuters_qtrly_source_window.fat&amp;display_string=Audit&amp;DYN_ARGS=TRUE&amp;VAR:ID1=39116410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0__FDSAUDITLINK__" localSheetId="11" hidden="1">{"fdsup://IBCentral/FAT Viewer?action=UPDATE&amp;creator=factset&amp;DOC_NAME=fat:reuters_qtrly_source_window.fat&amp;display_string=Audit&amp;DYN_ARGS=TRUE&amp;VAR:ID1=39116410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0__FDSAUDITLINK__" localSheetId="5" hidden="1">{"fdsup://IBCentral/FAT Viewer?action=UPDATE&amp;creator=factset&amp;DOC_NAME=fat:reuters_qtrly_source_window.fat&amp;display_string=Audit&amp;DYN_ARGS=TRUE&amp;VAR:ID1=39116410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0__FDSAUDITLINK__" localSheetId="4" hidden="1">{"fdsup://IBCentral/FAT Viewer?action=UPDATE&amp;creator=factset&amp;DOC_NAME=fat:reuters_qtrly_source_window.fat&amp;display_string=Audit&amp;DYN_ARGS=TRUE&amp;VAR:ID1=39116410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0__FDSAUDITLINK__" localSheetId="3" hidden="1">{"fdsup://IBCentral/FAT Viewer?action=UPDATE&amp;creator=factset&amp;DOC_NAME=fat:reuters_qtrly_source_window.fat&amp;display_string=Audit&amp;DYN_ARGS=TRUE&amp;VAR:ID1=39116410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0__FDSAUDITLINK__" localSheetId="2" hidden="1">{"fdsup://IBCentral/FAT Viewer?action=UPDATE&amp;creator=factset&amp;DOC_NAME=fat:reuters_qtrly_source_window.fat&amp;display_string=Audit&amp;DYN_ARGS=TRUE&amp;VAR:ID1=39116410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0__FDSAUDITLINK__" hidden="1">{"fdsup://IBCentral/FAT Viewer?action=UPDATE&amp;creator=factset&amp;DOC_NAME=fat:reuters_qtrly_source_window.fat&amp;display_string=Audit&amp;DYN_ARGS=TRUE&amp;VAR:ID1=39116410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1__FDSAUDITLINK__" localSheetId="0" hidden="1">{"fdsup://IBCentral/FAT Viewer?action=UPDATE&amp;creator=factset&amp;DOC_NAME=fat:reuters_qtrly_shs_src_window.fat&amp;display_string=Audit&amp;DYN_ARGS=TRUE&amp;VAR:ID1=39116410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1__FDSAUDITLINK__" localSheetId="9" hidden="1">{"fdsup://IBCentral/FAT Viewer?action=UPDATE&amp;creator=factset&amp;DOC_NAME=fat:reuters_qtrly_shs_src_window.fat&amp;display_string=Audit&amp;DYN_ARGS=TRUE&amp;VAR:ID1=39116410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1__FDSAUDITLINK__" localSheetId="10" hidden="1">{"fdsup://IBCentral/FAT Viewer?action=UPDATE&amp;creator=factset&amp;DOC_NAME=fat:reuters_qtrly_shs_src_window.fat&amp;display_string=Audit&amp;DYN_ARGS=TRUE&amp;VAR:ID1=39116410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1__FDSAUDITLINK__" localSheetId="1" hidden="1">{"fdsup://IBCentral/FAT Viewer?action=UPDATE&amp;creator=factset&amp;DOC_NAME=fat:reuters_qtrly_shs_src_window.fat&amp;display_string=Audit&amp;DYN_ARGS=TRUE&amp;VAR:ID1=39116410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1__FDSAUDITLINK__" localSheetId="7" hidden="1">{"fdsup://IBCentral/FAT Viewer?action=UPDATE&amp;creator=factset&amp;DOC_NAME=fat:reuters_qtrly_shs_src_window.fat&amp;display_string=Audit&amp;DYN_ARGS=TRUE&amp;VAR:ID1=39116410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1__FDSAUDITLINK__" localSheetId="8" hidden="1">{"fdsup://IBCentral/FAT Viewer?action=UPDATE&amp;creator=factset&amp;DOC_NAME=fat:reuters_qtrly_shs_src_window.fat&amp;display_string=Audit&amp;DYN_ARGS=TRUE&amp;VAR:ID1=39116410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1__FDSAUDITLINK__" localSheetId="6" hidden="1">{"fdsup://IBCentral/FAT Viewer?action=UPDATE&amp;creator=factset&amp;DOC_NAME=fat:reuters_qtrly_shs_src_window.fat&amp;display_string=Audit&amp;DYN_ARGS=TRUE&amp;VAR:ID1=39116410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1__FDSAUDITLINK__" localSheetId="14" hidden="1">{"fdsup://IBCentral/FAT Viewer?action=UPDATE&amp;creator=factset&amp;DOC_NAME=fat:reuters_qtrly_shs_src_window.fat&amp;display_string=Audit&amp;DYN_ARGS=TRUE&amp;VAR:ID1=39116410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1__FDSAUDITLINK__" localSheetId="16" hidden="1">{"fdsup://IBCentral/FAT Viewer?action=UPDATE&amp;creator=factset&amp;DOC_NAME=fat:reuters_qtrly_shs_src_window.fat&amp;display_string=Audit&amp;DYN_ARGS=TRUE&amp;VAR:ID1=39116410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1__FDSAUDITLINK__" localSheetId="15" hidden="1">{"fdsup://IBCentral/FAT Viewer?action=UPDATE&amp;creator=factset&amp;DOC_NAME=fat:reuters_qtrly_shs_src_window.fat&amp;display_string=Audit&amp;DYN_ARGS=TRUE&amp;VAR:ID1=39116410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1__FDSAUDITLINK__" localSheetId="12" hidden="1">{"fdsup://IBCentral/FAT Viewer?action=UPDATE&amp;creator=factset&amp;DOC_NAME=fat:reuters_qtrly_shs_src_window.fat&amp;display_string=Audit&amp;DYN_ARGS=TRUE&amp;VAR:ID1=39116410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1__FDSAUDITLINK__" localSheetId="13" hidden="1">{"fdsup://IBCentral/FAT Viewer?action=UPDATE&amp;creator=factset&amp;DOC_NAME=fat:reuters_qtrly_shs_src_window.fat&amp;display_string=Audit&amp;DYN_ARGS=TRUE&amp;VAR:ID1=39116410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1__FDSAUDITLINK__" localSheetId="11" hidden="1">{"fdsup://IBCentral/FAT Viewer?action=UPDATE&amp;creator=factset&amp;DOC_NAME=fat:reuters_qtrly_shs_src_window.fat&amp;display_string=Audit&amp;DYN_ARGS=TRUE&amp;VAR:ID1=39116410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1__FDSAUDITLINK__" localSheetId="5" hidden="1">{"fdsup://IBCentral/FAT Viewer?action=UPDATE&amp;creator=factset&amp;DOC_NAME=fat:reuters_qtrly_shs_src_window.fat&amp;display_string=Audit&amp;DYN_ARGS=TRUE&amp;VAR:ID1=39116410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1__FDSAUDITLINK__" localSheetId="4" hidden="1">{"fdsup://IBCentral/FAT Viewer?action=UPDATE&amp;creator=factset&amp;DOC_NAME=fat:reuters_qtrly_shs_src_window.fat&amp;display_string=Audit&amp;DYN_ARGS=TRUE&amp;VAR:ID1=39116410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1__FDSAUDITLINK__" localSheetId="3" hidden="1">{"fdsup://IBCentral/FAT Viewer?action=UPDATE&amp;creator=factset&amp;DOC_NAME=fat:reuters_qtrly_shs_src_window.fat&amp;display_string=Audit&amp;DYN_ARGS=TRUE&amp;VAR:ID1=39116410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1__FDSAUDITLINK__" localSheetId="2" hidden="1">{"fdsup://IBCentral/FAT Viewer?action=UPDATE&amp;creator=factset&amp;DOC_NAME=fat:reuters_qtrly_shs_src_window.fat&amp;display_string=Audit&amp;DYN_ARGS=TRUE&amp;VAR:ID1=39116410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1__FDSAUDITLINK__" hidden="1">{"fdsup://IBCentral/FAT Viewer?action=UPDATE&amp;creator=factset&amp;DOC_NAME=fat:reuters_qtrly_shs_src_window.fat&amp;display_string=Audit&amp;DYN_ARGS=TRUE&amp;VAR:ID1=39116410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2__FDSAUDITLINK__" localSheetId="0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2__FDSAUDITLINK__" localSheetId="9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2__FDSAUDITLINK__" localSheetId="10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2__FDSAUDITLINK__" localSheetId="1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2__FDSAUDITLINK__" localSheetId="7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2__FDSAUDITLINK__" localSheetId="8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2__FDSAUDITLINK__" localSheetId="6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2__FDSAUDITLINK__" localSheetId="14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2__FDSAUDITLINK__" localSheetId="16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2__FDSAUDITLINK__" localSheetId="15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2__FDSAUDITLINK__" localSheetId="12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2__FDSAUDITLINK__" localSheetId="13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2__FDSAUDITLINK__" localSheetId="11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2__FDSAUDITLINK__" localSheetId="5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2__FDSAUDITLINK__" localSheetId="4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2__FDSAUDITLINK__" localSheetId="3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2__FDSAUDITLINK__" localSheetId="2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2__FDSAUDITLINK__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3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3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3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3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3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3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3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3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3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3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3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3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3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3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3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3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3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3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4__FDSAUDITLINK__" localSheetId="0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4__FDSAUDITLINK__" localSheetId="9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4__FDSAUDITLINK__" localSheetId="10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4__FDSAUDITLINK__" localSheetId="1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4__FDSAUDITLINK__" localSheetId="7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4__FDSAUDITLINK__" localSheetId="8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4__FDSAUDITLINK__" localSheetId="6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4__FDSAUDITLINK__" localSheetId="14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4__FDSAUDITLINK__" localSheetId="16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4__FDSAUDITLINK__" localSheetId="15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4__FDSAUDITLINK__" localSheetId="12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4__FDSAUDITLINK__" localSheetId="13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4__FDSAUDITLINK__" localSheetId="11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4__FDSAUDITLINK__" localSheetId="5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4__FDSAUDITLINK__" localSheetId="4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4__FDSAUDITLINK__" localSheetId="3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4__FDSAUDITLINK__" localSheetId="2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4__FDSAUDITLINK__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5__FDSAUDITLINK__" localSheetId="0" hidden="1">{"fdsup://IBCentral/FAT Viewer?action=UPDATE&amp;creator=factset&amp;DOC_NAME=fat:reuters_qtrly_source_window.fat&amp;display_string=Audit&amp;DYN_ARGS=TRUE&amp;VAR:ID1=12589610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5__FDSAUDITLINK__" localSheetId="9" hidden="1">{"fdsup://IBCentral/FAT Viewer?action=UPDATE&amp;creator=factset&amp;DOC_NAME=fat:reuters_qtrly_source_window.fat&amp;display_string=Audit&amp;DYN_ARGS=TRUE&amp;VAR:ID1=12589610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5__FDSAUDITLINK__" localSheetId="10" hidden="1">{"fdsup://IBCentral/FAT Viewer?action=UPDATE&amp;creator=factset&amp;DOC_NAME=fat:reuters_qtrly_source_window.fat&amp;display_string=Audit&amp;DYN_ARGS=TRUE&amp;VAR:ID1=12589610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5__FDSAUDITLINK__" localSheetId="1" hidden="1">{"fdsup://IBCentral/FAT Viewer?action=UPDATE&amp;creator=factset&amp;DOC_NAME=fat:reuters_qtrly_source_window.fat&amp;display_string=Audit&amp;DYN_ARGS=TRUE&amp;VAR:ID1=12589610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5__FDSAUDITLINK__" localSheetId="7" hidden="1">{"fdsup://IBCentral/FAT Viewer?action=UPDATE&amp;creator=factset&amp;DOC_NAME=fat:reuters_qtrly_source_window.fat&amp;display_string=Audit&amp;DYN_ARGS=TRUE&amp;VAR:ID1=12589610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5__FDSAUDITLINK__" localSheetId="8" hidden="1">{"fdsup://IBCentral/FAT Viewer?action=UPDATE&amp;creator=factset&amp;DOC_NAME=fat:reuters_qtrly_source_window.fat&amp;display_string=Audit&amp;DYN_ARGS=TRUE&amp;VAR:ID1=12589610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5__FDSAUDITLINK__" localSheetId="6" hidden="1">{"fdsup://IBCentral/FAT Viewer?action=UPDATE&amp;creator=factset&amp;DOC_NAME=fat:reuters_qtrly_source_window.fat&amp;display_string=Audit&amp;DYN_ARGS=TRUE&amp;VAR:ID1=12589610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5__FDSAUDITLINK__" localSheetId="14" hidden="1">{"fdsup://IBCentral/FAT Viewer?action=UPDATE&amp;creator=factset&amp;DOC_NAME=fat:reuters_qtrly_source_window.fat&amp;display_string=Audit&amp;DYN_ARGS=TRUE&amp;VAR:ID1=12589610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5__FDSAUDITLINK__" localSheetId="16" hidden="1">{"fdsup://IBCentral/FAT Viewer?action=UPDATE&amp;creator=factset&amp;DOC_NAME=fat:reuters_qtrly_source_window.fat&amp;display_string=Audit&amp;DYN_ARGS=TRUE&amp;VAR:ID1=12589610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5__FDSAUDITLINK__" localSheetId="15" hidden="1">{"fdsup://IBCentral/FAT Viewer?action=UPDATE&amp;creator=factset&amp;DOC_NAME=fat:reuters_qtrly_source_window.fat&amp;display_string=Audit&amp;DYN_ARGS=TRUE&amp;VAR:ID1=12589610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5__FDSAUDITLINK__" localSheetId="12" hidden="1">{"fdsup://IBCentral/FAT Viewer?action=UPDATE&amp;creator=factset&amp;DOC_NAME=fat:reuters_qtrly_source_window.fat&amp;display_string=Audit&amp;DYN_ARGS=TRUE&amp;VAR:ID1=12589610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5__FDSAUDITLINK__" localSheetId="13" hidden="1">{"fdsup://IBCentral/FAT Viewer?action=UPDATE&amp;creator=factset&amp;DOC_NAME=fat:reuters_qtrly_source_window.fat&amp;display_string=Audit&amp;DYN_ARGS=TRUE&amp;VAR:ID1=12589610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5__FDSAUDITLINK__" localSheetId="11" hidden="1">{"fdsup://IBCentral/FAT Viewer?action=UPDATE&amp;creator=factset&amp;DOC_NAME=fat:reuters_qtrly_source_window.fat&amp;display_string=Audit&amp;DYN_ARGS=TRUE&amp;VAR:ID1=12589610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5__FDSAUDITLINK__" localSheetId="5" hidden="1">{"fdsup://IBCentral/FAT Viewer?action=UPDATE&amp;creator=factset&amp;DOC_NAME=fat:reuters_qtrly_source_window.fat&amp;display_string=Audit&amp;DYN_ARGS=TRUE&amp;VAR:ID1=12589610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5__FDSAUDITLINK__" localSheetId="4" hidden="1">{"fdsup://IBCentral/FAT Viewer?action=UPDATE&amp;creator=factset&amp;DOC_NAME=fat:reuters_qtrly_source_window.fat&amp;display_string=Audit&amp;DYN_ARGS=TRUE&amp;VAR:ID1=12589610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5__FDSAUDITLINK__" localSheetId="3" hidden="1">{"fdsup://IBCentral/FAT Viewer?action=UPDATE&amp;creator=factset&amp;DOC_NAME=fat:reuters_qtrly_source_window.fat&amp;display_string=Audit&amp;DYN_ARGS=TRUE&amp;VAR:ID1=12589610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5__FDSAUDITLINK__" localSheetId="2" hidden="1">{"fdsup://IBCentral/FAT Viewer?action=UPDATE&amp;creator=factset&amp;DOC_NAME=fat:reuters_qtrly_source_window.fat&amp;display_string=Audit&amp;DYN_ARGS=TRUE&amp;VAR:ID1=12589610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5__FDSAUDITLINK__" hidden="1">{"fdsup://IBCentral/FAT Viewer?action=UPDATE&amp;creator=factset&amp;DOC_NAME=fat:reuters_qtrly_source_window.fat&amp;display_string=Audit&amp;DYN_ARGS=TRUE&amp;VAR:ID1=12589610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6__FDSAUDITLINK__" localSheetId="0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6__FDSAUDITLINK__" localSheetId="9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6__FDSAUDITLINK__" localSheetId="10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6__FDSAUDITLINK__" localSheetId="1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6__FDSAUDITLINK__" localSheetId="7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6__FDSAUDITLINK__" localSheetId="8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6__FDSAUDITLINK__" localSheetId="6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6__FDSAUDITLINK__" localSheetId="1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6__FDSAUDITLINK__" localSheetId="16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6__FDSAUDITLINK__" localSheetId="1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6__FDSAUDITLINK__" localSheetId="1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6__FDSAUDITLINK__" localSheetId="1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6__FDSAUDITLINK__" localSheetId="11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6__FDSAUDITLINK__" localSheetId="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6__FDSAUDITLINK__" localSheetId="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6__FDSAUDITLINK__" localSheetId="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6__FDSAUDITLINK__" localSheetId="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6__FDSAUDITLINK__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7__FDSAUDITLINK__" localSheetId="0" hidden="1">{"fdsup://IBCentral/FAT Viewer?action=UPDATE&amp;creator=factset&amp;DOC_NAME=fat:reuters_qtrly_shs_src_window.fat&amp;display_string=Audit&amp;DYN_ARGS=TRUE&amp;VAR:ID1=67073Y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7__FDSAUDITLINK__" localSheetId="9" hidden="1">{"fdsup://IBCentral/FAT Viewer?action=UPDATE&amp;creator=factset&amp;DOC_NAME=fat:reuters_qtrly_shs_src_window.fat&amp;display_string=Audit&amp;DYN_ARGS=TRUE&amp;VAR:ID1=67073Y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7__FDSAUDITLINK__" localSheetId="10" hidden="1">{"fdsup://IBCentral/FAT Viewer?action=UPDATE&amp;creator=factset&amp;DOC_NAME=fat:reuters_qtrly_shs_src_window.fat&amp;display_string=Audit&amp;DYN_ARGS=TRUE&amp;VAR:ID1=67073Y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7__FDSAUDITLINK__" localSheetId="1" hidden="1">{"fdsup://IBCentral/FAT Viewer?action=UPDATE&amp;creator=factset&amp;DOC_NAME=fat:reuters_qtrly_shs_src_window.fat&amp;display_string=Audit&amp;DYN_ARGS=TRUE&amp;VAR:ID1=67073Y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7__FDSAUDITLINK__" localSheetId="7" hidden="1">{"fdsup://IBCentral/FAT Viewer?action=UPDATE&amp;creator=factset&amp;DOC_NAME=fat:reuters_qtrly_shs_src_window.fat&amp;display_string=Audit&amp;DYN_ARGS=TRUE&amp;VAR:ID1=67073Y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7__FDSAUDITLINK__" localSheetId="8" hidden="1">{"fdsup://IBCentral/FAT Viewer?action=UPDATE&amp;creator=factset&amp;DOC_NAME=fat:reuters_qtrly_shs_src_window.fat&amp;display_string=Audit&amp;DYN_ARGS=TRUE&amp;VAR:ID1=67073Y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7__FDSAUDITLINK__" localSheetId="6" hidden="1">{"fdsup://IBCentral/FAT Viewer?action=UPDATE&amp;creator=factset&amp;DOC_NAME=fat:reuters_qtrly_shs_src_window.fat&amp;display_string=Audit&amp;DYN_ARGS=TRUE&amp;VAR:ID1=67073Y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7__FDSAUDITLINK__" localSheetId="14" hidden="1">{"fdsup://IBCentral/FAT Viewer?action=UPDATE&amp;creator=factset&amp;DOC_NAME=fat:reuters_qtrly_shs_src_window.fat&amp;display_string=Audit&amp;DYN_ARGS=TRUE&amp;VAR:ID1=67073Y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7__FDSAUDITLINK__" localSheetId="16" hidden="1">{"fdsup://IBCentral/FAT Viewer?action=UPDATE&amp;creator=factset&amp;DOC_NAME=fat:reuters_qtrly_shs_src_window.fat&amp;display_string=Audit&amp;DYN_ARGS=TRUE&amp;VAR:ID1=67073Y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7__FDSAUDITLINK__" localSheetId="15" hidden="1">{"fdsup://IBCentral/FAT Viewer?action=UPDATE&amp;creator=factset&amp;DOC_NAME=fat:reuters_qtrly_shs_src_window.fat&amp;display_string=Audit&amp;DYN_ARGS=TRUE&amp;VAR:ID1=67073Y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7__FDSAUDITLINK__" localSheetId="12" hidden="1">{"fdsup://IBCentral/FAT Viewer?action=UPDATE&amp;creator=factset&amp;DOC_NAME=fat:reuters_qtrly_shs_src_window.fat&amp;display_string=Audit&amp;DYN_ARGS=TRUE&amp;VAR:ID1=67073Y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7__FDSAUDITLINK__" localSheetId="13" hidden="1">{"fdsup://IBCentral/FAT Viewer?action=UPDATE&amp;creator=factset&amp;DOC_NAME=fat:reuters_qtrly_shs_src_window.fat&amp;display_string=Audit&amp;DYN_ARGS=TRUE&amp;VAR:ID1=67073Y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7__FDSAUDITLINK__" localSheetId="11" hidden="1">{"fdsup://IBCentral/FAT Viewer?action=UPDATE&amp;creator=factset&amp;DOC_NAME=fat:reuters_qtrly_shs_src_window.fat&amp;display_string=Audit&amp;DYN_ARGS=TRUE&amp;VAR:ID1=67073Y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7__FDSAUDITLINK__" localSheetId="5" hidden="1">{"fdsup://IBCentral/FAT Viewer?action=UPDATE&amp;creator=factset&amp;DOC_NAME=fat:reuters_qtrly_shs_src_window.fat&amp;display_string=Audit&amp;DYN_ARGS=TRUE&amp;VAR:ID1=67073Y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7__FDSAUDITLINK__" localSheetId="4" hidden="1">{"fdsup://IBCentral/FAT Viewer?action=UPDATE&amp;creator=factset&amp;DOC_NAME=fat:reuters_qtrly_shs_src_window.fat&amp;display_string=Audit&amp;DYN_ARGS=TRUE&amp;VAR:ID1=67073Y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7__FDSAUDITLINK__" localSheetId="3" hidden="1">{"fdsup://IBCentral/FAT Viewer?action=UPDATE&amp;creator=factset&amp;DOC_NAME=fat:reuters_qtrly_shs_src_window.fat&amp;display_string=Audit&amp;DYN_ARGS=TRUE&amp;VAR:ID1=67073Y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7__FDSAUDITLINK__" localSheetId="2" hidden="1">{"fdsup://IBCentral/FAT Viewer?action=UPDATE&amp;creator=factset&amp;DOC_NAME=fat:reuters_qtrly_shs_src_window.fat&amp;display_string=Audit&amp;DYN_ARGS=TRUE&amp;VAR:ID1=67073Y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7__FDSAUDITLINK__" hidden="1">{"fdsup://IBCentral/FAT Viewer?action=UPDATE&amp;creator=factset&amp;DOC_NAME=fat:reuters_qtrly_shs_src_window.fat&amp;display_string=Audit&amp;DYN_ARGS=TRUE&amp;VAR:ID1=67073Y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8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8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8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8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8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8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8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8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8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8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8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8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8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8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8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8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8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8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9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9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9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9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9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9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9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9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9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9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9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9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9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9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9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9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9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9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0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0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0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0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0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0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0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0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0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0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0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0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0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0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0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0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0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0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1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1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1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1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1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1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1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1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1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1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1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1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1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1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1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1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1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1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2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2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2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2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2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2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2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2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2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2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2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2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2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2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2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2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2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2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3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3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3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3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3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3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3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3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3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3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3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3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3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3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3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3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3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3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4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4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4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4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4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4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4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4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4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4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4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4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4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4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4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4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4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4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5__FDSAUDITLINK__" localSheetId="0" hidden="1">{"fdsup://IBCentral/FAT Viewer?action=UPDATE&amp;creator=factset&amp;DOC_NAME=fat:reuters_qtrly_source_window.fat&amp;display_string=Audit&amp;DYN_ARGS=TRUE&amp;VAR:ID1=87237510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5__FDSAUDITLINK__" localSheetId="9" hidden="1">{"fdsup://IBCentral/FAT Viewer?action=UPDATE&amp;creator=factset&amp;DOC_NAME=fat:reuters_qtrly_source_window.fat&amp;display_string=Audit&amp;DYN_ARGS=TRUE&amp;VAR:ID1=87237510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5__FDSAUDITLINK__" localSheetId="10" hidden="1">{"fdsup://IBCentral/FAT Viewer?action=UPDATE&amp;creator=factset&amp;DOC_NAME=fat:reuters_qtrly_source_window.fat&amp;display_string=Audit&amp;DYN_ARGS=TRUE&amp;VAR:ID1=87237510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5__FDSAUDITLINK__" localSheetId="1" hidden="1">{"fdsup://IBCentral/FAT Viewer?action=UPDATE&amp;creator=factset&amp;DOC_NAME=fat:reuters_qtrly_source_window.fat&amp;display_string=Audit&amp;DYN_ARGS=TRUE&amp;VAR:ID1=87237510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5__FDSAUDITLINK__" localSheetId="7" hidden="1">{"fdsup://IBCentral/FAT Viewer?action=UPDATE&amp;creator=factset&amp;DOC_NAME=fat:reuters_qtrly_source_window.fat&amp;display_string=Audit&amp;DYN_ARGS=TRUE&amp;VAR:ID1=87237510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5__FDSAUDITLINK__" localSheetId="8" hidden="1">{"fdsup://IBCentral/FAT Viewer?action=UPDATE&amp;creator=factset&amp;DOC_NAME=fat:reuters_qtrly_source_window.fat&amp;display_string=Audit&amp;DYN_ARGS=TRUE&amp;VAR:ID1=87237510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5__FDSAUDITLINK__" localSheetId="6" hidden="1">{"fdsup://IBCentral/FAT Viewer?action=UPDATE&amp;creator=factset&amp;DOC_NAME=fat:reuters_qtrly_source_window.fat&amp;display_string=Audit&amp;DYN_ARGS=TRUE&amp;VAR:ID1=87237510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5__FDSAUDITLINK__" localSheetId="14" hidden="1">{"fdsup://IBCentral/FAT Viewer?action=UPDATE&amp;creator=factset&amp;DOC_NAME=fat:reuters_qtrly_source_window.fat&amp;display_string=Audit&amp;DYN_ARGS=TRUE&amp;VAR:ID1=87237510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5__FDSAUDITLINK__" localSheetId="16" hidden="1">{"fdsup://IBCentral/FAT Viewer?action=UPDATE&amp;creator=factset&amp;DOC_NAME=fat:reuters_qtrly_source_window.fat&amp;display_string=Audit&amp;DYN_ARGS=TRUE&amp;VAR:ID1=87237510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5__FDSAUDITLINK__" localSheetId="15" hidden="1">{"fdsup://IBCentral/FAT Viewer?action=UPDATE&amp;creator=factset&amp;DOC_NAME=fat:reuters_qtrly_source_window.fat&amp;display_string=Audit&amp;DYN_ARGS=TRUE&amp;VAR:ID1=87237510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5__FDSAUDITLINK__" localSheetId="12" hidden="1">{"fdsup://IBCentral/FAT Viewer?action=UPDATE&amp;creator=factset&amp;DOC_NAME=fat:reuters_qtrly_source_window.fat&amp;display_string=Audit&amp;DYN_ARGS=TRUE&amp;VAR:ID1=87237510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5__FDSAUDITLINK__" localSheetId="13" hidden="1">{"fdsup://IBCentral/FAT Viewer?action=UPDATE&amp;creator=factset&amp;DOC_NAME=fat:reuters_qtrly_source_window.fat&amp;display_string=Audit&amp;DYN_ARGS=TRUE&amp;VAR:ID1=87237510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5__FDSAUDITLINK__" localSheetId="11" hidden="1">{"fdsup://IBCentral/FAT Viewer?action=UPDATE&amp;creator=factset&amp;DOC_NAME=fat:reuters_qtrly_source_window.fat&amp;display_string=Audit&amp;DYN_ARGS=TRUE&amp;VAR:ID1=87237510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5__FDSAUDITLINK__" localSheetId="5" hidden="1">{"fdsup://IBCentral/FAT Viewer?action=UPDATE&amp;creator=factset&amp;DOC_NAME=fat:reuters_qtrly_source_window.fat&amp;display_string=Audit&amp;DYN_ARGS=TRUE&amp;VAR:ID1=87237510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5__FDSAUDITLINK__" localSheetId="4" hidden="1">{"fdsup://IBCentral/FAT Viewer?action=UPDATE&amp;creator=factset&amp;DOC_NAME=fat:reuters_qtrly_source_window.fat&amp;display_string=Audit&amp;DYN_ARGS=TRUE&amp;VAR:ID1=87237510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5__FDSAUDITLINK__" localSheetId="3" hidden="1">{"fdsup://IBCentral/FAT Viewer?action=UPDATE&amp;creator=factset&amp;DOC_NAME=fat:reuters_qtrly_source_window.fat&amp;display_string=Audit&amp;DYN_ARGS=TRUE&amp;VAR:ID1=87237510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5__FDSAUDITLINK__" localSheetId="2" hidden="1">{"fdsup://IBCentral/FAT Viewer?action=UPDATE&amp;creator=factset&amp;DOC_NAME=fat:reuters_qtrly_source_window.fat&amp;display_string=Audit&amp;DYN_ARGS=TRUE&amp;VAR:ID1=87237510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5__FDSAUDITLINK__" hidden="1">{"fdsup://IBCentral/FAT Viewer?action=UPDATE&amp;creator=factset&amp;DOC_NAME=fat:reuters_qtrly_source_window.fat&amp;display_string=Audit&amp;DYN_ARGS=TRUE&amp;VAR:ID1=87237510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6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6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6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6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6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6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6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6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6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6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6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6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6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6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6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6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6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6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7__FDSAUDITLINK__" localSheetId="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7__FDSAUDITLINK__" localSheetId="9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7__FDSAUDITLINK__" localSheetId="1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7__FDSAUDITLINK__" localSheetId="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7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7__FDSAUDITLINK__" localSheetId="8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7__FDSAUDITLINK__" localSheetId="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7__FDSAUDITLINK__" localSheetId="1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7__FDSAUDITLINK__" localSheetId="1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7__FDSAUDITLINK__" localSheetId="1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7__FDSAUDITLINK__" localSheetId="1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7__FDSAUDITLINK__" localSheetId="1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7__FDSAUDITLINK__" localSheetId="1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7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7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7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7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7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8__FDSAUDITLINK__" localSheetId="0" hidden="1">{"fdsup://IBCentral/FAT Viewer?action=UPDATE&amp;creator=factset&amp;DOC_NAME=fat:reuters_qtrly_shs_src_window.fat&amp;display_string=Audit&amp;DYN_ARGS=TRUE&amp;VAR:ID1=72348410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58__FDSAUDITLINK__" localSheetId="9" hidden="1">{"fdsup://IBCentral/FAT Viewer?action=UPDATE&amp;creator=factset&amp;DOC_NAME=fat:reuters_qtrly_shs_src_window.fat&amp;display_string=Audit&amp;DYN_ARGS=TRUE&amp;VAR:ID1=72348410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58__FDSAUDITLINK__" localSheetId="10" hidden="1">{"fdsup://IBCentral/FAT Viewer?action=UPDATE&amp;creator=factset&amp;DOC_NAME=fat:reuters_qtrly_shs_src_window.fat&amp;display_string=Audit&amp;DYN_ARGS=TRUE&amp;VAR:ID1=72348410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58__FDSAUDITLINK__" localSheetId="1" hidden="1">{"fdsup://IBCentral/FAT Viewer?action=UPDATE&amp;creator=factset&amp;DOC_NAME=fat:reuters_qtrly_shs_src_window.fat&amp;display_string=Audit&amp;DYN_ARGS=TRUE&amp;VAR:ID1=72348410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58__FDSAUDITLINK__" localSheetId="7" hidden="1">{"fdsup://IBCentral/FAT Viewer?action=UPDATE&amp;creator=factset&amp;DOC_NAME=fat:reuters_qtrly_shs_src_window.fat&amp;display_string=Audit&amp;DYN_ARGS=TRUE&amp;VAR:ID1=72348410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58__FDSAUDITLINK__" localSheetId="8" hidden="1">{"fdsup://IBCentral/FAT Viewer?action=UPDATE&amp;creator=factset&amp;DOC_NAME=fat:reuters_qtrly_shs_src_window.fat&amp;display_string=Audit&amp;DYN_ARGS=TRUE&amp;VAR:ID1=72348410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58__FDSAUDITLINK__" localSheetId="6" hidden="1">{"fdsup://IBCentral/FAT Viewer?action=UPDATE&amp;creator=factset&amp;DOC_NAME=fat:reuters_qtrly_shs_src_window.fat&amp;display_string=Audit&amp;DYN_ARGS=TRUE&amp;VAR:ID1=72348410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58__FDSAUDITLINK__" localSheetId="14" hidden="1">{"fdsup://IBCentral/FAT Viewer?action=UPDATE&amp;creator=factset&amp;DOC_NAME=fat:reuters_qtrly_shs_src_window.fat&amp;display_string=Audit&amp;DYN_ARGS=TRUE&amp;VAR:ID1=72348410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58__FDSAUDITLINK__" localSheetId="16" hidden="1">{"fdsup://IBCentral/FAT Viewer?action=UPDATE&amp;creator=factset&amp;DOC_NAME=fat:reuters_qtrly_shs_src_window.fat&amp;display_string=Audit&amp;DYN_ARGS=TRUE&amp;VAR:ID1=72348410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58__FDSAUDITLINK__" localSheetId="15" hidden="1">{"fdsup://IBCentral/FAT Viewer?action=UPDATE&amp;creator=factset&amp;DOC_NAME=fat:reuters_qtrly_shs_src_window.fat&amp;display_string=Audit&amp;DYN_ARGS=TRUE&amp;VAR:ID1=72348410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58__FDSAUDITLINK__" localSheetId="12" hidden="1">{"fdsup://IBCentral/FAT Viewer?action=UPDATE&amp;creator=factset&amp;DOC_NAME=fat:reuters_qtrly_shs_src_window.fat&amp;display_string=Audit&amp;DYN_ARGS=TRUE&amp;VAR:ID1=72348410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58__FDSAUDITLINK__" localSheetId="13" hidden="1">{"fdsup://IBCentral/FAT Viewer?action=UPDATE&amp;creator=factset&amp;DOC_NAME=fat:reuters_qtrly_shs_src_window.fat&amp;display_string=Audit&amp;DYN_ARGS=TRUE&amp;VAR:ID1=72348410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58__FDSAUDITLINK__" localSheetId="11" hidden="1">{"fdsup://IBCentral/FAT Viewer?action=UPDATE&amp;creator=factset&amp;DOC_NAME=fat:reuters_qtrly_shs_src_window.fat&amp;display_string=Audit&amp;DYN_ARGS=TRUE&amp;VAR:ID1=72348410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58__FDSAUDITLINK__" localSheetId="5" hidden="1">{"fdsup://IBCentral/FAT Viewer?action=UPDATE&amp;creator=factset&amp;DOC_NAME=fat:reuters_qtrly_shs_src_window.fat&amp;display_string=Audit&amp;DYN_ARGS=TRUE&amp;VAR:ID1=72348410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58__FDSAUDITLINK__" localSheetId="4" hidden="1">{"fdsup://IBCentral/FAT Viewer?action=UPDATE&amp;creator=factset&amp;DOC_NAME=fat:reuters_qtrly_shs_src_window.fat&amp;display_string=Audit&amp;DYN_ARGS=TRUE&amp;VAR:ID1=72348410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58__FDSAUDITLINK__" localSheetId="3" hidden="1">{"fdsup://IBCentral/FAT Viewer?action=UPDATE&amp;creator=factset&amp;DOC_NAME=fat:reuters_qtrly_shs_src_window.fat&amp;display_string=Audit&amp;DYN_ARGS=TRUE&amp;VAR:ID1=72348410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58__FDSAUDITLINK__" localSheetId="2" hidden="1">{"fdsup://IBCentral/FAT Viewer?action=UPDATE&amp;creator=factset&amp;DOC_NAME=fat:reuters_qtrly_shs_src_window.fat&amp;display_string=Audit&amp;DYN_ARGS=TRUE&amp;VAR:ID1=72348410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58__FDSAUDITLINK__" hidden="1">{"fdsup://IBCentral/FAT Viewer?action=UPDATE&amp;creator=factset&amp;DOC_NAME=fat:reuters_qtrly_shs_src_window.fat&amp;display_string=Audit&amp;DYN_ARGS=TRUE&amp;VAR:ID1=72348410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59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9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9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9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9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9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9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9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9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9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9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9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9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9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9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9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9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9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__FDSAUDITLINK__" localSheetId="0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__FDSAUDITLINK__" localSheetId="9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__FDSAUDITLINK__" localSheetId="10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__FDSAUDITLINK__" localSheetId="1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__FDSAUDITLINK__" localSheetId="7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__FDSAUDITLINK__" localSheetId="8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__FDSAUDITLINK__" localSheetId="6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__FDSAUDITLINK__" localSheetId="14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__FDSAUDITLINK__" localSheetId="16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__FDSAUDITLINK__" localSheetId="15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__FDSAUDITLINK__" localSheetId="12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__FDSAUDITLINK__" localSheetId="13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__FDSAUDITLINK__" localSheetId="11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__FDSAUDITLINK__" localSheetId="5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__FDSAUDITLINK__" localSheetId="4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__FDSAUDITLINK__" localSheetId="3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__FDSAUDITLINK__" localSheetId="2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__FDSAUDITLINK__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0__FDSAUDITLINK__" localSheetId="0" hidden="1">{"fdsup://IBCentral/FAT Viewer?action=UPDATE&amp;creator=factset&amp;DOC_NAME=fat:reuters_qtrly_source_window.fat&amp;display_string=Audit&amp;DYN_ARGS=TRUE&amp;VAR:ID1=45822P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0__FDSAUDITLINK__" localSheetId="9" hidden="1">{"fdsup://IBCentral/FAT Viewer?action=UPDATE&amp;creator=factset&amp;DOC_NAME=fat:reuters_qtrly_source_window.fat&amp;display_string=Audit&amp;DYN_ARGS=TRUE&amp;VAR:ID1=45822P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0__FDSAUDITLINK__" localSheetId="10" hidden="1">{"fdsup://IBCentral/FAT Viewer?action=UPDATE&amp;creator=factset&amp;DOC_NAME=fat:reuters_qtrly_source_window.fat&amp;display_string=Audit&amp;DYN_ARGS=TRUE&amp;VAR:ID1=45822P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0__FDSAUDITLINK__" localSheetId="1" hidden="1">{"fdsup://IBCentral/FAT Viewer?action=UPDATE&amp;creator=factset&amp;DOC_NAME=fat:reuters_qtrly_source_window.fat&amp;display_string=Audit&amp;DYN_ARGS=TRUE&amp;VAR:ID1=45822P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0__FDSAUDITLINK__" localSheetId="7" hidden="1">{"fdsup://IBCentral/FAT Viewer?action=UPDATE&amp;creator=factset&amp;DOC_NAME=fat:reuters_qtrly_source_window.fat&amp;display_string=Audit&amp;DYN_ARGS=TRUE&amp;VAR:ID1=45822P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0__FDSAUDITLINK__" localSheetId="8" hidden="1">{"fdsup://IBCentral/FAT Viewer?action=UPDATE&amp;creator=factset&amp;DOC_NAME=fat:reuters_qtrly_source_window.fat&amp;display_string=Audit&amp;DYN_ARGS=TRUE&amp;VAR:ID1=45822P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0__FDSAUDITLINK__" localSheetId="6" hidden="1">{"fdsup://IBCentral/FAT Viewer?action=UPDATE&amp;creator=factset&amp;DOC_NAME=fat:reuters_qtrly_source_window.fat&amp;display_string=Audit&amp;DYN_ARGS=TRUE&amp;VAR:ID1=45822P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0__FDSAUDITLINK__" localSheetId="14" hidden="1">{"fdsup://IBCentral/FAT Viewer?action=UPDATE&amp;creator=factset&amp;DOC_NAME=fat:reuters_qtrly_source_window.fat&amp;display_string=Audit&amp;DYN_ARGS=TRUE&amp;VAR:ID1=45822P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0__FDSAUDITLINK__" localSheetId="16" hidden="1">{"fdsup://IBCentral/FAT Viewer?action=UPDATE&amp;creator=factset&amp;DOC_NAME=fat:reuters_qtrly_source_window.fat&amp;display_string=Audit&amp;DYN_ARGS=TRUE&amp;VAR:ID1=45822P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0__FDSAUDITLINK__" localSheetId="15" hidden="1">{"fdsup://IBCentral/FAT Viewer?action=UPDATE&amp;creator=factset&amp;DOC_NAME=fat:reuters_qtrly_source_window.fat&amp;display_string=Audit&amp;DYN_ARGS=TRUE&amp;VAR:ID1=45822P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0__FDSAUDITLINK__" localSheetId="12" hidden="1">{"fdsup://IBCentral/FAT Viewer?action=UPDATE&amp;creator=factset&amp;DOC_NAME=fat:reuters_qtrly_source_window.fat&amp;display_string=Audit&amp;DYN_ARGS=TRUE&amp;VAR:ID1=45822P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0__FDSAUDITLINK__" localSheetId="13" hidden="1">{"fdsup://IBCentral/FAT Viewer?action=UPDATE&amp;creator=factset&amp;DOC_NAME=fat:reuters_qtrly_source_window.fat&amp;display_string=Audit&amp;DYN_ARGS=TRUE&amp;VAR:ID1=45822P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0__FDSAUDITLINK__" localSheetId="11" hidden="1">{"fdsup://IBCentral/FAT Viewer?action=UPDATE&amp;creator=factset&amp;DOC_NAME=fat:reuters_qtrly_source_window.fat&amp;display_string=Audit&amp;DYN_ARGS=TRUE&amp;VAR:ID1=45822P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0__FDSAUDITLINK__" localSheetId="5" hidden="1">{"fdsup://IBCentral/FAT Viewer?action=UPDATE&amp;creator=factset&amp;DOC_NAME=fat:reuters_qtrly_source_window.fat&amp;display_string=Audit&amp;DYN_ARGS=TRUE&amp;VAR:ID1=45822P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0__FDSAUDITLINK__" localSheetId="4" hidden="1">{"fdsup://IBCentral/FAT Viewer?action=UPDATE&amp;creator=factset&amp;DOC_NAME=fat:reuters_qtrly_source_window.fat&amp;display_string=Audit&amp;DYN_ARGS=TRUE&amp;VAR:ID1=45822P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0__FDSAUDITLINK__" localSheetId="3" hidden="1">{"fdsup://IBCentral/FAT Viewer?action=UPDATE&amp;creator=factset&amp;DOC_NAME=fat:reuters_qtrly_source_window.fat&amp;display_string=Audit&amp;DYN_ARGS=TRUE&amp;VAR:ID1=45822P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0__FDSAUDITLINK__" localSheetId="2" hidden="1">{"fdsup://IBCentral/FAT Viewer?action=UPDATE&amp;creator=factset&amp;DOC_NAME=fat:reuters_qtrly_source_window.fat&amp;display_string=Audit&amp;DYN_ARGS=TRUE&amp;VAR:ID1=45822P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0__FDSAUDITLINK__" hidden="1">{"fdsup://IBCentral/FAT Viewer?action=UPDATE&amp;creator=factset&amp;DOC_NAME=fat:reuters_qtrly_source_window.fat&amp;display_string=Audit&amp;DYN_ARGS=TRUE&amp;VAR:ID1=45822P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1__FDSAUDITLINK__" localSheetId="0" hidden="1">{"fdsup://IBCentral/FAT Viewer?action=UPDATE&amp;creator=factset&amp;DOC_NAME=fat:reuters_qtrly_shs_src_window.fat&amp;display_string=Audit&amp;DYN_ARGS=TRUE&amp;VAR:ID1=45822P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1__FDSAUDITLINK__" localSheetId="9" hidden="1">{"fdsup://IBCentral/FAT Viewer?action=UPDATE&amp;creator=factset&amp;DOC_NAME=fat:reuters_qtrly_shs_src_window.fat&amp;display_string=Audit&amp;DYN_ARGS=TRUE&amp;VAR:ID1=45822P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1__FDSAUDITLINK__" localSheetId="10" hidden="1">{"fdsup://IBCentral/FAT Viewer?action=UPDATE&amp;creator=factset&amp;DOC_NAME=fat:reuters_qtrly_shs_src_window.fat&amp;display_string=Audit&amp;DYN_ARGS=TRUE&amp;VAR:ID1=45822P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1__FDSAUDITLINK__" localSheetId="1" hidden="1">{"fdsup://IBCentral/FAT Viewer?action=UPDATE&amp;creator=factset&amp;DOC_NAME=fat:reuters_qtrly_shs_src_window.fat&amp;display_string=Audit&amp;DYN_ARGS=TRUE&amp;VAR:ID1=45822P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1__FDSAUDITLINK__" localSheetId="7" hidden="1">{"fdsup://IBCentral/FAT Viewer?action=UPDATE&amp;creator=factset&amp;DOC_NAME=fat:reuters_qtrly_shs_src_window.fat&amp;display_string=Audit&amp;DYN_ARGS=TRUE&amp;VAR:ID1=45822P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1__FDSAUDITLINK__" localSheetId="8" hidden="1">{"fdsup://IBCentral/FAT Viewer?action=UPDATE&amp;creator=factset&amp;DOC_NAME=fat:reuters_qtrly_shs_src_window.fat&amp;display_string=Audit&amp;DYN_ARGS=TRUE&amp;VAR:ID1=45822P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1__FDSAUDITLINK__" localSheetId="6" hidden="1">{"fdsup://IBCentral/FAT Viewer?action=UPDATE&amp;creator=factset&amp;DOC_NAME=fat:reuters_qtrly_shs_src_window.fat&amp;display_string=Audit&amp;DYN_ARGS=TRUE&amp;VAR:ID1=45822P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1__FDSAUDITLINK__" localSheetId="14" hidden="1">{"fdsup://IBCentral/FAT Viewer?action=UPDATE&amp;creator=factset&amp;DOC_NAME=fat:reuters_qtrly_shs_src_window.fat&amp;display_string=Audit&amp;DYN_ARGS=TRUE&amp;VAR:ID1=45822P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1__FDSAUDITLINK__" localSheetId="16" hidden="1">{"fdsup://IBCentral/FAT Viewer?action=UPDATE&amp;creator=factset&amp;DOC_NAME=fat:reuters_qtrly_shs_src_window.fat&amp;display_string=Audit&amp;DYN_ARGS=TRUE&amp;VAR:ID1=45822P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1__FDSAUDITLINK__" localSheetId="15" hidden="1">{"fdsup://IBCentral/FAT Viewer?action=UPDATE&amp;creator=factset&amp;DOC_NAME=fat:reuters_qtrly_shs_src_window.fat&amp;display_string=Audit&amp;DYN_ARGS=TRUE&amp;VAR:ID1=45822P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1__FDSAUDITLINK__" localSheetId="12" hidden="1">{"fdsup://IBCentral/FAT Viewer?action=UPDATE&amp;creator=factset&amp;DOC_NAME=fat:reuters_qtrly_shs_src_window.fat&amp;display_string=Audit&amp;DYN_ARGS=TRUE&amp;VAR:ID1=45822P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1__FDSAUDITLINK__" localSheetId="13" hidden="1">{"fdsup://IBCentral/FAT Viewer?action=UPDATE&amp;creator=factset&amp;DOC_NAME=fat:reuters_qtrly_shs_src_window.fat&amp;display_string=Audit&amp;DYN_ARGS=TRUE&amp;VAR:ID1=45822P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1__FDSAUDITLINK__" localSheetId="11" hidden="1">{"fdsup://IBCentral/FAT Viewer?action=UPDATE&amp;creator=factset&amp;DOC_NAME=fat:reuters_qtrly_shs_src_window.fat&amp;display_string=Audit&amp;DYN_ARGS=TRUE&amp;VAR:ID1=45822P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1__FDSAUDITLINK__" localSheetId="5" hidden="1">{"fdsup://IBCentral/FAT Viewer?action=UPDATE&amp;creator=factset&amp;DOC_NAME=fat:reuters_qtrly_shs_src_window.fat&amp;display_string=Audit&amp;DYN_ARGS=TRUE&amp;VAR:ID1=45822P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1__FDSAUDITLINK__" localSheetId="4" hidden="1">{"fdsup://IBCentral/FAT Viewer?action=UPDATE&amp;creator=factset&amp;DOC_NAME=fat:reuters_qtrly_shs_src_window.fat&amp;display_string=Audit&amp;DYN_ARGS=TRUE&amp;VAR:ID1=45822P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1__FDSAUDITLINK__" localSheetId="3" hidden="1">{"fdsup://IBCentral/FAT Viewer?action=UPDATE&amp;creator=factset&amp;DOC_NAME=fat:reuters_qtrly_shs_src_window.fat&amp;display_string=Audit&amp;DYN_ARGS=TRUE&amp;VAR:ID1=45822P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1__FDSAUDITLINK__" localSheetId="2" hidden="1">{"fdsup://IBCentral/FAT Viewer?action=UPDATE&amp;creator=factset&amp;DOC_NAME=fat:reuters_qtrly_shs_src_window.fat&amp;display_string=Audit&amp;DYN_ARGS=TRUE&amp;VAR:ID1=45822P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1__FDSAUDITLINK__" hidden="1">{"fdsup://IBCentral/FAT Viewer?action=UPDATE&amp;creator=factset&amp;DOC_NAME=fat:reuters_qtrly_shs_src_window.fat&amp;display_string=Audit&amp;DYN_ARGS=TRUE&amp;VAR:ID1=45822P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2__FDSAUDITLINK__" localSheetId="0" hidden="1">{"fdsup://IBCentral/FAT Viewer?action=UPDATE&amp;creator=factset&amp;DOC_NAME=fat:reuters_qtrly_source_window.fat&amp;display_string=Audit&amp;DYN_ARGS=TRUE&amp;VAR:ID1=01880210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2__FDSAUDITLINK__" localSheetId="9" hidden="1">{"fdsup://IBCentral/FAT Viewer?action=UPDATE&amp;creator=factset&amp;DOC_NAME=fat:reuters_qtrly_source_window.fat&amp;display_string=Audit&amp;DYN_ARGS=TRUE&amp;VAR:ID1=01880210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2__FDSAUDITLINK__" localSheetId="10" hidden="1">{"fdsup://IBCentral/FAT Viewer?action=UPDATE&amp;creator=factset&amp;DOC_NAME=fat:reuters_qtrly_source_window.fat&amp;display_string=Audit&amp;DYN_ARGS=TRUE&amp;VAR:ID1=01880210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2__FDSAUDITLINK__" localSheetId="1" hidden="1">{"fdsup://IBCentral/FAT Viewer?action=UPDATE&amp;creator=factset&amp;DOC_NAME=fat:reuters_qtrly_source_window.fat&amp;display_string=Audit&amp;DYN_ARGS=TRUE&amp;VAR:ID1=01880210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2__FDSAUDITLINK__" localSheetId="7" hidden="1">{"fdsup://IBCentral/FAT Viewer?action=UPDATE&amp;creator=factset&amp;DOC_NAME=fat:reuters_qtrly_source_window.fat&amp;display_string=Audit&amp;DYN_ARGS=TRUE&amp;VAR:ID1=01880210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2__FDSAUDITLINK__" localSheetId="8" hidden="1">{"fdsup://IBCentral/FAT Viewer?action=UPDATE&amp;creator=factset&amp;DOC_NAME=fat:reuters_qtrly_source_window.fat&amp;display_string=Audit&amp;DYN_ARGS=TRUE&amp;VAR:ID1=01880210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2__FDSAUDITLINK__" localSheetId="6" hidden="1">{"fdsup://IBCentral/FAT Viewer?action=UPDATE&amp;creator=factset&amp;DOC_NAME=fat:reuters_qtrly_source_window.fat&amp;display_string=Audit&amp;DYN_ARGS=TRUE&amp;VAR:ID1=01880210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2__FDSAUDITLINK__" localSheetId="14" hidden="1">{"fdsup://IBCentral/FAT Viewer?action=UPDATE&amp;creator=factset&amp;DOC_NAME=fat:reuters_qtrly_source_window.fat&amp;display_string=Audit&amp;DYN_ARGS=TRUE&amp;VAR:ID1=01880210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2__FDSAUDITLINK__" localSheetId="16" hidden="1">{"fdsup://IBCentral/FAT Viewer?action=UPDATE&amp;creator=factset&amp;DOC_NAME=fat:reuters_qtrly_source_window.fat&amp;display_string=Audit&amp;DYN_ARGS=TRUE&amp;VAR:ID1=01880210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2__FDSAUDITLINK__" localSheetId="15" hidden="1">{"fdsup://IBCentral/FAT Viewer?action=UPDATE&amp;creator=factset&amp;DOC_NAME=fat:reuters_qtrly_source_window.fat&amp;display_string=Audit&amp;DYN_ARGS=TRUE&amp;VAR:ID1=01880210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2__FDSAUDITLINK__" localSheetId="12" hidden="1">{"fdsup://IBCentral/FAT Viewer?action=UPDATE&amp;creator=factset&amp;DOC_NAME=fat:reuters_qtrly_source_window.fat&amp;display_string=Audit&amp;DYN_ARGS=TRUE&amp;VAR:ID1=01880210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2__FDSAUDITLINK__" localSheetId="13" hidden="1">{"fdsup://IBCentral/FAT Viewer?action=UPDATE&amp;creator=factset&amp;DOC_NAME=fat:reuters_qtrly_source_window.fat&amp;display_string=Audit&amp;DYN_ARGS=TRUE&amp;VAR:ID1=01880210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2__FDSAUDITLINK__" localSheetId="11" hidden="1">{"fdsup://IBCentral/FAT Viewer?action=UPDATE&amp;creator=factset&amp;DOC_NAME=fat:reuters_qtrly_source_window.fat&amp;display_string=Audit&amp;DYN_ARGS=TRUE&amp;VAR:ID1=01880210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2__FDSAUDITLINK__" localSheetId="5" hidden="1">{"fdsup://IBCentral/FAT Viewer?action=UPDATE&amp;creator=factset&amp;DOC_NAME=fat:reuters_qtrly_source_window.fat&amp;display_string=Audit&amp;DYN_ARGS=TRUE&amp;VAR:ID1=01880210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2__FDSAUDITLINK__" localSheetId="4" hidden="1">{"fdsup://IBCentral/FAT Viewer?action=UPDATE&amp;creator=factset&amp;DOC_NAME=fat:reuters_qtrly_source_window.fat&amp;display_string=Audit&amp;DYN_ARGS=TRUE&amp;VAR:ID1=01880210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2__FDSAUDITLINK__" localSheetId="3" hidden="1">{"fdsup://IBCentral/FAT Viewer?action=UPDATE&amp;creator=factset&amp;DOC_NAME=fat:reuters_qtrly_source_window.fat&amp;display_string=Audit&amp;DYN_ARGS=TRUE&amp;VAR:ID1=01880210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2__FDSAUDITLINK__" localSheetId="2" hidden="1">{"fdsup://IBCentral/FAT Viewer?action=UPDATE&amp;creator=factset&amp;DOC_NAME=fat:reuters_qtrly_source_window.fat&amp;display_string=Audit&amp;DYN_ARGS=TRUE&amp;VAR:ID1=01880210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2__FDSAUDITLINK__" hidden="1">{"fdsup://IBCentral/FAT Viewer?action=UPDATE&amp;creator=factset&amp;DOC_NAME=fat:reuters_qtrly_source_window.fat&amp;display_string=Audit&amp;DYN_ARGS=TRUE&amp;VAR:ID1=01880210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3__FDSAUDITLINK__" localSheetId="0" hidden="1">{"fdsup://IBCentral/FAT Viewer?action=UPDATE&amp;creator=factset&amp;DOC_NAME=fat:reuters_qtrly_source_window.fat&amp;display_string=Audit&amp;DYN_ARGS=TRUE&amp;VAR:ID1=95709T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3__FDSAUDITLINK__" localSheetId="9" hidden="1">{"fdsup://IBCentral/FAT Viewer?action=UPDATE&amp;creator=factset&amp;DOC_NAME=fat:reuters_qtrly_source_window.fat&amp;display_string=Audit&amp;DYN_ARGS=TRUE&amp;VAR:ID1=95709T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3__FDSAUDITLINK__" localSheetId="10" hidden="1">{"fdsup://IBCentral/FAT Viewer?action=UPDATE&amp;creator=factset&amp;DOC_NAME=fat:reuters_qtrly_source_window.fat&amp;display_string=Audit&amp;DYN_ARGS=TRUE&amp;VAR:ID1=95709T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3__FDSAUDITLINK__" localSheetId="1" hidden="1">{"fdsup://IBCentral/FAT Viewer?action=UPDATE&amp;creator=factset&amp;DOC_NAME=fat:reuters_qtrly_source_window.fat&amp;display_string=Audit&amp;DYN_ARGS=TRUE&amp;VAR:ID1=95709T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3__FDSAUDITLINK__" localSheetId="7" hidden="1">{"fdsup://IBCentral/FAT Viewer?action=UPDATE&amp;creator=factset&amp;DOC_NAME=fat:reuters_qtrly_source_window.fat&amp;display_string=Audit&amp;DYN_ARGS=TRUE&amp;VAR:ID1=95709T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3__FDSAUDITLINK__" localSheetId="8" hidden="1">{"fdsup://IBCentral/FAT Viewer?action=UPDATE&amp;creator=factset&amp;DOC_NAME=fat:reuters_qtrly_source_window.fat&amp;display_string=Audit&amp;DYN_ARGS=TRUE&amp;VAR:ID1=95709T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3__FDSAUDITLINK__" localSheetId="6" hidden="1">{"fdsup://IBCentral/FAT Viewer?action=UPDATE&amp;creator=factset&amp;DOC_NAME=fat:reuters_qtrly_source_window.fat&amp;display_string=Audit&amp;DYN_ARGS=TRUE&amp;VAR:ID1=95709T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3__FDSAUDITLINK__" localSheetId="14" hidden="1">{"fdsup://IBCentral/FAT Viewer?action=UPDATE&amp;creator=factset&amp;DOC_NAME=fat:reuters_qtrly_source_window.fat&amp;display_string=Audit&amp;DYN_ARGS=TRUE&amp;VAR:ID1=95709T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3__FDSAUDITLINK__" localSheetId="16" hidden="1">{"fdsup://IBCentral/FAT Viewer?action=UPDATE&amp;creator=factset&amp;DOC_NAME=fat:reuters_qtrly_source_window.fat&amp;display_string=Audit&amp;DYN_ARGS=TRUE&amp;VAR:ID1=95709T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3__FDSAUDITLINK__" localSheetId="15" hidden="1">{"fdsup://IBCentral/FAT Viewer?action=UPDATE&amp;creator=factset&amp;DOC_NAME=fat:reuters_qtrly_source_window.fat&amp;display_string=Audit&amp;DYN_ARGS=TRUE&amp;VAR:ID1=95709T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3__FDSAUDITLINK__" localSheetId="12" hidden="1">{"fdsup://IBCentral/FAT Viewer?action=UPDATE&amp;creator=factset&amp;DOC_NAME=fat:reuters_qtrly_source_window.fat&amp;display_string=Audit&amp;DYN_ARGS=TRUE&amp;VAR:ID1=95709T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3__FDSAUDITLINK__" localSheetId="13" hidden="1">{"fdsup://IBCentral/FAT Viewer?action=UPDATE&amp;creator=factset&amp;DOC_NAME=fat:reuters_qtrly_source_window.fat&amp;display_string=Audit&amp;DYN_ARGS=TRUE&amp;VAR:ID1=95709T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3__FDSAUDITLINK__" localSheetId="11" hidden="1">{"fdsup://IBCentral/FAT Viewer?action=UPDATE&amp;creator=factset&amp;DOC_NAME=fat:reuters_qtrly_source_window.fat&amp;display_string=Audit&amp;DYN_ARGS=TRUE&amp;VAR:ID1=95709T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3__FDSAUDITLINK__" localSheetId="5" hidden="1">{"fdsup://IBCentral/FAT Viewer?action=UPDATE&amp;creator=factset&amp;DOC_NAME=fat:reuters_qtrly_source_window.fat&amp;display_string=Audit&amp;DYN_ARGS=TRUE&amp;VAR:ID1=95709T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3__FDSAUDITLINK__" localSheetId="4" hidden="1">{"fdsup://IBCentral/FAT Viewer?action=UPDATE&amp;creator=factset&amp;DOC_NAME=fat:reuters_qtrly_source_window.fat&amp;display_string=Audit&amp;DYN_ARGS=TRUE&amp;VAR:ID1=95709T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3__FDSAUDITLINK__" localSheetId="3" hidden="1">{"fdsup://IBCentral/FAT Viewer?action=UPDATE&amp;creator=factset&amp;DOC_NAME=fat:reuters_qtrly_source_window.fat&amp;display_string=Audit&amp;DYN_ARGS=TRUE&amp;VAR:ID1=95709T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3__FDSAUDITLINK__" localSheetId="2" hidden="1">{"fdsup://IBCentral/FAT Viewer?action=UPDATE&amp;creator=factset&amp;DOC_NAME=fat:reuters_qtrly_source_window.fat&amp;display_string=Audit&amp;DYN_ARGS=TRUE&amp;VAR:ID1=95709T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3__FDSAUDITLINK__" hidden="1">{"fdsup://IBCentral/FAT Viewer?action=UPDATE&amp;creator=factset&amp;DOC_NAME=fat:reuters_qtrly_source_window.fat&amp;display_string=Audit&amp;DYN_ARGS=TRUE&amp;VAR:ID1=95709T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4__FDSAUDITLINK__" localSheetId="0" hidden="1">{"fdsup://IBCentral/FAT Viewer?action=UPDATE&amp;creator=factset&amp;DOC_NAME=fat:reuters_qtrly_shs_src_window.fat&amp;display_string=Audit&amp;DYN_ARGS=TRUE&amp;VAR:ID1=95709T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4__FDSAUDITLINK__" localSheetId="9" hidden="1">{"fdsup://IBCentral/FAT Viewer?action=UPDATE&amp;creator=factset&amp;DOC_NAME=fat:reuters_qtrly_shs_src_window.fat&amp;display_string=Audit&amp;DYN_ARGS=TRUE&amp;VAR:ID1=95709T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4__FDSAUDITLINK__" localSheetId="10" hidden="1">{"fdsup://IBCentral/FAT Viewer?action=UPDATE&amp;creator=factset&amp;DOC_NAME=fat:reuters_qtrly_shs_src_window.fat&amp;display_string=Audit&amp;DYN_ARGS=TRUE&amp;VAR:ID1=95709T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4__FDSAUDITLINK__" localSheetId="1" hidden="1">{"fdsup://IBCentral/FAT Viewer?action=UPDATE&amp;creator=factset&amp;DOC_NAME=fat:reuters_qtrly_shs_src_window.fat&amp;display_string=Audit&amp;DYN_ARGS=TRUE&amp;VAR:ID1=95709T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4__FDSAUDITLINK__" localSheetId="7" hidden="1">{"fdsup://IBCentral/FAT Viewer?action=UPDATE&amp;creator=factset&amp;DOC_NAME=fat:reuters_qtrly_shs_src_window.fat&amp;display_string=Audit&amp;DYN_ARGS=TRUE&amp;VAR:ID1=95709T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4__FDSAUDITLINK__" localSheetId="8" hidden="1">{"fdsup://IBCentral/FAT Viewer?action=UPDATE&amp;creator=factset&amp;DOC_NAME=fat:reuters_qtrly_shs_src_window.fat&amp;display_string=Audit&amp;DYN_ARGS=TRUE&amp;VAR:ID1=95709T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4__FDSAUDITLINK__" localSheetId="6" hidden="1">{"fdsup://IBCentral/FAT Viewer?action=UPDATE&amp;creator=factset&amp;DOC_NAME=fat:reuters_qtrly_shs_src_window.fat&amp;display_string=Audit&amp;DYN_ARGS=TRUE&amp;VAR:ID1=95709T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4__FDSAUDITLINK__" localSheetId="14" hidden="1">{"fdsup://IBCentral/FAT Viewer?action=UPDATE&amp;creator=factset&amp;DOC_NAME=fat:reuters_qtrly_shs_src_window.fat&amp;display_string=Audit&amp;DYN_ARGS=TRUE&amp;VAR:ID1=95709T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4__FDSAUDITLINK__" localSheetId="16" hidden="1">{"fdsup://IBCentral/FAT Viewer?action=UPDATE&amp;creator=factset&amp;DOC_NAME=fat:reuters_qtrly_shs_src_window.fat&amp;display_string=Audit&amp;DYN_ARGS=TRUE&amp;VAR:ID1=95709T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4__FDSAUDITLINK__" localSheetId="15" hidden="1">{"fdsup://IBCentral/FAT Viewer?action=UPDATE&amp;creator=factset&amp;DOC_NAME=fat:reuters_qtrly_shs_src_window.fat&amp;display_string=Audit&amp;DYN_ARGS=TRUE&amp;VAR:ID1=95709T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4__FDSAUDITLINK__" localSheetId="12" hidden="1">{"fdsup://IBCentral/FAT Viewer?action=UPDATE&amp;creator=factset&amp;DOC_NAME=fat:reuters_qtrly_shs_src_window.fat&amp;display_string=Audit&amp;DYN_ARGS=TRUE&amp;VAR:ID1=95709T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4__FDSAUDITLINK__" localSheetId="13" hidden="1">{"fdsup://IBCentral/FAT Viewer?action=UPDATE&amp;creator=factset&amp;DOC_NAME=fat:reuters_qtrly_shs_src_window.fat&amp;display_string=Audit&amp;DYN_ARGS=TRUE&amp;VAR:ID1=95709T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4__FDSAUDITLINK__" localSheetId="11" hidden="1">{"fdsup://IBCentral/FAT Viewer?action=UPDATE&amp;creator=factset&amp;DOC_NAME=fat:reuters_qtrly_shs_src_window.fat&amp;display_string=Audit&amp;DYN_ARGS=TRUE&amp;VAR:ID1=95709T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4__FDSAUDITLINK__" localSheetId="5" hidden="1">{"fdsup://IBCentral/FAT Viewer?action=UPDATE&amp;creator=factset&amp;DOC_NAME=fat:reuters_qtrly_shs_src_window.fat&amp;display_string=Audit&amp;DYN_ARGS=TRUE&amp;VAR:ID1=95709T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4__FDSAUDITLINK__" localSheetId="4" hidden="1">{"fdsup://IBCentral/FAT Viewer?action=UPDATE&amp;creator=factset&amp;DOC_NAME=fat:reuters_qtrly_shs_src_window.fat&amp;display_string=Audit&amp;DYN_ARGS=TRUE&amp;VAR:ID1=95709T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4__FDSAUDITLINK__" localSheetId="3" hidden="1">{"fdsup://IBCentral/FAT Viewer?action=UPDATE&amp;creator=factset&amp;DOC_NAME=fat:reuters_qtrly_shs_src_window.fat&amp;display_string=Audit&amp;DYN_ARGS=TRUE&amp;VAR:ID1=95709T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4__FDSAUDITLINK__" localSheetId="2" hidden="1">{"fdsup://IBCentral/FAT Viewer?action=UPDATE&amp;creator=factset&amp;DOC_NAME=fat:reuters_qtrly_shs_src_window.fat&amp;display_string=Audit&amp;DYN_ARGS=TRUE&amp;VAR:ID1=95709T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4__FDSAUDITLINK__" hidden="1">{"fdsup://IBCentral/FAT Viewer?action=UPDATE&amp;creator=factset&amp;DOC_NAME=fat:reuters_qtrly_shs_src_window.fat&amp;display_string=Audit&amp;DYN_ARGS=TRUE&amp;VAR:ID1=95709T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5__FDSAUDITLINK__" localSheetId="0" hidden="1">{"fdsup://IBCentral/FAT Viewer?action=UPDATE&amp;creator=factset&amp;DOC_NAME=fat:reuters_qtrly_source_window.fat&amp;display_string=Audit&amp;DYN_ARGS=TRUE&amp;VAR:ID1=39116410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5__FDSAUDITLINK__" localSheetId="9" hidden="1">{"fdsup://IBCentral/FAT Viewer?action=UPDATE&amp;creator=factset&amp;DOC_NAME=fat:reuters_qtrly_source_window.fat&amp;display_string=Audit&amp;DYN_ARGS=TRUE&amp;VAR:ID1=39116410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5__FDSAUDITLINK__" localSheetId="10" hidden="1">{"fdsup://IBCentral/FAT Viewer?action=UPDATE&amp;creator=factset&amp;DOC_NAME=fat:reuters_qtrly_source_window.fat&amp;display_string=Audit&amp;DYN_ARGS=TRUE&amp;VAR:ID1=39116410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5__FDSAUDITLINK__" localSheetId="1" hidden="1">{"fdsup://IBCentral/FAT Viewer?action=UPDATE&amp;creator=factset&amp;DOC_NAME=fat:reuters_qtrly_source_window.fat&amp;display_string=Audit&amp;DYN_ARGS=TRUE&amp;VAR:ID1=39116410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5__FDSAUDITLINK__" localSheetId="7" hidden="1">{"fdsup://IBCentral/FAT Viewer?action=UPDATE&amp;creator=factset&amp;DOC_NAME=fat:reuters_qtrly_source_window.fat&amp;display_string=Audit&amp;DYN_ARGS=TRUE&amp;VAR:ID1=39116410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5__FDSAUDITLINK__" localSheetId="8" hidden="1">{"fdsup://IBCentral/FAT Viewer?action=UPDATE&amp;creator=factset&amp;DOC_NAME=fat:reuters_qtrly_source_window.fat&amp;display_string=Audit&amp;DYN_ARGS=TRUE&amp;VAR:ID1=39116410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5__FDSAUDITLINK__" localSheetId="6" hidden="1">{"fdsup://IBCentral/FAT Viewer?action=UPDATE&amp;creator=factset&amp;DOC_NAME=fat:reuters_qtrly_source_window.fat&amp;display_string=Audit&amp;DYN_ARGS=TRUE&amp;VAR:ID1=39116410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5__FDSAUDITLINK__" localSheetId="14" hidden="1">{"fdsup://IBCentral/FAT Viewer?action=UPDATE&amp;creator=factset&amp;DOC_NAME=fat:reuters_qtrly_source_window.fat&amp;display_string=Audit&amp;DYN_ARGS=TRUE&amp;VAR:ID1=39116410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5__FDSAUDITLINK__" localSheetId="16" hidden="1">{"fdsup://IBCentral/FAT Viewer?action=UPDATE&amp;creator=factset&amp;DOC_NAME=fat:reuters_qtrly_source_window.fat&amp;display_string=Audit&amp;DYN_ARGS=TRUE&amp;VAR:ID1=39116410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5__FDSAUDITLINK__" localSheetId="15" hidden="1">{"fdsup://IBCentral/FAT Viewer?action=UPDATE&amp;creator=factset&amp;DOC_NAME=fat:reuters_qtrly_source_window.fat&amp;display_string=Audit&amp;DYN_ARGS=TRUE&amp;VAR:ID1=39116410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5__FDSAUDITLINK__" localSheetId="12" hidden="1">{"fdsup://IBCentral/FAT Viewer?action=UPDATE&amp;creator=factset&amp;DOC_NAME=fat:reuters_qtrly_source_window.fat&amp;display_string=Audit&amp;DYN_ARGS=TRUE&amp;VAR:ID1=39116410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5__FDSAUDITLINK__" localSheetId="13" hidden="1">{"fdsup://IBCentral/FAT Viewer?action=UPDATE&amp;creator=factset&amp;DOC_NAME=fat:reuters_qtrly_source_window.fat&amp;display_string=Audit&amp;DYN_ARGS=TRUE&amp;VAR:ID1=39116410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5__FDSAUDITLINK__" localSheetId="11" hidden="1">{"fdsup://IBCentral/FAT Viewer?action=UPDATE&amp;creator=factset&amp;DOC_NAME=fat:reuters_qtrly_source_window.fat&amp;display_string=Audit&amp;DYN_ARGS=TRUE&amp;VAR:ID1=39116410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5__FDSAUDITLINK__" localSheetId="5" hidden="1">{"fdsup://IBCentral/FAT Viewer?action=UPDATE&amp;creator=factset&amp;DOC_NAME=fat:reuters_qtrly_source_window.fat&amp;display_string=Audit&amp;DYN_ARGS=TRUE&amp;VAR:ID1=39116410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5__FDSAUDITLINK__" localSheetId="4" hidden="1">{"fdsup://IBCentral/FAT Viewer?action=UPDATE&amp;creator=factset&amp;DOC_NAME=fat:reuters_qtrly_source_window.fat&amp;display_string=Audit&amp;DYN_ARGS=TRUE&amp;VAR:ID1=39116410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5__FDSAUDITLINK__" localSheetId="3" hidden="1">{"fdsup://IBCentral/FAT Viewer?action=UPDATE&amp;creator=factset&amp;DOC_NAME=fat:reuters_qtrly_source_window.fat&amp;display_string=Audit&amp;DYN_ARGS=TRUE&amp;VAR:ID1=39116410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5__FDSAUDITLINK__" localSheetId="2" hidden="1">{"fdsup://IBCentral/FAT Viewer?action=UPDATE&amp;creator=factset&amp;DOC_NAME=fat:reuters_qtrly_source_window.fat&amp;display_string=Audit&amp;DYN_ARGS=TRUE&amp;VAR:ID1=39116410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5__FDSAUDITLINK__" hidden="1">{"fdsup://IBCentral/FAT Viewer?action=UPDATE&amp;creator=factset&amp;DOC_NAME=fat:reuters_qtrly_source_window.fat&amp;display_string=Audit&amp;DYN_ARGS=TRUE&amp;VAR:ID1=39116410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6__FDSAUDITLINK__" localSheetId="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66__FDSAUDITLINK__" localSheetId="9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66__FDSAUDITLINK__" localSheetId="1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66__FDSAUDITLINK__" localSheetId="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66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66__FDSAUDITLINK__" localSheetId="8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66__FDSAUDITLINK__" localSheetId="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66__FDSAUDITLINK__" localSheetId="1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66__FDSAUDITLINK__" localSheetId="1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66__FDSAUDITLINK__" localSheetId="1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66__FDSAUDITLINK__" localSheetId="1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66__FDSAUDITLINK__" localSheetId="1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66__FDSAUDITLINK__" localSheetId="1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66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66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66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66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66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67__FDSAUDITLINK__" localSheetId="0" hidden="1">{"fdsup://IBCentral/FAT Viewer?action=UPDATE&amp;creator=factset&amp;DOC_NAME=fat:reuters_qtrly_shs_src_window.fat&amp;display_string=Audit&amp;DYN_ARGS=TRUE&amp;VAR:ID1=67083710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7__FDSAUDITLINK__" localSheetId="9" hidden="1">{"fdsup://IBCentral/FAT Viewer?action=UPDATE&amp;creator=factset&amp;DOC_NAME=fat:reuters_qtrly_shs_src_window.fat&amp;display_string=Audit&amp;DYN_ARGS=TRUE&amp;VAR:ID1=67083710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7__FDSAUDITLINK__" localSheetId="10" hidden="1">{"fdsup://IBCentral/FAT Viewer?action=UPDATE&amp;creator=factset&amp;DOC_NAME=fat:reuters_qtrly_shs_src_window.fat&amp;display_string=Audit&amp;DYN_ARGS=TRUE&amp;VAR:ID1=67083710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7__FDSAUDITLINK__" localSheetId="1" hidden="1">{"fdsup://IBCentral/FAT Viewer?action=UPDATE&amp;creator=factset&amp;DOC_NAME=fat:reuters_qtrly_shs_src_window.fat&amp;display_string=Audit&amp;DYN_ARGS=TRUE&amp;VAR:ID1=67083710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7__FDSAUDITLINK__" localSheetId="7" hidden="1">{"fdsup://IBCentral/FAT Viewer?action=UPDATE&amp;creator=factset&amp;DOC_NAME=fat:reuters_qtrly_shs_src_window.fat&amp;display_string=Audit&amp;DYN_ARGS=TRUE&amp;VAR:ID1=67083710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7__FDSAUDITLINK__" localSheetId="8" hidden="1">{"fdsup://IBCentral/FAT Viewer?action=UPDATE&amp;creator=factset&amp;DOC_NAME=fat:reuters_qtrly_shs_src_window.fat&amp;display_string=Audit&amp;DYN_ARGS=TRUE&amp;VAR:ID1=67083710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7__FDSAUDITLINK__" localSheetId="6" hidden="1">{"fdsup://IBCentral/FAT Viewer?action=UPDATE&amp;creator=factset&amp;DOC_NAME=fat:reuters_qtrly_shs_src_window.fat&amp;display_string=Audit&amp;DYN_ARGS=TRUE&amp;VAR:ID1=67083710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7__FDSAUDITLINK__" localSheetId="14" hidden="1">{"fdsup://IBCentral/FAT Viewer?action=UPDATE&amp;creator=factset&amp;DOC_NAME=fat:reuters_qtrly_shs_src_window.fat&amp;display_string=Audit&amp;DYN_ARGS=TRUE&amp;VAR:ID1=67083710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7__FDSAUDITLINK__" localSheetId="16" hidden="1">{"fdsup://IBCentral/FAT Viewer?action=UPDATE&amp;creator=factset&amp;DOC_NAME=fat:reuters_qtrly_shs_src_window.fat&amp;display_string=Audit&amp;DYN_ARGS=TRUE&amp;VAR:ID1=67083710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7__FDSAUDITLINK__" localSheetId="15" hidden="1">{"fdsup://IBCentral/FAT Viewer?action=UPDATE&amp;creator=factset&amp;DOC_NAME=fat:reuters_qtrly_shs_src_window.fat&amp;display_string=Audit&amp;DYN_ARGS=TRUE&amp;VAR:ID1=67083710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7__FDSAUDITLINK__" localSheetId="12" hidden="1">{"fdsup://IBCentral/FAT Viewer?action=UPDATE&amp;creator=factset&amp;DOC_NAME=fat:reuters_qtrly_shs_src_window.fat&amp;display_string=Audit&amp;DYN_ARGS=TRUE&amp;VAR:ID1=67083710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7__FDSAUDITLINK__" localSheetId="13" hidden="1">{"fdsup://IBCentral/FAT Viewer?action=UPDATE&amp;creator=factset&amp;DOC_NAME=fat:reuters_qtrly_shs_src_window.fat&amp;display_string=Audit&amp;DYN_ARGS=TRUE&amp;VAR:ID1=67083710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7__FDSAUDITLINK__" localSheetId="11" hidden="1">{"fdsup://IBCentral/FAT Viewer?action=UPDATE&amp;creator=factset&amp;DOC_NAME=fat:reuters_qtrly_shs_src_window.fat&amp;display_string=Audit&amp;DYN_ARGS=TRUE&amp;VAR:ID1=67083710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7__FDSAUDITLINK__" localSheetId="5" hidden="1">{"fdsup://IBCentral/FAT Viewer?action=UPDATE&amp;creator=factset&amp;DOC_NAME=fat:reuters_qtrly_shs_src_window.fat&amp;display_string=Audit&amp;DYN_ARGS=TRUE&amp;VAR:ID1=67083710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7__FDSAUDITLINK__" localSheetId="4" hidden="1">{"fdsup://IBCentral/FAT Viewer?action=UPDATE&amp;creator=factset&amp;DOC_NAME=fat:reuters_qtrly_shs_src_window.fat&amp;display_string=Audit&amp;DYN_ARGS=TRUE&amp;VAR:ID1=67083710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7__FDSAUDITLINK__" localSheetId="3" hidden="1">{"fdsup://IBCentral/FAT Viewer?action=UPDATE&amp;creator=factset&amp;DOC_NAME=fat:reuters_qtrly_shs_src_window.fat&amp;display_string=Audit&amp;DYN_ARGS=TRUE&amp;VAR:ID1=67083710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7__FDSAUDITLINK__" localSheetId="2" hidden="1">{"fdsup://IBCentral/FAT Viewer?action=UPDATE&amp;creator=factset&amp;DOC_NAME=fat:reuters_qtrly_shs_src_window.fat&amp;display_string=Audit&amp;DYN_ARGS=TRUE&amp;VAR:ID1=67083710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7__FDSAUDITLINK__" hidden="1">{"fdsup://IBCentral/FAT Viewer?action=UPDATE&amp;creator=factset&amp;DOC_NAME=fat:reuters_qtrly_shs_src_window.fat&amp;display_string=Audit&amp;DYN_ARGS=TRUE&amp;VAR:ID1=67083710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8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8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8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8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8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8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8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8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8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8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8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8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8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8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8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8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8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8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9__FDSAUDITLINK__" localSheetId="0" hidden="1">{"fdsup://IBCentral/FAT Viewer?action=UPDATE&amp;creator=factset&amp;DOC_NAME=fat:reuters_qtrly_source_window.fat&amp;display_string=Audit&amp;DYN_ARGS=TRUE&amp;VAR:ID1=12589610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9__FDSAUDITLINK__" localSheetId="9" hidden="1">{"fdsup://IBCentral/FAT Viewer?action=UPDATE&amp;creator=factset&amp;DOC_NAME=fat:reuters_qtrly_source_window.fat&amp;display_string=Audit&amp;DYN_ARGS=TRUE&amp;VAR:ID1=12589610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9__FDSAUDITLINK__" localSheetId="10" hidden="1">{"fdsup://IBCentral/FAT Viewer?action=UPDATE&amp;creator=factset&amp;DOC_NAME=fat:reuters_qtrly_source_window.fat&amp;display_string=Audit&amp;DYN_ARGS=TRUE&amp;VAR:ID1=12589610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9__FDSAUDITLINK__" localSheetId="1" hidden="1">{"fdsup://IBCentral/FAT Viewer?action=UPDATE&amp;creator=factset&amp;DOC_NAME=fat:reuters_qtrly_source_window.fat&amp;display_string=Audit&amp;DYN_ARGS=TRUE&amp;VAR:ID1=12589610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9__FDSAUDITLINK__" localSheetId="7" hidden="1">{"fdsup://IBCentral/FAT Viewer?action=UPDATE&amp;creator=factset&amp;DOC_NAME=fat:reuters_qtrly_source_window.fat&amp;display_string=Audit&amp;DYN_ARGS=TRUE&amp;VAR:ID1=12589610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9__FDSAUDITLINK__" localSheetId="8" hidden="1">{"fdsup://IBCentral/FAT Viewer?action=UPDATE&amp;creator=factset&amp;DOC_NAME=fat:reuters_qtrly_source_window.fat&amp;display_string=Audit&amp;DYN_ARGS=TRUE&amp;VAR:ID1=12589610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9__FDSAUDITLINK__" localSheetId="6" hidden="1">{"fdsup://IBCentral/FAT Viewer?action=UPDATE&amp;creator=factset&amp;DOC_NAME=fat:reuters_qtrly_source_window.fat&amp;display_string=Audit&amp;DYN_ARGS=TRUE&amp;VAR:ID1=12589610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9__FDSAUDITLINK__" localSheetId="14" hidden="1">{"fdsup://IBCentral/FAT Viewer?action=UPDATE&amp;creator=factset&amp;DOC_NAME=fat:reuters_qtrly_source_window.fat&amp;display_string=Audit&amp;DYN_ARGS=TRUE&amp;VAR:ID1=12589610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9__FDSAUDITLINK__" localSheetId="16" hidden="1">{"fdsup://IBCentral/FAT Viewer?action=UPDATE&amp;creator=factset&amp;DOC_NAME=fat:reuters_qtrly_source_window.fat&amp;display_string=Audit&amp;DYN_ARGS=TRUE&amp;VAR:ID1=12589610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9__FDSAUDITLINK__" localSheetId="15" hidden="1">{"fdsup://IBCentral/FAT Viewer?action=UPDATE&amp;creator=factset&amp;DOC_NAME=fat:reuters_qtrly_source_window.fat&amp;display_string=Audit&amp;DYN_ARGS=TRUE&amp;VAR:ID1=12589610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9__FDSAUDITLINK__" localSheetId="12" hidden="1">{"fdsup://IBCentral/FAT Viewer?action=UPDATE&amp;creator=factset&amp;DOC_NAME=fat:reuters_qtrly_source_window.fat&amp;display_string=Audit&amp;DYN_ARGS=TRUE&amp;VAR:ID1=12589610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9__FDSAUDITLINK__" localSheetId="13" hidden="1">{"fdsup://IBCentral/FAT Viewer?action=UPDATE&amp;creator=factset&amp;DOC_NAME=fat:reuters_qtrly_source_window.fat&amp;display_string=Audit&amp;DYN_ARGS=TRUE&amp;VAR:ID1=12589610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9__FDSAUDITLINK__" localSheetId="11" hidden="1">{"fdsup://IBCentral/FAT Viewer?action=UPDATE&amp;creator=factset&amp;DOC_NAME=fat:reuters_qtrly_source_window.fat&amp;display_string=Audit&amp;DYN_ARGS=TRUE&amp;VAR:ID1=12589610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9__FDSAUDITLINK__" localSheetId="5" hidden="1">{"fdsup://IBCentral/FAT Viewer?action=UPDATE&amp;creator=factset&amp;DOC_NAME=fat:reuters_qtrly_source_window.fat&amp;display_string=Audit&amp;DYN_ARGS=TRUE&amp;VAR:ID1=12589610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9__FDSAUDITLINK__" localSheetId="4" hidden="1">{"fdsup://IBCentral/FAT Viewer?action=UPDATE&amp;creator=factset&amp;DOC_NAME=fat:reuters_qtrly_source_window.fat&amp;display_string=Audit&amp;DYN_ARGS=TRUE&amp;VAR:ID1=12589610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9__FDSAUDITLINK__" localSheetId="3" hidden="1">{"fdsup://IBCentral/FAT Viewer?action=UPDATE&amp;creator=factset&amp;DOC_NAME=fat:reuters_qtrly_source_window.fat&amp;display_string=Audit&amp;DYN_ARGS=TRUE&amp;VAR:ID1=12589610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9__FDSAUDITLINK__" localSheetId="2" hidden="1">{"fdsup://IBCentral/FAT Viewer?action=UPDATE&amp;creator=factset&amp;DOC_NAME=fat:reuters_qtrly_source_window.fat&amp;display_string=Audit&amp;DYN_ARGS=TRUE&amp;VAR:ID1=12589610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9__FDSAUDITLINK__" hidden="1">{"fdsup://IBCentral/FAT Viewer?action=UPDATE&amp;creator=factset&amp;DOC_NAME=fat:reuters_qtrly_source_window.fat&amp;display_string=Audit&amp;DYN_ARGS=TRUE&amp;VAR:ID1=12589610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__FDSAUDITLINK__" localSheetId="0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__FDSAUDITLINK__" localSheetId="9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__FDSAUDITLINK__" localSheetId="10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__FDSAUDITLINK__" localSheetId="1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__FDSAUDITLINK__" localSheetId="7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__FDSAUDITLINK__" localSheetId="8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__FDSAUDITLINK__" localSheetId="6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__FDSAUDITLINK__" localSheetId="14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__FDSAUDITLINK__" localSheetId="16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__FDSAUDITLINK__" localSheetId="15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__FDSAUDITLINK__" localSheetId="12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__FDSAUDITLINK__" localSheetId="13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__FDSAUDITLINK__" localSheetId="11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__FDSAUDITLINK__" localSheetId="5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__FDSAUDITLINK__" localSheetId="4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__FDSAUDITLINK__" localSheetId="3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__FDSAUDITLINK__" localSheetId="2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__FDSAUDITLINK__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0__FDSAUDITLINK__" localSheetId="0" hidden="1">{"fdsup://IBCentral/FAT Viewer?action=UPDATE&amp;creator=factset&amp;DOC_NAME=fat:reuters_qtrly_shs_src_window.fat&amp;display_string=Audit&amp;DYN_ARGS=TRUE&amp;VAR:ID1=12589610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0__FDSAUDITLINK__" localSheetId="9" hidden="1">{"fdsup://IBCentral/FAT Viewer?action=UPDATE&amp;creator=factset&amp;DOC_NAME=fat:reuters_qtrly_shs_src_window.fat&amp;display_string=Audit&amp;DYN_ARGS=TRUE&amp;VAR:ID1=12589610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0__FDSAUDITLINK__" localSheetId="10" hidden="1">{"fdsup://IBCentral/FAT Viewer?action=UPDATE&amp;creator=factset&amp;DOC_NAME=fat:reuters_qtrly_shs_src_window.fat&amp;display_string=Audit&amp;DYN_ARGS=TRUE&amp;VAR:ID1=12589610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0__FDSAUDITLINK__" localSheetId="1" hidden="1">{"fdsup://IBCentral/FAT Viewer?action=UPDATE&amp;creator=factset&amp;DOC_NAME=fat:reuters_qtrly_shs_src_window.fat&amp;display_string=Audit&amp;DYN_ARGS=TRUE&amp;VAR:ID1=12589610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0__FDSAUDITLINK__" localSheetId="7" hidden="1">{"fdsup://IBCentral/FAT Viewer?action=UPDATE&amp;creator=factset&amp;DOC_NAME=fat:reuters_qtrly_shs_src_window.fat&amp;display_string=Audit&amp;DYN_ARGS=TRUE&amp;VAR:ID1=12589610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0__FDSAUDITLINK__" localSheetId="8" hidden="1">{"fdsup://IBCentral/FAT Viewer?action=UPDATE&amp;creator=factset&amp;DOC_NAME=fat:reuters_qtrly_shs_src_window.fat&amp;display_string=Audit&amp;DYN_ARGS=TRUE&amp;VAR:ID1=12589610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0__FDSAUDITLINK__" localSheetId="6" hidden="1">{"fdsup://IBCentral/FAT Viewer?action=UPDATE&amp;creator=factset&amp;DOC_NAME=fat:reuters_qtrly_shs_src_window.fat&amp;display_string=Audit&amp;DYN_ARGS=TRUE&amp;VAR:ID1=12589610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0__FDSAUDITLINK__" localSheetId="14" hidden="1">{"fdsup://IBCentral/FAT Viewer?action=UPDATE&amp;creator=factset&amp;DOC_NAME=fat:reuters_qtrly_shs_src_window.fat&amp;display_string=Audit&amp;DYN_ARGS=TRUE&amp;VAR:ID1=12589610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0__FDSAUDITLINK__" localSheetId="16" hidden="1">{"fdsup://IBCentral/FAT Viewer?action=UPDATE&amp;creator=factset&amp;DOC_NAME=fat:reuters_qtrly_shs_src_window.fat&amp;display_string=Audit&amp;DYN_ARGS=TRUE&amp;VAR:ID1=12589610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0__FDSAUDITLINK__" localSheetId="15" hidden="1">{"fdsup://IBCentral/FAT Viewer?action=UPDATE&amp;creator=factset&amp;DOC_NAME=fat:reuters_qtrly_shs_src_window.fat&amp;display_string=Audit&amp;DYN_ARGS=TRUE&amp;VAR:ID1=12589610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0__FDSAUDITLINK__" localSheetId="12" hidden="1">{"fdsup://IBCentral/FAT Viewer?action=UPDATE&amp;creator=factset&amp;DOC_NAME=fat:reuters_qtrly_shs_src_window.fat&amp;display_string=Audit&amp;DYN_ARGS=TRUE&amp;VAR:ID1=12589610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0__FDSAUDITLINK__" localSheetId="13" hidden="1">{"fdsup://IBCentral/FAT Viewer?action=UPDATE&amp;creator=factset&amp;DOC_NAME=fat:reuters_qtrly_shs_src_window.fat&amp;display_string=Audit&amp;DYN_ARGS=TRUE&amp;VAR:ID1=12589610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0__FDSAUDITLINK__" localSheetId="11" hidden="1">{"fdsup://IBCentral/FAT Viewer?action=UPDATE&amp;creator=factset&amp;DOC_NAME=fat:reuters_qtrly_shs_src_window.fat&amp;display_string=Audit&amp;DYN_ARGS=TRUE&amp;VAR:ID1=12589610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0__FDSAUDITLINK__" localSheetId="5" hidden="1">{"fdsup://IBCentral/FAT Viewer?action=UPDATE&amp;creator=factset&amp;DOC_NAME=fat:reuters_qtrly_shs_src_window.fat&amp;display_string=Audit&amp;DYN_ARGS=TRUE&amp;VAR:ID1=12589610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0__FDSAUDITLINK__" localSheetId="4" hidden="1">{"fdsup://IBCentral/FAT Viewer?action=UPDATE&amp;creator=factset&amp;DOC_NAME=fat:reuters_qtrly_shs_src_window.fat&amp;display_string=Audit&amp;DYN_ARGS=TRUE&amp;VAR:ID1=12589610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0__FDSAUDITLINK__" localSheetId="3" hidden="1">{"fdsup://IBCentral/FAT Viewer?action=UPDATE&amp;creator=factset&amp;DOC_NAME=fat:reuters_qtrly_shs_src_window.fat&amp;display_string=Audit&amp;DYN_ARGS=TRUE&amp;VAR:ID1=12589610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0__FDSAUDITLINK__" localSheetId="2" hidden="1">{"fdsup://IBCentral/FAT Viewer?action=UPDATE&amp;creator=factset&amp;DOC_NAME=fat:reuters_qtrly_shs_src_window.fat&amp;display_string=Audit&amp;DYN_ARGS=TRUE&amp;VAR:ID1=12589610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0__FDSAUDITLINK__" hidden="1">{"fdsup://IBCentral/FAT Viewer?action=UPDATE&amp;creator=factset&amp;DOC_NAME=fat:reuters_qtrly_shs_src_window.fat&amp;display_string=Audit&amp;DYN_ARGS=TRUE&amp;VAR:ID1=12589610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1__FDSAUDITLINK__" localSheetId="0" hidden="1">{"fdsup://IBCentral/FAT Viewer?action=UPDATE&amp;creator=factset&amp;DOC_NAME=fat:reuters_qtrly_source_window.fat&amp;display_string=Audit&amp;DYN_ARGS=TRUE&amp;VAR:ID1=67073Y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1__FDSAUDITLINK__" localSheetId="9" hidden="1">{"fdsup://IBCentral/FAT Viewer?action=UPDATE&amp;creator=factset&amp;DOC_NAME=fat:reuters_qtrly_source_window.fat&amp;display_string=Audit&amp;DYN_ARGS=TRUE&amp;VAR:ID1=67073Y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1__FDSAUDITLINK__" localSheetId="10" hidden="1">{"fdsup://IBCentral/FAT Viewer?action=UPDATE&amp;creator=factset&amp;DOC_NAME=fat:reuters_qtrly_source_window.fat&amp;display_string=Audit&amp;DYN_ARGS=TRUE&amp;VAR:ID1=67073Y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1__FDSAUDITLINK__" localSheetId="1" hidden="1">{"fdsup://IBCentral/FAT Viewer?action=UPDATE&amp;creator=factset&amp;DOC_NAME=fat:reuters_qtrly_source_window.fat&amp;display_string=Audit&amp;DYN_ARGS=TRUE&amp;VAR:ID1=67073Y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1__FDSAUDITLINK__" localSheetId="7" hidden="1">{"fdsup://IBCentral/FAT Viewer?action=UPDATE&amp;creator=factset&amp;DOC_NAME=fat:reuters_qtrly_source_window.fat&amp;display_string=Audit&amp;DYN_ARGS=TRUE&amp;VAR:ID1=67073Y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1__FDSAUDITLINK__" localSheetId="8" hidden="1">{"fdsup://IBCentral/FAT Viewer?action=UPDATE&amp;creator=factset&amp;DOC_NAME=fat:reuters_qtrly_source_window.fat&amp;display_string=Audit&amp;DYN_ARGS=TRUE&amp;VAR:ID1=67073Y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1__FDSAUDITLINK__" localSheetId="6" hidden="1">{"fdsup://IBCentral/FAT Viewer?action=UPDATE&amp;creator=factset&amp;DOC_NAME=fat:reuters_qtrly_source_window.fat&amp;display_string=Audit&amp;DYN_ARGS=TRUE&amp;VAR:ID1=67073Y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1__FDSAUDITLINK__" localSheetId="14" hidden="1">{"fdsup://IBCentral/FAT Viewer?action=UPDATE&amp;creator=factset&amp;DOC_NAME=fat:reuters_qtrly_source_window.fat&amp;display_string=Audit&amp;DYN_ARGS=TRUE&amp;VAR:ID1=67073Y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1__FDSAUDITLINK__" localSheetId="16" hidden="1">{"fdsup://IBCentral/FAT Viewer?action=UPDATE&amp;creator=factset&amp;DOC_NAME=fat:reuters_qtrly_source_window.fat&amp;display_string=Audit&amp;DYN_ARGS=TRUE&amp;VAR:ID1=67073Y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1__FDSAUDITLINK__" localSheetId="15" hidden="1">{"fdsup://IBCentral/FAT Viewer?action=UPDATE&amp;creator=factset&amp;DOC_NAME=fat:reuters_qtrly_source_window.fat&amp;display_string=Audit&amp;DYN_ARGS=TRUE&amp;VAR:ID1=67073Y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1__FDSAUDITLINK__" localSheetId="12" hidden="1">{"fdsup://IBCentral/FAT Viewer?action=UPDATE&amp;creator=factset&amp;DOC_NAME=fat:reuters_qtrly_source_window.fat&amp;display_string=Audit&amp;DYN_ARGS=TRUE&amp;VAR:ID1=67073Y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1__FDSAUDITLINK__" localSheetId="13" hidden="1">{"fdsup://IBCentral/FAT Viewer?action=UPDATE&amp;creator=factset&amp;DOC_NAME=fat:reuters_qtrly_source_window.fat&amp;display_string=Audit&amp;DYN_ARGS=TRUE&amp;VAR:ID1=67073Y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1__FDSAUDITLINK__" localSheetId="11" hidden="1">{"fdsup://IBCentral/FAT Viewer?action=UPDATE&amp;creator=factset&amp;DOC_NAME=fat:reuters_qtrly_source_window.fat&amp;display_string=Audit&amp;DYN_ARGS=TRUE&amp;VAR:ID1=67073Y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1__FDSAUDITLINK__" localSheetId="5" hidden="1">{"fdsup://IBCentral/FAT Viewer?action=UPDATE&amp;creator=factset&amp;DOC_NAME=fat:reuters_qtrly_source_window.fat&amp;display_string=Audit&amp;DYN_ARGS=TRUE&amp;VAR:ID1=67073Y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1__FDSAUDITLINK__" localSheetId="4" hidden="1">{"fdsup://IBCentral/FAT Viewer?action=UPDATE&amp;creator=factset&amp;DOC_NAME=fat:reuters_qtrly_source_window.fat&amp;display_string=Audit&amp;DYN_ARGS=TRUE&amp;VAR:ID1=67073Y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1__FDSAUDITLINK__" localSheetId="3" hidden="1">{"fdsup://IBCentral/FAT Viewer?action=UPDATE&amp;creator=factset&amp;DOC_NAME=fat:reuters_qtrly_source_window.fat&amp;display_string=Audit&amp;DYN_ARGS=TRUE&amp;VAR:ID1=67073Y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1__FDSAUDITLINK__" localSheetId="2" hidden="1">{"fdsup://IBCentral/FAT Viewer?action=UPDATE&amp;creator=factset&amp;DOC_NAME=fat:reuters_qtrly_source_window.fat&amp;display_string=Audit&amp;DYN_ARGS=TRUE&amp;VAR:ID1=67073Y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1__FDSAUDITLINK__" hidden="1">{"fdsup://IBCentral/FAT Viewer?action=UPDATE&amp;creator=factset&amp;DOC_NAME=fat:reuters_qtrly_source_window.fat&amp;display_string=Audit&amp;DYN_ARGS=TRUE&amp;VAR:ID1=67073Y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2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2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2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2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2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2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2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2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2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2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2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2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2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2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2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2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2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2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3__FDSAUDITLINK__" localSheetId="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3__FDSAUDITLINK__" localSheetId="9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3__FDSAUDITLINK__" localSheetId="1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3__FDSAUDITLINK__" localSheetId="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3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3__FDSAUDITLINK__" localSheetId="8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3__FDSAUDITLINK__" localSheetId="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3__FDSAUDITLINK__" localSheetId="1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3__FDSAUDITLINK__" localSheetId="1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3__FDSAUDITLINK__" localSheetId="1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3__FDSAUDITLINK__" localSheetId="1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3__FDSAUDITLINK__" localSheetId="1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3__FDSAUDITLINK__" localSheetId="1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3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3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3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3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3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4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4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4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4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4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4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4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4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4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4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4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4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4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4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4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4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4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4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5__FDSAUDITLINK__" localSheetId="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75__FDSAUDITLINK__" localSheetId="9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75__FDSAUDITLINK__" localSheetId="1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75__FDSAUDITLINK__" localSheetId="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75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75__FDSAUDITLINK__" localSheetId="8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75__FDSAUDITLINK__" localSheetId="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75__FDSAUDITLINK__" localSheetId="1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75__FDSAUDITLINK__" localSheetId="1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75__FDSAUDITLINK__" localSheetId="1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75__FDSAUDITLINK__" localSheetId="1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75__FDSAUDITLINK__" localSheetId="1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75__FDSAUDITLINK__" localSheetId="1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75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75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75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75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75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76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6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6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6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6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6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6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6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6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6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6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6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6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6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6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6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6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6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7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7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7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7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7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7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7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7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7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7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7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7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7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7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7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7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7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7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8__FDSAUDITLINK__" localSheetId="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8__FDSAUDITLINK__" localSheetId="9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8__FDSAUDITLINK__" localSheetId="1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8__FDSAUDITLINK__" localSheetId="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8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8__FDSAUDITLINK__" localSheetId="8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8__FDSAUDITLINK__" localSheetId="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8__FDSAUDITLINK__" localSheetId="1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8__FDSAUDITLINK__" localSheetId="1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8__FDSAUDITLINK__" localSheetId="1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8__FDSAUDITLINK__" localSheetId="1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8__FDSAUDITLINK__" localSheetId="1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8__FDSAUDITLINK__" localSheetId="1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8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8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8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8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8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9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9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9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9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9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9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9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9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9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9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9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9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9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9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9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9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9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9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__FDSAUDITLINK__" localSheetId="0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__FDSAUDITLINK__" localSheetId="9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__FDSAUDITLINK__" localSheetId="10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__FDSAUDITLINK__" localSheetId="1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__FDSAUDITLINK__" localSheetId="7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__FDSAUDITLINK__" localSheetId="8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__FDSAUDITLINK__" localSheetId="6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__FDSAUDITLINK__" localSheetId="1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__FDSAUDITLINK__" localSheetId="16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__FDSAUDITLINK__" localSheetId="1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__FDSAUDITLINK__" localSheetId="1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__FDSAUDITLINK__" localSheetId="1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__FDSAUDITLINK__" localSheetId="11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__FDSAUDITLINK__" localSheetId="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__FDSAUDITLINK__" localSheetId="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__FDSAUDITLINK__" localSheetId="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__FDSAUDITLINK__" localSheetId="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__FDSAUDITLINK__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0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0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0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0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0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0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0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0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0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0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0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0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0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0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0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0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0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0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1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1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1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1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1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1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1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1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1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1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1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1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1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1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1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1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1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1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2__FDSAUDITLINK__" localSheetId="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2__FDSAUDITLINK__" localSheetId="9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2__FDSAUDITLINK__" localSheetId="1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2__FDSAUDITLINK__" localSheetId="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2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2__FDSAUDITLINK__" localSheetId="8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2__FDSAUDITLINK__" localSheetId="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2__FDSAUDITLINK__" localSheetId="1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2__FDSAUDITLINK__" localSheetId="1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2__FDSAUDITLINK__" localSheetId="1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2__FDSAUDITLINK__" localSheetId="1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2__FDSAUDITLINK__" localSheetId="1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2__FDSAUDITLINK__" localSheetId="1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2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2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2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2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2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3__FDSAUDITLINK__" localSheetId="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3__FDSAUDITLINK__" localSheetId="9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3__FDSAUDITLINK__" localSheetId="1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3__FDSAUDITLINK__" localSheetId="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3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3__FDSAUDITLINK__" localSheetId="8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3__FDSAUDITLINK__" localSheetId="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3__FDSAUDITLINK__" localSheetId="1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3__FDSAUDITLINK__" localSheetId="1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3__FDSAUDITLINK__" localSheetId="1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3__FDSAUDITLINK__" localSheetId="1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3__FDSAUDITLINK__" localSheetId="1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3__FDSAUDITLINK__" localSheetId="1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3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3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3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3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3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4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4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4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4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4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4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4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4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4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4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4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4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4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4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4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4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4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4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5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5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5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5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5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5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5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5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5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5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5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5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5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5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5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5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5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5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6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6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6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6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6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6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6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6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6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6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6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6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6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6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6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6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6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6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7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7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7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7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7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7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7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7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7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7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7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7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7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7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7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7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7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7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8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8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8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8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8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8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8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8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8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8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8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8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8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8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8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8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8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8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9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9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9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9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9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9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9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9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9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9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9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9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9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9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9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9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9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9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__FDSAUDITLINK__" localSheetId="0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__FDSAUDITLINK__" localSheetId="9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__FDSAUDITLINK__" localSheetId="10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__FDSAUDITLINK__" localSheetId="1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__FDSAUDITLINK__" localSheetId="7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__FDSAUDITLINK__" localSheetId="8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__FDSAUDITLINK__" localSheetId="6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__FDSAUDITLINK__" localSheetId="14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__FDSAUDITLINK__" localSheetId="16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__FDSAUDITLINK__" localSheetId="15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__FDSAUDITLINK__" localSheetId="12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__FDSAUDITLINK__" localSheetId="13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__FDSAUDITLINK__" localSheetId="11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__FDSAUDITLINK__" localSheetId="5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__FDSAUDITLINK__" localSheetId="4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__FDSAUDITLINK__" localSheetId="3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__FDSAUDITLINK__" localSheetId="2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__FDSAUDITLINK__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0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0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0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0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0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0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0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0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0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0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0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0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0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0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0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0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0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0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1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1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1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1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1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1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1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1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1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1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1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1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1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1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1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1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1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1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2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2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2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2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2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2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2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2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2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2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2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2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2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2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2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2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2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2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3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3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3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3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3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3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3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3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3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3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3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3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3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3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3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3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3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3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4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4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4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4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4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4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4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4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4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4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4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4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4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4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4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4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4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4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5__FDSAUDITLINK__" localSheetId="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5__FDSAUDITLINK__" localSheetId="9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5__FDSAUDITLINK__" localSheetId="1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5__FDSAUDITLINK__" localSheetId="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5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5__FDSAUDITLINK__" localSheetId="8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5__FDSAUDITLINK__" localSheetId="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5__FDSAUDITLINK__" localSheetId="1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5__FDSAUDITLINK__" localSheetId="1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5__FDSAUDITLINK__" localSheetId="1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5__FDSAUDITLINK__" localSheetId="1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5__FDSAUDITLINK__" localSheetId="1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5__FDSAUDITLINK__" localSheetId="1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5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5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5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5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5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6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6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6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6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6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6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6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6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6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6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6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6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6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6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6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6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6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6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7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7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7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7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7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7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7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7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7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7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7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7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7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7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7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7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7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7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8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8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8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8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8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8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8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8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8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8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8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8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8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8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8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8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8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8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9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9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9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9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9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9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9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9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9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9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9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9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9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9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9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9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9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9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__FDSAUDITLINK__" localSheetId="0" hidden="1">{"fdsup://IBCentral/FAT Viewer?action=UPDATE&amp;creator=factset&amp;DOC_NAME=fat:reuters_qtrly_source_window.fat&amp;display_string=Audit&amp;DYN_ARGS=TRUE&amp;VAR:ID1=01880210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__FDSAUDITLINK__" localSheetId="9" hidden="1">{"fdsup://IBCentral/FAT Viewer?action=UPDATE&amp;creator=factset&amp;DOC_NAME=fat:reuters_qtrly_source_window.fat&amp;display_string=Audit&amp;DYN_ARGS=TRUE&amp;VAR:ID1=01880210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__FDSAUDITLINK__" localSheetId="10" hidden="1">{"fdsup://IBCentral/FAT Viewer?action=UPDATE&amp;creator=factset&amp;DOC_NAME=fat:reuters_qtrly_source_window.fat&amp;display_string=Audit&amp;DYN_ARGS=TRUE&amp;VAR:ID1=01880210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__FDSAUDITLINK__" localSheetId="1" hidden="1">{"fdsup://IBCentral/FAT Viewer?action=UPDATE&amp;creator=factset&amp;DOC_NAME=fat:reuters_qtrly_source_window.fat&amp;display_string=Audit&amp;DYN_ARGS=TRUE&amp;VAR:ID1=01880210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__FDSAUDITLINK__" localSheetId="7" hidden="1">{"fdsup://IBCentral/FAT Viewer?action=UPDATE&amp;creator=factset&amp;DOC_NAME=fat:reuters_qtrly_source_window.fat&amp;display_string=Audit&amp;DYN_ARGS=TRUE&amp;VAR:ID1=01880210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__FDSAUDITLINK__" localSheetId="8" hidden="1">{"fdsup://IBCentral/FAT Viewer?action=UPDATE&amp;creator=factset&amp;DOC_NAME=fat:reuters_qtrly_source_window.fat&amp;display_string=Audit&amp;DYN_ARGS=TRUE&amp;VAR:ID1=01880210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__FDSAUDITLINK__" localSheetId="6" hidden="1">{"fdsup://IBCentral/FAT Viewer?action=UPDATE&amp;creator=factset&amp;DOC_NAME=fat:reuters_qtrly_source_window.fat&amp;display_string=Audit&amp;DYN_ARGS=TRUE&amp;VAR:ID1=01880210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__FDSAUDITLINK__" localSheetId="14" hidden="1">{"fdsup://IBCentral/FAT Viewer?action=UPDATE&amp;creator=factset&amp;DOC_NAME=fat:reuters_qtrly_source_window.fat&amp;display_string=Audit&amp;DYN_ARGS=TRUE&amp;VAR:ID1=01880210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__FDSAUDITLINK__" localSheetId="16" hidden="1">{"fdsup://IBCentral/FAT Viewer?action=UPDATE&amp;creator=factset&amp;DOC_NAME=fat:reuters_qtrly_source_window.fat&amp;display_string=Audit&amp;DYN_ARGS=TRUE&amp;VAR:ID1=01880210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__FDSAUDITLINK__" localSheetId="15" hidden="1">{"fdsup://IBCentral/FAT Viewer?action=UPDATE&amp;creator=factset&amp;DOC_NAME=fat:reuters_qtrly_source_window.fat&amp;display_string=Audit&amp;DYN_ARGS=TRUE&amp;VAR:ID1=01880210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__FDSAUDITLINK__" localSheetId="12" hidden="1">{"fdsup://IBCentral/FAT Viewer?action=UPDATE&amp;creator=factset&amp;DOC_NAME=fat:reuters_qtrly_source_window.fat&amp;display_string=Audit&amp;DYN_ARGS=TRUE&amp;VAR:ID1=01880210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__FDSAUDITLINK__" localSheetId="13" hidden="1">{"fdsup://IBCentral/FAT Viewer?action=UPDATE&amp;creator=factset&amp;DOC_NAME=fat:reuters_qtrly_source_window.fat&amp;display_string=Audit&amp;DYN_ARGS=TRUE&amp;VAR:ID1=01880210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__FDSAUDITLINK__" localSheetId="11" hidden="1">{"fdsup://IBCentral/FAT Viewer?action=UPDATE&amp;creator=factset&amp;DOC_NAME=fat:reuters_qtrly_source_window.fat&amp;display_string=Audit&amp;DYN_ARGS=TRUE&amp;VAR:ID1=01880210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__FDSAUDITLINK__" localSheetId="5" hidden="1">{"fdsup://IBCentral/FAT Viewer?action=UPDATE&amp;creator=factset&amp;DOC_NAME=fat:reuters_qtrly_source_window.fat&amp;display_string=Audit&amp;DYN_ARGS=TRUE&amp;VAR:ID1=01880210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__FDSAUDITLINK__" localSheetId="4" hidden="1">{"fdsup://IBCentral/FAT Viewer?action=UPDATE&amp;creator=factset&amp;DOC_NAME=fat:reuters_qtrly_source_window.fat&amp;display_string=Audit&amp;DYN_ARGS=TRUE&amp;VAR:ID1=01880210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__FDSAUDITLINK__" localSheetId="3" hidden="1">{"fdsup://IBCentral/FAT Viewer?action=UPDATE&amp;creator=factset&amp;DOC_NAME=fat:reuters_qtrly_source_window.fat&amp;display_string=Audit&amp;DYN_ARGS=TRUE&amp;VAR:ID1=01880210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__FDSAUDITLINK__" localSheetId="2" hidden="1">{"fdsup://IBCentral/FAT Viewer?action=UPDATE&amp;creator=factset&amp;DOC_NAME=fat:reuters_qtrly_source_window.fat&amp;display_string=Audit&amp;DYN_ARGS=TRUE&amp;VAR:ID1=01880210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__FDSAUDITLINK__" hidden="1">{"fdsup://IBCentral/FAT Viewer?action=UPDATE&amp;creator=factset&amp;DOC_NAME=fat:reuters_qtrly_source_window.fat&amp;display_string=Audit&amp;DYN_ARGS=TRUE&amp;VAR:ID1=01880210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__FDSAUDITLINK__" localSheetId="0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__FDSAUDITLINK__" localSheetId="9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__FDSAUDITLINK__" localSheetId="10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__FDSAUDITLINK__" localSheetId="1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__FDSAUDITLINK__" localSheetId="7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__FDSAUDITLINK__" localSheetId="8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__FDSAUDITLINK__" localSheetId="6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__FDSAUDITLINK__" localSheetId="1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__FDSAUDITLINK__" localSheetId="16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__FDSAUDITLINK__" localSheetId="1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__FDSAUDITLINK__" localSheetId="1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__FDSAUDITLINK__" localSheetId="1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__FDSAUDITLINK__" localSheetId="11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__FDSAUDITLINK__" localSheetId="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__FDSAUDITLINK__" localSheetId="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__FDSAUDITLINK__" localSheetId="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__FDSAUDITLINK__" localSheetId="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__FDSAUDITLINK__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0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0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0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0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0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0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0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0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0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0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0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0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0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0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0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0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0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0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1__FDSAUDITLINK__" localSheetId="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1__FDSAUDITLINK__" localSheetId="9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1__FDSAUDITLINK__" localSheetId="1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1__FDSAUDITLINK__" localSheetId="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1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1__FDSAUDITLINK__" localSheetId="8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1__FDSAUDITLINK__" localSheetId="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1__FDSAUDITLINK__" localSheetId="1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1__FDSAUDITLINK__" localSheetId="1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1__FDSAUDITLINK__" localSheetId="1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1__FDSAUDITLINK__" localSheetId="1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1__FDSAUDITLINK__" localSheetId="1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1__FDSAUDITLINK__" localSheetId="1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1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1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1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1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1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2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2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2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2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2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2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2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2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2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2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2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2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2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2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2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2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2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2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3__FDSAUDITLINK__" localSheetId="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3__FDSAUDITLINK__" localSheetId="9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3__FDSAUDITLINK__" localSheetId="1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3__FDSAUDITLINK__" localSheetId="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3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3__FDSAUDITLINK__" localSheetId="8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3__FDSAUDITLINK__" localSheetId="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3__FDSAUDITLINK__" localSheetId="1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3__FDSAUDITLINK__" localSheetId="1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3__FDSAUDITLINK__" localSheetId="1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3__FDSAUDITLINK__" localSheetId="1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3__FDSAUDITLINK__" localSheetId="1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3__FDSAUDITLINK__" localSheetId="1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3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3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3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3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3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4__FDSAUDITLINK__" localSheetId="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4__FDSAUDITLINK__" localSheetId="9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4__FDSAUDITLINK__" localSheetId="1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4__FDSAUDITLINK__" localSheetId="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4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4__FDSAUDITLINK__" localSheetId="8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4__FDSAUDITLINK__" localSheetId="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4__FDSAUDITLINK__" localSheetId="1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4__FDSAUDITLINK__" localSheetId="1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4__FDSAUDITLINK__" localSheetId="1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4__FDSAUDITLINK__" localSheetId="1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4__FDSAUDITLINK__" localSheetId="1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4__FDSAUDITLINK__" localSheetId="1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4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4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4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4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4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5__FDSAUDITLINK__" localSheetId="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305__FDSAUDITLINK__" localSheetId="9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305__FDSAUDITLINK__" localSheetId="1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305__FDSAUDITLINK__" localSheetId="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305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305__FDSAUDITLINK__" localSheetId="8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305__FDSAUDITLINK__" localSheetId="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305__FDSAUDITLINK__" localSheetId="1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305__FDSAUDITLINK__" localSheetId="1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305__FDSAUDITLINK__" localSheetId="1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305__FDSAUDITLINK__" localSheetId="1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305__FDSAUDITLINK__" localSheetId="1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305__FDSAUDITLINK__" localSheetId="1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305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305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305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305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305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306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6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6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6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6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6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6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6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6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6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6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6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6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6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6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6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6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6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7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7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7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7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7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7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7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7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7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7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7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7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7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7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7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7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7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7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8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8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8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8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8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8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8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8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8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8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8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8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8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8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8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8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8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8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9__FDSAUDITLINK__" localSheetId="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9__FDSAUDITLINK__" localSheetId="9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9__FDSAUDITLINK__" localSheetId="1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9__FDSAUDITLINK__" localSheetId="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9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9__FDSAUDITLINK__" localSheetId="8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9__FDSAUDITLINK__" localSheetId="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9__FDSAUDITLINK__" localSheetId="1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9__FDSAUDITLINK__" localSheetId="1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9__FDSAUDITLINK__" localSheetId="1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9__FDSAUDITLINK__" localSheetId="1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9__FDSAUDITLINK__" localSheetId="1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9__FDSAUDITLINK__" localSheetId="1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9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9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9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9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9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1__FDSAUDITLINK__" localSheetId="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__FDSAUDITLINK__" localSheetId="9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__FDSAUDITLINK__" localSheetId="1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__FDSAUDITLINK__" localSheetId="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__FDSAUDITLINK__" localSheetId="8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__FDSAUDITLINK__" localSheetId="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__FDSAUDITLINK__" localSheetId="1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__FDSAUDITLINK__" localSheetId="1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__FDSAUDITLINK__" localSheetId="1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__FDSAUDITLINK__" localSheetId="1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__FDSAUDITLINK__" localSheetId="1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__FDSAUDITLINK__" localSheetId="1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0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0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0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0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0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0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0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0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0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0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0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0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0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0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0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0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0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0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1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1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1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1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1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1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1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1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1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1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1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1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1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1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1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1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1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1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2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2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2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2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2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2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2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2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2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2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2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2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2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2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2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2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2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2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3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3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3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3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3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3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3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3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3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3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3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3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3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3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3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3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3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3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4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314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314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314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314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314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314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314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314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314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314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314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314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314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314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314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314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314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315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5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5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5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5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5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5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5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5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5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5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5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5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5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5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5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5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5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6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6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6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6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6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6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6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6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6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6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6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6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6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6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6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6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6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6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7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17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17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17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17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17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17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17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17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17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17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17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17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17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17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17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17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17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18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8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8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8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8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8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8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8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8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8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8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8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8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8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8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8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8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8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9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9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9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9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9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9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9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9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9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9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9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9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9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9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9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9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9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9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__FDSAUDITLINK__" localSheetId="0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__FDSAUDITLINK__" localSheetId="9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__FDSAUDITLINK__" localSheetId="10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__FDSAUDITLINK__" localSheetId="1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__FDSAUDITLINK__" localSheetId="7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__FDSAUDITLINK__" localSheetId="8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__FDSAUDITLINK__" localSheetId="6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__FDSAUDITLINK__" localSheetId="14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__FDSAUDITLINK__" localSheetId="16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__FDSAUDITLINK__" localSheetId="15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__FDSAUDITLINK__" localSheetId="12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__FDSAUDITLINK__" localSheetId="13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__FDSAUDITLINK__" localSheetId="11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__FDSAUDITLINK__" localSheetId="5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__FDSAUDITLINK__" localSheetId="4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__FDSAUDITLINK__" localSheetId="3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__FDSAUDITLINK__" localSheetId="2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__FDSAUDITLINK__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0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0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0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0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0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0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0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0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0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0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0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0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0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0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0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0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0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0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1__FDSAUDITLINK__" localSheetId="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21__FDSAUDITLINK__" localSheetId="9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21__FDSAUDITLINK__" localSheetId="1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21__FDSAUDITLINK__" localSheetId="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21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21__FDSAUDITLINK__" localSheetId="8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21__FDSAUDITLINK__" localSheetId="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21__FDSAUDITLINK__" localSheetId="1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21__FDSAUDITLINK__" localSheetId="1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21__FDSAUDITLINK__" localSheetId="1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21__FDSAUDITLINK__" localSheetId="1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21__FDSAUDITLINK__" localSheetId="1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21__FDSAUDITLINK__" localSheetId="1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21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21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21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21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21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22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2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2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2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2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2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2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2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2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2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2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2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2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2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2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2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2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2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3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3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3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3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3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3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3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3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3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3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3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3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3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3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3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3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3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3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4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24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24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24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24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24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24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24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24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24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24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24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24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24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24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24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24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24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3__FDSAUDITLINK__" localSheetId="0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3__FDSAUDITLINK__" localSheetId="9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3__FDSAUDITLINK__" localSheetId="10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3__FDSAUDITLINK__" localSheetId="1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3__FDSAUDITLINK__" localSheetId="7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3__FDSAUDITLINK__" localSheetId="8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3__FDSAUDITLINK__" localSheetId="6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3__FDSAUDITLINK__" localSheetId="1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3__FDSAUDITLINK__" localSheetId="16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3__FDSAUDITLINK__" localSheetId="1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3__FDSAUDITLINK__" localSheetId="1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3__FDSAUDITLINK__" localSheetId="1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3__FDSAUDITLINK__" localSheetId="11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3__FDSAUDITLINK__" localSheetId="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3__FDSAUDITLINK__" localSheetId="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3__FDSAUDITLINK__" localSheetId="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3__FDSAUDITLINK__" localSheetId="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3__FDSAUDITLINK__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4__FDSAUDITLINK__" localSheetId="0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4__FDSAUDITLINK__" localSheetId="9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4__FDSAUDITLINK__" localSheetId="10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4__FDSAUDITLINK__" localSheetId="1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4__FDSAUDITLINK__" localSheetId="7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4__FDSAUDITLINK__" localSheetId="8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4__FDSAUDITLINK__" localSheetId="6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4__FDSAUDITLINK__" localSheetId="14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4__FDSAUDITLINK__" localSheetId="16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4__FDSAUDITLINK__" localSheetId="15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4__FDSAUDITLINK__" localSheetId="12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4__FDSAUDITLINK__" localSheetId="13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4__FDSAUDITLINK__" localSheetId="11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4__FDSAUDITLINK__" localSheetId="5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4__FDSAUDITLINK__" localSheetId="4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4__FDSAUDITLINK__" localSheetId="3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4__FDSAUDITLINK__" localSheetId="2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4__FDSAUDITLINK__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5__FDSAUDITLINK__" localSheetId="0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5__FDSAUDITLINK__" localSheetId="9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5__FDSAUDITLINK__" localSheetId="10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5__FDSAUDITLINK__" localSheetId="1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5__FDSAUDITLINK__" localSheetId="7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5__FDSAUDITLINK__" localSheetId="8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5__FDSAUDITLINK__" localSheetId="6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5__FDSAUDITLINK__" localSheetId="1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5__FDSAUDITLINK__" localSheetId="16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5__FDSAUDITLINK__" localSheetId="1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5__FDSAUDITLINK__" localSheetId="1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5__FDSAUDITLINK__" localSheetId="1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5__FDSAUDITLINK__" localSheetId="11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5__FDSAUDITLINK__" localSheetId="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5__FDSAUDITLINK__" localSheetId="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5__FDSAUDITLINK__" localSheetId="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5__FDSAUDITLINK__" localSheetId="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5__FDSAUDITLINK__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6__FDSAUDITLINK__" localSheetId="0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6__FDSAUDITLINK__" localSheetId="9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6__FDSAUDITLINK__" localSheetId="10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6__FDSAUDITLINK__" localSheetId="1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6__FDSAUDITLINK__" localSheetId="7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6__FDSAUDITLINK__" localSheetId="8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6__FDSAUDITLINK__" localSheetId="6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6__FDSAUDITLINK__" localSheetId="14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6__FDSAUDITLINK__" localSheetId="16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6__FDSAUDITLINK__" localSheetId="15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6__FDSAUDITLINK__" localSheetId="12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6__FDSAUDITLINK__" localSheetId="13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6__FDSAUDITLINK__" localSheetId="11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6__FDSAUDITLINK__" localSheetId="5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6__FDSAUDITLINK__" localSheetId="4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6__FDSAUDITLINK__" localSheetId="3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6__FDSAUDITLINK__" localSheetId="2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6__FDSAUDITLINK__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localSheetId="0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localSheetId="9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localSheetId="10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localSheetId="1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localSheetId="7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localSheetId="8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localSheetId="6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localSheetId="14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localSheetId="16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localSheetId="15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localSheetId="12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localSheetId="13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localSheetId="11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localSheetId="5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localSheetId="4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localSheetId="3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localSheetId="2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8__FDSAUDITLINK__" localSheetId="0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localSheetId="9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localSheetId="10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localSheetId="1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localSheetId="7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localSheetId="8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localSheetId="6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localSheetId="14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localSheetId="16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localSheetId="15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localSheetId="12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localSheetId="13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localSheetId="11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localSheetId="5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localSheetId="4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localSheetId="3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localSheetId="2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FDSAUDITLINK__" localSheetId="0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FDSAUDITLINK__" localSheetId="9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FDSAUDITLINK__" localSheetId="10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FDSAUDITLINK__" localSheetId="1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FDSAUDITLINK__" localSheetId="7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FDSAUDITLINK__" localSheetId="8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FDSAUDITLINK__" localSheetId="6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FDSAUDITLINK__" localSheetId="14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FDSAUDITLINK__" localSheetId="16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FDSAUDITLINK__" localSheetId="15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FDSAUDITLINK__" localSheetId="12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FDSAUDITLINK__" localSheetId="13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FDSAUDITLINK__" localSheetId="11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FDSAUDITLINK__" localSheetId="5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FDSAUDITLINK__" localSheetId="4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FDSAUDITLINK__" localSheetId="3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FDSAUDITLINK__" localSheetId="2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FDSAUDITLINK__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__123Graph_BCHART_29" hidden="1">#REF!</definedName>
    <definedName name="_14__FDSAUDITLINK__" localSheetId="0" hidden="1">{"fdsup://IBCentral/FAT Viewer?action=UPDATE&amp;creator=factset&amp;DOC_NAME=fat:reuters_qtrly_source_window.fat&amp;display_string=Audit&amp;DYN_ARGS=TRUE&amp;VAR:ID1=95709T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__FDSAUDITLINK__" localSheetId="9" hidden="1">{"fdsup://IBCentral/FAT Viewer?action=UPDATE&amp;creator=factset&amp;DOC_NAME=fat:reuters_qtrly_source_window.fat&amp;display_string=Audit&amp;DYN_ARGS=TRUE&amp;VAR:ID1=95709T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__FDSAUDITLINK__" localSheetId="10" hidden="1">{"fdsup://IBCentral/FAT Viewer?action=UPDATE&amp;creator=factset&amp;DOC_NAME=fat:reuters_qtrly_source_window.fat&amp;display_string=Audit&amp;DYN_ARGS=TRUE&amp;VAR:ID1=95709T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__FDSAUDITLINK__" localSheetId="1" hidden="1">{"fdsup://IBCentral/FAT Viewer?action=UPDATE&amp;creator=factset&amp;DOC_NAME=fat:reuters_qtrly_source_window.fat&amp;display_string=Audit&amp;DYN_ARGS=TRUE&amp;VAR:ID1=95709T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__FDSAUDITLINK__" localSheetId="7" hidden="1">{"fdsup://IBCentral/FAT Viewer?action=UPDATE&amp;creator=factset&amp;DOC_NAME=fat:reuters_qtrly_source_window.fat&amp;display_string=Audit&amp;DYN_ARGS=TRUE&amp;VAR:ID1=95709T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__FDSAUDITLINK__" localSheetId="8" hidden="1">{"fdsup://IBCentral/FAT Viewer?action=UPDATE&amp;creator=factset&amp;DOC_NAME=fat:reuters_qtrly_source_window.fat&amp;display_string=Audit&amp;DYN_ARGS=TRUE&amp;VAR:ID1=95709T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__FDSAUDITLINK__" localSheetId="6" hidden="1">{"fdsup://IBCentral/FAT Viewer?action=UPDATE&amp;creator=factset&amp;DOC_NAME=fat:reuters_qtrly_source_window.fat&amp;display_string=Audit&amp;DYN_ARGS=TRUE&amp;VAR:ID1=95709T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__FDSAUDITLINK__" localSheetId="14" hidden="1">{"fdsup://IBCentral/FAT Viewer?action=UPDATE&amp;creator=factset&amp;DOC_NAME=fat:reuters_qtrly_source_window.fat&amp;display_string=Audit&amp;DYN_ARGS=TRUE&amp;VAR:ID1=95709T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__FDSAUDITLINK__" localSheetId="16" hidden="1">{"fdsup://IBCentral/FAT Viewer?action=UPDATE&amp;creator=factset&amp;DOC_NAME=fat:reuters_qtrly_source_window.fat&amp;display_string=Audit&amp;DYN_ARGS=TRUE&amp;VAR:ID1=95709T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__FDSAUDITLINK__" localSheetId="15" hidden="1">{"fdsup://IBCentral/FAT Viewer?action=UPDATE&amp;creator=factset&amp;DOC_NAME=fat:reuters_qtrly_source_window.fat&amp;display_string=Audit&amp;DYN_ARGS=TRUE&amp;VAR:ID1=95709T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__FDSAUDITLINK__" localSheetId="12" hidden="1">{"fdsup://IBCentral/FAT Viewer?action=UPDATE&amp;creator=factset&amp;DOC_NAME=fat:reuters_qtrly_source_window.fat&amp;display_string=Audit&amp;DYN_ARGS=TRUE&amp;VAR:ID1=95709T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__FDSAUDITLINK__" localSheetId="13" hidden="1">{"fdsup://IBCentral/FAT Viewer?action=UPDATE&amp;creator=factset&amp;DOC_NAME=fat:reuters_qtrly_source_window.fat&amp;display_string=Audit&amp;DYN_ARGS=TRUE&amp;VAR:ID1=95709T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__FDSAUDITLINK__" localSheetId="11" hidden="1">{"fdsup://IBCentral/FAT Viewer?action=UPDATE&amp;creator=factset&amp;DOC_NAME=fat:reuters_qtrly_source_window.fat&amp;display_string=Audit&amp;DYN_ARGS=TRUE&amp;VAR:ID1=95709T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__FDSAUDITLINK__" localSheetId="5" hidden="1">{"fdsup://IBCentral/FAT Viewer?action=UPDATE&amp;creator=factset&amp;DOC_NAME=fat:reuters_qtrly_source_window.fat&amp;display_string=Audit&amp;DYN_ARGS=TRUE&amp;VAR:ID1=95709T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__FDSAUDITLINK__" localSheetId="4" hidden="1">{"fdsup://IBCentral/FAT Viewer?action=UPDATE&amp;creator=factset&amp;DOC_NAME=fat:reuters_qtrly_source_window.fat&amp;display_string=Audit&amp;DYN_ARGS=TRUE&amp;VAR:ID1=95709T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__FDSAUDITLINK__" localSheetId="3" hidden="1">{"fdsup://IBCentral/FAT Viewer?action=UPDATE&amp;creator=factset&amp;DOC_NAME=fat:reuters_qtrly_source_window.fat&amp;display_string=Audit&amp;DYN_ARGS=TRUE&amp;VAR:ID1=95709T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__FDSAUDITLINK__" localSheetId="2" hidden="1">{"fdsup://IBCentral/FAT Viewer?action=UPDATE&amp;creator=factset&amp;DOC_NAME=fat:reuters_qtrly_source_window.fat&amp;display_string=Audit&amp;DYN_ARGS=TRUE&amp;VAR:ID1=95709T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__FDSAUDITLINK__" hidden="1">{"fdsup://IBCentral/FAT Viewer?action=UPDATE&amp;creator=factset&amp;DOC_NAME=fat:reuters_qtrly_source_window.fat&amp;display_string=Audit&amp;DYN_ARGS=TRUE&amp;VAR:ID1=95709T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0__FDSAUDITLINK__" localSheetId="0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0__FDSAUDITLINK__" localSheetId="9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0__FDSAUDITLINK__" localSheetId="10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0__FDSAUDITLINK__" localSheetId="1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0__FDSAUDITLINK__" localSheetId="7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0__FDSAUDITLINK__" localSheetId="8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0__FDSAUDITLINK__" localSheetId="6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0__FDSAUDITLINK__" localSheetId="1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0__FDSAUDITLINK__" localSheetId="16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0__FDSAUDITLINK__" localSheetId="1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0__FDSAUDITLINK__" localSheetId="1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0__FDSAUDITLINK__" localSheetId="1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0__FDSAUDITLINK__" localSheetId="11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0__FDSAUDITLINK__" localSheetId="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0__FDSAUDITLINK__" localSheetId="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0__FDSAUDITLINK__" localSheetId="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0__FDSAUDITLINK__" localSheetId="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0__FDSAUDITLINK__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1__FDSAUDITLINK__" localSheetId="0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1__FDSAUDITLINK__" localSheetId="9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1__FDSAUDITLINK__" localSheetId="10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1__FDSAUDITLINK__" localSheetId="1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1__FDSAUDITLINK__" localSheetId="7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1__FDSAUDITLINK__" localSheetId="8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1__FDSAUDITLINK__" localSheetId="6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1__FDSAUDITLINK__" localSheetId="14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1__FDSAUDITLINK__" localSheetId="16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1__FDSAUDITLINK__" localSheetId="15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1__FDSAUDITLINK__" localSheetId="12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1__FDSAUDITLINK__" localSheetId="13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1__FDSAUDITLINK__" localSheetId="11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1__FDSAUDITLINK__" localSheetId="5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1__FDSAUDITLINK__" localSheetId="4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1__FDSAUDITLINK__" localSheetId="3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1__FDSAUDITLINK__" localSheetId="2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1__FDSAUDITLINK__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2__FDSAUDITLINK__" localSheetId="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2__FDSAUDITLINK__" localSheetId="9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2__FDSAUDITLINK__" localSheetId="1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2__FDSAUDITLINK__" localSheetId="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2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2__FDSAUDITLINK__" localSheetId="8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2__FDSAUDITLINK__" localSheetId="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2__FDSAUDITLINK__" localSheetId="1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2__FDSAUDITLINK__" localSheetId="1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2__FDSAUDITLINK__" localSheetId="1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2__FDSAUDITLINK__" localSheetId="1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2__FDSAUDITLINK__" localSheetId="1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2__FDSAUDITLINK__" localSheetId="1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2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2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2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2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2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3__FDSAUDITLINK__" localSheetId="0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FDSAUDITLINK__" localSheetId="9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FDSAUDITLINK__" localSheetId="10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FDSAUDITLINK__" localSheetId="1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FDSAUDITLINK__" localSheetId="7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FDSAUDITLINK__" localSheetId="8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FDSAUDITLINK__" localSheetId="6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FDSAUDITLINK__" localSheetId="14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FDSAUDITLINK__" localSheetId="16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FDSAUDITLINK__" localSheetId="15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FDSAUDITLINK__" localSheetId="12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FDSAUDITLINK__" localSheetId="13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FDSAUDITLINK__" localSheetId="11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FDSAUDITLINK__" localSheetId="5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FDSAUDITLINK__" localSheetId="4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FDSAUDITLINK__" localSheetId="3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FDSAUDITLINK__" localSheetId="2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FDSAUDITLINK__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4__FDSAUDITLINK__" localSheetId="0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FDSAUDITLINK__" localSheetId="9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FDSAUDITLINK__" localSheetId="10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FDSAUDITLINK__" localSheetId="1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FDSAUDITLINK__" localSheetId="7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FDSAUDITLINK__" localSheetId="8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FDSAUDITLINK__" localSheetId="6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FDSAUDITLINK__" localSheetId="14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FDSAUDITLINK__" localSheetId="16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FDSAUDITLINK__" localSheetId="15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FDSAUDITLINK__" localSheetId="12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FDSAUDITLINK__" localSheetId="13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FDSAUDITLINK__" localSheetId="11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FDSAUDITLINK__" localSheetId="5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FDSAUDITLINK__" localSheetId="4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FDSAUDITLINK__" localSheetId="3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FDSAUDITLINK__" localSheetId="2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FDSAUDITLINK__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5__FDSAUDITLINK__" localSheetId="0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5__FDSAUDITLINK__" localSheetId="9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5__FDSAUDITLINK__" localSheetId="10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5__FDSAUDITLINK__" localSheetId="1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5__FDSAUDITLINK__" localSheetId="7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5__FDSAUDITLINK__" localSheetId="8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5__FDSAUDITLINK__" localSheetId="6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5__FDSAUDITLINK__" localSheetId="14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5__FDSAUDITLINK__" localSheetId="16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5__FDSAUDITLINK__" localSheetId="15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5__FDSAUDITLINK__" localSheetId="12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5__FDSAUDITLINK__" localSheetId="13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5__FDSAUDITLINK__" localSheetId="11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5__FDSAUDITLINK__" localSheetId="5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5__FDSAUDITLINK__" localSheetId="4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5__FDSAUDITLINK__" localSheetId="3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5__FDSAUDITLINK__" localSheetId="2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5__FDSAUDITLINK__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6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7__FDSAUDITLINK__" localSheetId="0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localSheetId="9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localSheetId="10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localSheetId="1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localSheetId="7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localSheetId="8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localSheetId="6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localSheetId="1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localSheetId="16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localSheetId="1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localSheetId="1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localSheetId="1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localSheetId="11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localSheetId="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localSheetId="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localSheetId="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localSheetId="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8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8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8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8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8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8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8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8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8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8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8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8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8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8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8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8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8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8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9__FDSAUDITLINK__" localSheetId="0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 localSheetId="9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 localSheetId="10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 localSheetId="1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 localSheetId="7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 localSheetId="8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 localSheetId="6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 localSheetId="14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 localSheetId="16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 localSheetId="15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 localSheetId="12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 localSheetId="13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 localSheetId="11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 localSheetId="5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 localSheetId="4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 localSheetId="3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 localSheetId="2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__123Graph_CCHART_1" hidden="1">#REF!</definedName>
    <definedName name="_15__FDSAUDITLINK__" localSheetId="0" hidden="1">{"fdsup://IBCentral/FAT Viewer?action=UPDATE&amp;creator=factset&amp;DOC_NAME=fat:reuters_qtrly_source_window.fat&amp;display_string=Audit&amp;DYN_ARGS=TRUE&amp;VAR:ID1=95709T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 localSheetId="9" hidden="1">{"fdsup://IBCentral/FAT Viewer?action=UPDATE&amp;creator=factset&amp;DOC_NAME=fat:reuters_qtrly_source_window.fat&amp;display_string=Audit&amp;DYN_ARGS=TRUE&amp;VAR:ID1=95709T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 localSheetId="10" hidden="1">{"fdsup://IBCentral/FAT Viewer?action=UPDATE&amp;creator=factset&amp;DOC_NAME=fat:reuters_qtrly_source_window.fat&amp;display_string=Audit&amp;DYN_ARGS=TRUE&amp;VAR:ID1=95709T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 localSheetId="1" hidden="1">{"fdsup://IBCentral/FAT Viewer?action=UPDATE&amp;creator=factset&amp;DOC_NAME=fat:reuters_qtrly_source_window.fat&amp;display_string=Audit&amp;DYN_ARGS=TRUE&amp;VAR:ID1=95709T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 localSheetId="7" hidden="1">{"fdsup://IBCentral/FAT Viewer?action=UPDATE&amp;creator=factset&amp;DOC_NAME=fat:reuters_qtrly_source_window.fat&amp;display_string=Audit&amp;DYN_ARGS=TRUE&amp;VAR:ID1=95709T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 localSheetId="8" hidden="1">{"fdsup://IBCentral/FAT Viewer?action=UPDATE&amp;creator=factset&amp;DOC_NAME=fat:reuters_qtrly_source_window.fat&amp;display_string=Audit&amp;DYN_ARGS=TRUE&amp;VAR:ID1=95709T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 localSheetId="6" hidden="1">{"fdsup://IBCentral/FAT Viewer?action=UPDATE&amp;creator=factset&amp;DOC_NAME=fat:reuters_qtrly_source_window.fat&amp;display_string=Audit&amp;DYN_ARGS=TRUE&amp;VAR:ID1=95709T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 localSheetId="14" hidden="1">{"fdsup://IBCentral/FAT Viewer?action=UPDATE&amp;creator=factset&amp;DOC_NAME=fat:reuters_qtrly_source_window.fat&amp;display_string=Audit&amp;DYN_ARGS=TRUE&amp;VAR:ID1=95709T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 localSheetId="16" hidden="1">{"fdsup://IBCentral/FAT Viewer?action=UPDATE&amp;creator=factset&amp;DOC_NAME=fat:reuters_qtrly_source_window.fat&amp;display_string=Audit&amp;DYN_ARGS=TRUE&amp;VAR:ID1=95709T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 localSheetId="15" hidden="1">{"fdsup://IBCentral/FAT Viewer?action=UPDATE&amp;creator=factset&amp;DOC_NAME=fat:reuters_qtrly_source_window.fat&amp;display_string=Audit&amp;DYN_ARGS=TRUE&amp;VAR:ID1=95709T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 localSheetId="12" hidden="1">{"fdsup://IBCentral/FAT Viewer?action=UPDATE&amp;creator=factset&amp;DOC_NAME=fat:reuters_qtrly_source_window.fat&amp;display_string=Audit&amp;DYN_ARGS=TRUE&amp;VAR:ID1=95709T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 localSheetId="13" hidden="1">{"fdsup://IBCentral/FAT Viewer?action=UPDATE&amp;creator=factset&amp;DOC_NAME=fat:reuters_qtrly_source_window.fat&amp;display_string=Audit&amp;DYN_ARGS=TRUE&amp;VAR:ID1=95709T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 localSheetId="11" hidden="1">{"fdsup://IBCentral/FAT Viewer?action=UPDATE&amp;creator=factset&amp;DOC_NAME=fat:reuters_qtrly_source_window.fat&amp;display_string=Audit&amp;DYN_ARGS=TRUE&amp;VAR:ID1=95709T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 localSheetId="5" hidden="1">{"fdsup://IBCentral/FAT Viewer?action=UPDATE&amp;creator=factset&amp;DOC_NAME=fat:reuters_qtrly_source_window.fat&amp;display_string=Audit&amp;DYN_ARGS=TRUE&amp;VAR:ID1=95709T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 localSheetId="4" hidden="1">{"fdsup://IBCentral/FAT Viewer?action=UPDATE&amp;creator=factset&amp;DOC_NAME=fat:reuters_qtrly_source_window.fat&amp;display_string=Audit&amp;DYN_ARGS=TRUE&amp;VAR:ID1=95709T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 localSheetId="3" hidden="1">{"fdsup://IBCentral/FAT Viewer?action=UPDATE&amp;creator=factset&amp;DOC_NAME=fat:reuters_qtrly_source_window.fat&amp;display_string=Audit&amp;DYN_ARGS=TRUE&amp;VAR:ID1=95709T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 localSheetId="2" hidden="1">{"fdsup://IBCentral/FAT Viewer?action=UPDATE&amp;creator=factset&amp;DOC_NAME=fat:reuters_qtrly_source_window.fat&amp;display_string=Audit&amp;DYN_ARGS=TRUE&amp;VAR:ID1=95709T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 hidden="1">{"fdsup://IBCentral/FAT Viewer?action=UPDATE&amp;creator=factset&amp;DOC_NAME=fat:reuters_qtrly_source_window.fat&amp;display_string=Audit&amp;DYN_ARGS=TRUE&amp;VAR:ID1=95709T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0__FDSAUDITLINK__" localSheetId="0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0__FDSAUDITLINK__" localSheetId="9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0__FDSAUDITLINK__" localSheetId="10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0__FDSAUDITLINK__" localSheetId="1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0__FDSAUDITLINK__" localSheetId="7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0__FDSAUDITLINK__" localSheetId="8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0__FDSAUDITLINK__" localSheetId="6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0__FDSAUDITLINK__" localSheetId="14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0__FDSAUDITLINK__" localSheetId="16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0__FDSAUDITLINK__" localSheetId="15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0__FDSAUDITLINK__" localSheetId="12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0__FDSAUDITLINK__" localSheetId="13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0__FDSAUDITLINK__" localSheetId="11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0__FDSAUDITLINK__" localSheetId="5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0__FDSAUDITLINK__" localSheetId="4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0__FDSAUDITLINK__" localSheetId="3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0__FDSAUDITLINK__" localSheetId="2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0__FDSAUDITLINK__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1__FDSAUDITLINK__" localSheetId="0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51__FDSAUDITLINK__" localSheetId="9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51__FDSAUDITLINK__" localSheetId="10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51__FDSAUDITLINK__" localSheetId="1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51__FDSAUDITLINK__" localSheetId="7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51__FDSAUDITLINK__" localSheetId="8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51__FDSAUDITLINK__" localSheetId="6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51__FDSAUDITLINK__" localSheetId="1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51__FDSAUDITLINK__" localSheetId="16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51__FDSAUDITLINK__" localSheetId="1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51__FDSAUDITLINK__" localSheetId="1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51__FDSAUDITLINK__" localSheetId="1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51__FDSAUDITLINK__" localSheetId="11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51__FDSAUDITLINK__" localSheetId="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51__FDSAUDITLINK__" localSheetId="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51__FDSAUDITLINK__" localSheetId="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51__FDSAUDITLINK__" localSheetId="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51__FDSAUDITLINK__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52__FDSAUDITLINK__" localSheetId="0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2__FDSAUDITLINK__" localSheetId="9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2__FDSAUDITLINK__" localSheetId="10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2__FDSAUDITLINK__" localSheetId="1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2__FDSAUDITLINK__" localSheetId="7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2__FDSAUDITLINK__" localSheetId="8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2__FDSAUDITLINK__" localSheetId="6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2__FDSAUDITLINK__" localSheetId="14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2__FDSAUDITLINK__" localSheetId="16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2__FDSAUDITLINK__" localSheetId="15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2__FDSAUDITLINK__" localSheetId="12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2__FDSAUDITLINK__" localSheetId="13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2__FDSAUDITLINK__" localSheetId="11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2__FDSAUDITLINK__" localSheetId="5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2__FDSAUDITLINK__" localSheetId="4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2__FDSAUDITLINK__" localSheetId="3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2__FDSAUDITLINK__" localSheetId="2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2__FDSAUDITLINK__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3__FDSAUDITLINK__" localSheetId="0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 localSheetId="9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 localSheetId="10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 localSheetId="1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 localSheetId="7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 localSheetId="8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 localSheetId="6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 localSheetId="1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 localSheetId="16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 localSheetId="1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 localSheetId="1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 localSheetId="1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 localSheetId="11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 localSheetId="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 localSheetId="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 localSheetId="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 localSheetId="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4__FDSAUDITLINK__" localSheetId="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4__FDSAUDITLINK__" localSheetId="9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4__FDSAUDITLINK__" localSheetId="1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4__FDSAUDITLINK__" localSheetId="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4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4__FDSAUDITLINK__" localSheetId="8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4__FDSAUDITLINK__" localSheetId="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4__FDSAUDITLINK__" localSheetId="1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4__FDSAUDITLINK__" localSheetId="1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4__FDSAUDITLINK__" localSheetId="1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4__FDSAUDITLINK__" localSheetId="1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4__FDSAUDITLINK__" localSheetId="1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4__FDSAUDITLINK__" localSheetId="1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4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4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4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4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4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5__FDSAUDITLINK__" localSheetId="0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 localSheetId="9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 localSheetId="10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 localSheetId="1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 localSheetId="7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 localSheetId="8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 localSheetId="6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 localSheetId="14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 localSheetId="16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 localSheetId="15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 localSheetId="12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 localSheetId="13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 localSheetId="11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 localSheetId="5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 localSheetId="4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 localSheetId="3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 localSheetId="2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6__FDSAUDITLINK__" localSheetId="0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6__FDSAUDITLINK__" localSheetId="9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6__FDSAUDITLINK__" localSheetId="10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6__FDSAUDITLINK__" localSheetId="1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6__FDSAUDITLINK__" localSheetId="7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6__FDSAUDITLINK__" localSheetId="8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6__FDSAUDITLINK__" localSheetId="6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6__FDSAUDITLINK__" localSheetId="1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6__FDSAUDITLINK__" localSheetId="16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6__FDSAUDITLINK__" localSheetId="1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6__FDSAUDITLINK__" localSheetId="1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6__FDSAUDITLINK__" localSheetId="1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6__FDSAUDITLINK__" localSheetId="11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6__FDSAUDITLINK__" localSheetId="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6__FDSAUDITLINK__" localSheetId="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6__FDSAUDITLINK__" localSheetId="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6__FDSAUDITLINK__" localSheetId="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6__FDSAUDITLINK__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 localSheetId="0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 localSheetId="9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 localSheetId="10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 localSheetId="1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 localSheetId="7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 localSheetId="8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 localSheetId="6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 localSheetId="14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 localSheetId="16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 localSheetId="15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 localSheetId="12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 localSheetId="13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 localSheetId="11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 localSheetId="5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 localSheetId="4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 localSheetId="3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 localSheetId="2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8__FDSAUDITLINK__" localSheetId="0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8__FDSAUDITLINK__" localSheetId="9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8__FDSAUDITLINK__" localSheetId="10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8__FDSAUDITLINK__" localSheetId="1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8__FDSAUDITLINK__" localSheetId="7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8__FDSAUDITLINK__" localSheetId="8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8__FDSAUDITLINK__" localSheetId="6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8__FDSAUDITLINK__" localSheetId="1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8__FDSAUDITLINK__" localSheetId="16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8__FDSAUDITLINK__" localSheetId="1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8__FDSAUDITLINK__" localSheetId="1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8__FDSAUDITLINK__" localSheetId="1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8__FDSAUDITLINK__" localSheetId="11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8__FDSAUDITLINK__" localSheetId="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8__FDSAUDITLINK__" localSheetId="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8__FDSAUDITLINK__" localSheetId="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8__FDSAUDITLINK__" localSheetId="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8__FDSAUDITLINK__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9__FDSAUDITLINK__" localSheetId="0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9__FDSAUDITLINK__" localSheetId="9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9__FDSAUDITLINK__" localSheetId="10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9__FDSAUDITLINK__" localSheetId="1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9__FDSAUDITLINK__" localSheetId="7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9__FDSAUDITLINK__" localSheetId="8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9__FDSAUDITLINK__" localSheetId="6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9__FDSAUDITLINK__" localSheetId="14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9__FDSAUDITLINK__" localSheetId="16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9__FDSAUDITLINK__" localSheetId="15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9__FDSAUDITLINK__" localSheetId="12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9__FDSAUDITLINK__" localSheetId="13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9__FDSAUDITLINK__" localSheetId="11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9__FDSAUDITLINK__" localSheetId="5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9__FDSAUDITLINK__" localSheetId="4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9__FDSAUDITLINK__" localSheetId="3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9__FDSAUDITLINK__" localSheetId="2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9__FDSAUDITLINK__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__123Graph_DCHART_1" hidden="1">#REF!</definedName>
    <definedName name="_16__FDSAUDITLINK__" localSheetId="0" hidden="1">{"fdsup://IBCentral/FAT Viewer?action=UPDATE&amp;creator=factset&amp;DOC_NAME=fat:reuters_qtrly_source_window.fat&amp;display_string=Audit&amp;DYN_ARGS=TRUE&amp;VAR:ID1=39116410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localSheetId="9" hidden="1">{"fdsup://IBCentral/FAT Viewer?action=UPDATE&amp;creator=factset&amp;DOC_NAME=fat:reuters_qtrly_source_window.fat&amp;display_string=Audit&amp;DYN_ARGS=TRUE&amp;VAR:ID1=39116410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localSheetId="10" hidden="1">{"fdsup://IBCentral/FAT Viewer?action=UPDATE&amp;creator=factset&amp;DOC_NAME=fat:reuters_qtrly_source_window.fat&amp;display_string=Audit&amp;DYN_ARGS=TRUE&amp;VAR:ID1=39116410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localSheetId="1" hidden="1">{"fdsup://IBCentral/FAT Viewer?action=UPDATE&amp;creator=factset&amp;DOC_NAME=fat:reuters_qtrly_source_window.fat&amp;display_string=Audit&amp;DYN_ARGS=TRUE&amp;VAR:ID1=39116410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localSheetId="7" hidden="1">{"fdsup://IBCentral/FAT Viewer?action=UPDATE&amp;creator=factset&amp;DOC_NAME=fat:reuters_qtrly_source_window.fat&amp;display_string=Audit&amp;DYN_ARGS=TRUE&amp;VAR:ID1=39116410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localSheetId="8" hidden="1">{"fdsup://IBCentral/FAT Viewer?action=UPDATE&amp;creator=factset&amp;DOC_NAME=fat:reuters_qtrly_source_window.fat&amp;display_string=Audit&amp;DYN_ARGS=TRUE&amp;VAR:ID1=39116410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localSheetId="6" hidden="1">{"fdsup://IBCentral/FAT Viewer?action=UPDATE&amp;creator=factset&amp;DOC_NAME=fat:reuters_qtrly_source_window.fat&amp;display_string=Audit&amp;DYN_ARGS=TRUE&amp;VAR:ID1=39116410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localSheetId="14" hidden="1">{"fdsup://IBCentral/FAT Viewer?action=UPDATE&amp;creator=factset&amp;DOC_NAME=fat:reuters_qtrly_source_window.fat&amp;display_string=Audit&amp;DYN_ARGS=TRUE&amp;VAR:ID1=39116410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localSheetId="16" hidden="1">{"fdsup://IBCentral/FAT Viewer?action=UPDATE&amp;creator=factset&amp;DOC_NAME=fat:reuters_qtrly_source_window.fat&amp;display_string=Audit&amp;DYN_ARGS=TRUE&amp;VAR:ID1=39116410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localSheetId="15" hidden="1">{"fdsup://IBCentral/FAT Viewer?action=UPDATE&amp;creator=factset&amp;DOC_NAME=fat:reuters_qtrly_source_window.fat&amp;display_string=Audit&amp;DYN_ARGS=TRUE&amp;VAR:ID1=39116410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localSheetId="12" hidden="1">{"fdsup://IBCentral/FAT Viewer?action=UPDATE&amp;creator=factset&amp;DOC_NAME=fat:reuters_qtrly_source_window.fat&amp;display_string=Audit&amp;DYN_ARGS=TRUE&amp;VAR:ID1=39116410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localSheetId="13" hidden="1">{"fdsup://IBCentral/FAT Viewer?action=UPDATE&amp;creator=factset&amp;DOC_NAME=fat:reuters_qtrly_source_window.fat&amp;display_string=Audit&amp;DYN_ARGS=TRUE&amp;VAR:ID1=39116410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localSheetId="11" hidden="1">{"fdsup://IBCentral/FAT Viewer?action=UPDATE&amp;creator=factset&amp;DOC_NAME=fat:reuters_qtrly_source_window.fat&amp;display_string=Audit&amp;DYN_ARGS=TRUE&amp;VAR:ID1=39116410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localSheetId="5" hidden="1">{"fdsup://IBCentral/FAT Viewer?action=UPDATE&amp;creator=factset&amp;DOC_NAME=fat:reuters_qtrly_source_window.fat&amp;display_string=Audit&amp;DYN_ARGS=TRUE&amp;VAR:ID1=39116410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localSheetId="4" hidden="1">{"fdsup://IBCentral/FAT Viewer?action=UPDATE&amp;creator=factset&amp;DOC_NAME=fat:reuters_qtrly_source_window.fat&amp;display_string=Audit&amp;DYN_ARGS=TRUE&amp;VAR:ID1=39116410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localSheetId="3" hidden="1">{"fdsup://IBCentral/FAT Viewer?action=UPDATE&amp;creator=factset&amp;DOC_NAME=fat:reuters_qtrly_source_window.fat&amp;display_string=Audit&amp;DYN_ARGS=TRUE&amp;VAR:ID1=39116410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localSheetId="2" hidden="1">{"fdsup://IBCentral/FAT Viewer?action=UPDATE&amp;creator=factset&amp;DOC_NAME=fat:reuters_qtrly_source_window.fat&amp;display_string=Audit&amp;DYN_ARGS=TRUE&amp;VAR:ID1=39116410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hidden="1">{"fdsup://IBCentral/FAT Viewer?action=UPDATE&amp;creator=factset&amp;DOC_NAME=fat:reuters_qtrly_source_window.fat&amp;display_string=Audit&amp;DYN_ARGS=TRUE&amp;VAR:ID1=39116410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0__FDSAUDITLINK__" localSheetId="0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0__FDSAUDITLINK__" localSheetId="9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0__FDSAUDITLINK__" localSheetId="10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0__FDSAUDITLINK__" localSheetId="1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0__FDSAUDITLINK__" localSheetId="7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0__FDSAUDITLINK__" localSheetId="8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0__FDSAUDITLINK__" localSheetId="6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0__FDSAUDITLINK__" localSheetId="14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0__FDSAUDITLINK__" localSheetId="16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0__FDSAUDITLINK__" localSheetId="15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0__FDSAUDITLINK__" localSheetId="12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0__FDSAUDITLINK__" localSheetId="13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0__FDSAUDITLINK__" localSheetId="11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0__FDSAUDITLINK__" localSheetId="5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0__FDSAUDITLINK__" localSheetId="4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0__FDSAUDITLINK__" localSheetId="3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0__FDSAUDITLINK__" localSheetId="2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0__FDSAUDITLINK__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1__FDSAUDITLINK__" localSheetId="0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 localSheetId="9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 localSheetId="10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 localSheetId="1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 localSheetId="7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 localSheetId="8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 localSheetId="6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 localSheetId="14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 localSheetId="16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 localSheetId="15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 localSheetId="12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 localSheetId="13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 localSheetId="11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 localSheetId="5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 localSheetId="4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 localSheetId="3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 localSheetId="2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 localSheetId="0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 localSheetId="9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 localSheetId="10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 localSheetId="1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 localSheetId="7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 localSheetId="8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 localSheetId="6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 localSheetId="14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 localSheetId="16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 localSheetId="15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 localSheetId="12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 localSheetId="13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 localSheetId="11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 localSheetId="5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 localSheetId="4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 localSheetId="3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 localSheetId="2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3__FDSAUDITLINK__" localSheetId="0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3__FDSAUDITLINK__" localSheetId="9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3__FDSAUDITLINK__" localSheetId="10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3__FDSAUDITLINK__" localSheetId="1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3__FDSAUDITLINK__" localSheetId="7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3__FDSAUDITLINK__" localSheetId="8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3__FDSAUDITLINK__" localSheetId="6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3__FDSAUDITLINK__" localSheetId="1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3__FDSAUDITLINK__" localSheetId="16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3__FDSAUDITLINK__" localSheetId="1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3__FDSAUDITLINK__" localSheetId="1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3__FDSAUDITLINK__" localSheetId="1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3__FDSAUDITLINK__" localSheetId="11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3__FDSAUDITLINK__" localSheetId="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3__FDSAUDITLINK__" localSheetId="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3__FDSAUDITLINK__" localSheetId="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3__FDSAUDITLINK__" localSheetId="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3__FDSAUDITLINK__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4__FDSAUDITLINK__" localSheetId="0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4__FDSAUDITLINK__" localSheetId="9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4__FDSAUDITLINK__" localSheetId="10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4__FDSAUDITLINK__" localSheetId="1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4__FDSAUDITLINK__" localSheetId="7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4__FDSAUDITLINK__" localSheetId="8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4__FDSAUDITLINK__" localSheetId="6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4__FDSAUDITLINK__" localSheetId="14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4__FDSAUDITLINK__" localSheetId="16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4__FDSAUDITLINK__" localSheetId="15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4__FDSAUDITLINK__" localSheetId="12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4__FDSAUDITLINK__" localSheetId="13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4__FDSAUDITLINK__" localSheetId="11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4__FDSAUDITLINK__" localSheetId="5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4__FDSAUDITLINK__" localSheetId="4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4__FDSAUDITLINK__" localSheetId="3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4__FDSAUDITLINK__" localSheetId="2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4__FDSAUDITLINK__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5__FDSAUDITLINK__" localSheetId="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 localSheetId="9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 localSheetId="1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 localSheetId="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 localSheetId="8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 localSheetId="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 localSheetId="1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 localSheetId="1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 localSheetId="1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 localSheetId="1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 localSheetId="1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 localSheetId="1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6__FDSAUDITLINK__" localSheetId="0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6__FDSAUDITLINK__" localSheetId="9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6__FDSAUDITLINK__" localSheetId="10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6__FDSAUDITLINK__" localSheetId="1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6__FDSAUDITLINK__" localSheetId="7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6__FDSAUDITLINK__" localSheetId="8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6__FDSAUDITLINK__" localSheetId="6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6__FDSAUDITLINK__" localSheetId="14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6__FDSAUDITLINK__" localSheetId="16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6__FDSAUDITLINK__" localSheetId="15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6__FDSAUDITLINK__" localSheetId="12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6__FDSAUDITLINK__" localSheetId="13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6__FDSAUDITLINK__" localSheetId="11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6__FDSAUDITLINK__" localSheetId="5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6__FDSAUDITLINK__" localSheetId="4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6__FDSAUDITLINK__" localSheetId="3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6__FDSAUDITLINK__" localSheetId="2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6__FDSAUDITLINK__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7__FDSAUDITLINK__" localSheetId="0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 localSheetId="9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 localSheetId="10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 localSheetId="1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 localSheetId="7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 localSheetId="8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 localSheetId="6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 localSheetId="14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 localSheetId="16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 localSheetId="15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 localSheetId="12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 localSheetId="13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 localSheetId="11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 localSheetId="5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 localSheetId="4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 localSheetId="3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 localSheetId="2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localSheetId="0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localSheetId="9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localSheetId="10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localSheetId="1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localSheetId="7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localSheetId="8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localSheetId="6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localSheetId="14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localSheetId="16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localSheetId="15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localSheetId="12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localSheetId="13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localSheetId="11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localSheetId="5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localSheetId="4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localSheetId="3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localSheetId="2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9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9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9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9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9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9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9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9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9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9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9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9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9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9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9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9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9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9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__123Graph_XCHART_1" hidden="1">#REF!</definedName>
    <definedName name="_17__FDSAUDITLINK__" localSheetId="0" hidden="1">{"fdsup://IBCentral/FAT Viewer?action=UPDATE&amp;creator=factset&amp;DOC_NAME=fat:reuters_qtrly_source_window.fat&amp;display_string=Audit&amp;DYN_ARGS=TRUE&amp;VAR:ID1=39116410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__FDSAUDITLINK__" localSheetId="9" hidden="1">{"fdsup://IBCentral/FAT Viewer?action=UPDATE&amp;creator=factset&amp;DOC_NAME=fat:reuters_qtrly_source_window.fat&amp;display_string=Audit&amp;DYN_ARGS=TRUE&amp;VAR:ID1=39116410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__FDSAUDITLINK__" localSheetId="10" hidden="1">{"fdsup://IBCentral/FAT Viewer?action=UPDATE&amp;creator=factset&amp;DOC_NAME=fat:reuters_qtrly_source_window.fat&amp;display_string=Audit&amp;DYN_ARGS=TRUE&amp;VAR:ID1=39116410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__FDSAUDITLINK__" localSheetId="1" hidden="1">{"fdsup://IBCentral/FAT Viewer?action=UPDATE&amp;creator=factset&amp;DOC_NAME=fat:reuters_qtrly_source_window.fat&amp;display_string=Audit&amp;DYN_ARGS=TRUE&amp;VAR:ID1=39116410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__FDSAUDITLINK__" localSheetId="7" hidden="1">{"fdsup://IBCentral/FAT Viewer?action=UPDATE&amp;creator=factset&amp;DOC_NAME=fat:reuters_qtrly_source_window.fat&amp;display_string=Audit&amp;DYN_ARGS=TRUE&amp;VAR:ID1=39116410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__FDSAUDITLINK__" localSheetId="8" hidden="1">{"fdsup://IBCentral/FAT Viewer?action=UPDATE&amp;creator=factset&amp;DOC_NAME=fat:reuters_qtrly_source_window.fat&amp;display_string=Audit&amp;DYN_ARGS=TRUE&amp;VAR:ID1=39116410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__FDSAUDITLINK__" localSheetId="6" hidden="1">{"fdsup://IBCentral/FAT Viewer?action=UPDATE&amp;creator=factset&amp;DOC_NAME=fat:reuters_qtrly_source_window.fat&amp;display_string=Audit&amp;DYN_ARGS=TRUE&amp;VAR:ID1=39116410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__FDSAUDITLINK__" localSheetId="14" hidden="1">{"fdsup://IBCentral/FAT Viewer?action=UPDATE&amp;creator=factset&amp;DOC_NAME=fat:reuters_qtrly_source_window.fat&amp;display_string=Audit&amp;DYN_ARGS=TRUE&amp;VAR:ID1=39116410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__FDSAUDITLINK__" localSheetId="16" hidden="1">{"fdsup://IBCentral/FAT Viewer?action=UPDATE&amp;creator=factset&amp;DOC_NAME=fat:reuters_qtrly_source_window.fat&amp;display_string=Audit&amp;DYN_ARGS=TRUE&amp;VAR:ID1=39116410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__FDSAUDITLINK__" localSheetId="15" hidden="1">{"fdsup://IBCentral/FAT Viewer?action=UPDATE&amp;creator=factset&amp;DOC_NAME=fat:reuters_qtrly_source_window.fat&amp;display_string=Audit&amp;DYN_ARGS=TRUE&amp;VAR:ID1=39116410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__FDSAUDITLINK__" localSheetId="12" hidden="1">{"fdsup://IBCentral/FAT Viewer?action=UPDATE&amp;creator=factset&amp;DOC_NAME=fat:reuters_qtrly_source_window.fat&amp;display_string=Audit&amp;DYN_ARGS=TRUE&amp;VAR:ID1=39116410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__FDSAUDITLINK__" localSheetId="13" hidden="1">{"fdsup://IBCentral/FAT Viewer?action=UPDATE&amp;creator=factset&amp;DOC_NAME=fat:reuters_qtrly_source_window.fat&amp;display_string=Audit&amp;DYN_ARGS=TRUE&amp;VAR:ID1=39116410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__FDSAUDITLINK__" localSheetId="11" hidden="1">{"fdsup://IBCentral/FAT Viewer?action=UPDATE&amp;creator=factset&amp;DOC_NAME=fat:reuters_qtrly_source_window.fat&amp;display_string=Audit&amp;DYN_ARGS=TRUE&amp;VAR:ID1=39116410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__FDSAUDITLINK__" localSheetId="5" hidden="1">{"fdsup://IBCentral/FAT Viewer?action=UPDATE&amp;creator=factset&amp;DOC_NAME=fat:reuters_qtrly_source_window.fat&amp;display_string=Audit&amp;DYN_ARGS=TRUE&amp;VAR:ID1=39116410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__FDSAUDITLINK__" localSheetId="4" hidden="1">{"fdsup://IBCentral/FAT Viewer?action=UPDATE&amp;creator=factset&amp;DOC_NAME=fat:reuters_qtrly_source_window.fat&amp;display_string=Audit&amp;DYN_ARGS=TRUE&amp;VAR:ID1=39116410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__FDSAUDITLINK__" localSheetId="3" hidden="1">{"fdsup://IBCentral/FAT Viewer?action=UPDATE&amp;creator=factset&amp;DOC_NAME=fat:reuters_qtrly_source_window.fat&amp;display_string=Audit&amp;DYN_ARGS=TRUE&amp;VAR:ID1=39116410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__FDSAUDITLINK__" localSheetId="2" hidden="1">{"fdsup://IBCentral/FAT Viewer?action=UPDATE&amp;creator=factset&amp;DOC_NAME=fat:reuters_qtrly_source_window.fat&amp;display_string=Audit&amp;DYN_ARGS=TRUE&amp;VAR:ID1=39116410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__FDSAUDITLINK__" hidden="1">{"fdsup://IBCentral/FAT Viewer?action=UPDATE&amp;creator=factset&amp;DOC_NAME=fat:reuters_qtrly_source_window.fat&amp;display_string=Audit&amp;DYN_ARGS=TRUE&amp;VAR:ID1=39116410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0__FDSAUDITLINK__" localSheetId="0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0__FDSAUDITLINK__" localSheetId="9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0__FDSAUDITLINK__" localSheetId="10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0__FDSAUDITLINK__" localSheetId="1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0__FDSAUDITLINK__" localSheetId="7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0__FDSAUDITLINK__" localSheetId="8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0__FDSAUDITLINK__" localSheetId="6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0__FDSAUDITLINK__" localSheetId="1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0__FDSAUDITLINK__" localSheetId="16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0__FDSAUDITLINK__" localSheetId="1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0__FDSAUDITLINK__" localSheetId="1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0__FDSAUDITLINK__" localSheetId="1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0__FDSAUDITLINK__" localSheetId="11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0__FDSAUDITLINK__" localSheetId="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0__FDSAUDITLINK__" localSheetId="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0__FDSAUDITLINK__" localSheetId="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0__FDSAUDITLINK__" localSheetId="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0__FDSAUDITLINK__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1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1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1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1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1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1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1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1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1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1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1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1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1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1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1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1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1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1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2__FDSAUDITLINK__" localSheetId="0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2__FDSAUDITLINK__" localSheetId="9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2__FDSAUDITLINK__" localSheetId="10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2__FDSAUDITLINK__" localSheetId="1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2__FDSAUDITLINK__" localSheetId="7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2__FDSAUDITLINK__" localSheetId="8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2__FDSAUDITLINK__" localSheetId="6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2__FDSAUDITLINK__" localSheetId="14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2__FDSAUDITLINK__" localSheetId="16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2__FDSAUDITLINK__" localSheetId="15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2__FDSAUDITLINK__" localSheetId="12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2__FDSAUDITLINK__" localSheetId="13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2__FDSAUDITLINK__" localSheetId="11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2__FDSAUDITLINK__" localSheetId="5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2__FDSAUDITLINK__" localSheetId="4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2__FDSAUDITLINK__" localSheetId="3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2__FDSAUDITLINK__" localSheetId="2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2__FDSAUDITLINK__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localSheetId="0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localSheetId="9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localSheetId="10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localSheetId="1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localSheetId="7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localSheetId="8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localSheetId="6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localSheetId="14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localSheetId="16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localSheetId="15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localSheetId="12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localSheetId="13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localSheetId="11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localSheetId="5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localSheetId="4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localSheetId="3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localSheetId="2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0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9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10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1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7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8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6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14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16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15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12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13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11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5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4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3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2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5__FDSAUDITLINK__" localSheetId="0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5__FDSAUDITLINK__" localSheetId="9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5__FDSAUDITLINK__" localSheetId="10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5__FDSAUDITLINK__" localSheetId="1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5__FDSAUDITLINK__" localSheetId="7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5__FDSAUDITLINK__" localSheetId="8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5__FDSAUDITLINK__" localSheetId="6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5__FDSAUDITLINK__" localSheetId="14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5__FDSAUDITLINK__" localSheetId="16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5__FDSAUDITLINK__" localSheetId="15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5__FDSAUDITLINK__" localSheetId="12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5__FDSAUDITLINK__" localSheetId="13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5__FDSAUDITLINK__" localSheetId="11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5__FDSAUDITLINK__" localSheetId="5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5__FDSAUDITLINK__" localSheetId="4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5__FDSAUDITLINK__" localSheetId="3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5__FDSAUDITLINK__" localSheetId="2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5__FDSAUDITLINK__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6__FDSAUDITLINK__" localSheetId="0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6__FDSAUDITLINK__" localSheetId="9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6__FDSAUDITLINK__" localSheetId="10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6__FDSAUDITLINK__" localSheetId="1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6__FDSAUDITLINK__" localSheetId="7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6__FDSAUDITLINK__" localSheetId="8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6__FDSAUDITLINK__" localSheetId="6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6__FDSAUDITLINK__" localSheetId="1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6__FDSAUDITLINK__" localSheetId="16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6__FDSAUDITLINK__" localSheetId="1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6__FDSAUDITLINK__" localSheetId="1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6__FDSAUDITLINK__" localSheetId="1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6__FDSAUDITLINK__" localSheetId="11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6__FDSAUDITLINK__" localSheetId="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6__FDSAUDITLINK__" localSheetId="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6__FDSAUDITLINK__" localSheetId="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6__FDSAUDITLINK__" localSheetId="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6__FDSAUDITLINK__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7__FDSAUDITLINK__" localSheetId="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7__FDSAUDITLINK__" localSheetId="9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7__FDSAUDITLINK__" localSheetId="1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7__FDSAUDITLINK__" localSheetId="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7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7__FDSAUDITLINK__" localSheetId="8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7__FDSAUDITLINK__" localSheetId="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7__FDSAUDITLINK__" localSheetId="1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7__FDSAUDITLINK__" localSheetId="1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7__FDSAUDITLINK__" localSheetId="1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7__FDSAUDITLINK__" localSheetId="1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7__FDSAUDITLINK__" localSheetId="1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7__FDSAUDITLINK__" localSheetId="1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7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7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7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7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7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8__FDSAUDITLINK__" localSheetId="0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localSheetId="9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localSheetId="10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localSheetId="1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localSheetId="7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localSheetId="8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localSheetId="6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localSheetId="1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localSheetId="16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localSheetId="1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localSheetId="1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localSheetId="1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localSheetId="11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localSheetId="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localSheetId="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localSheetId="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localSheetId="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9__FDSAUDITLINK__" localSheetId="0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9__FDSAUDITLINK__" localSheetId="9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9__FDSAUDITLINK__" localSheetId="10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9__FDSAUDITLINK__" localSheetId="1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9__FDSAUDITLINK__" localSheetId="7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9__FDSAUDITLINK__" localSheetId="8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9__FDSAUDITLINK__" localSheetId="6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9__FDSAUDITLINK__" localSheetId="1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9__FDSAUDITLINK__" localSheetId="16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9__FDSAUDITLINK__" localSheetId="1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9__FDSAUDITLINK__" localSheetId="1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9__FDSAUDITLINK__" localSheetId="1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9__FDSAUDITLINK__" localSheetId="11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9__FDSAUDITLINK__" localSheetId="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9__FDSAUDITLINK__" localSheetId="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9__FDSAUDITLINK__" localSheetId="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9__FDSAUDITLINK__" localSheetId="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9__FDSAUDITLINK__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__FDSAUDITLINK__" localSheetId="0" hidden="1">{"fdsup://IBCentral/FAT Viewer?action=UPDATE&amp;creator=factset&amp;DOC_NAME=fat:reuters_qtrly_source_window.fat&amp;display_string=Audit&amp;DYN_ARGS=TRUE&amp;VAR:ID1=67083710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localSheetId="9" hidden="1">{"fdsup://IBCentral/FAT Viewer?action=UPDATE&amp;creator=factset&amp;DOC_NAME=fat:reuters_qtrly_source_window.fat&amp;display_string=Audit&amp;DYN_ARGS=TRUE&amp;VAR:ID1=67083710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localSheetId="10" hidden="1">{"fdsup://IBCentral/FAT Viewer?action=UPDATE&amp;creator=factset&amp;DOC_NAME=fat:reuters_qtrly_source_window.fat&amp;display_string=Audit&amp;DYN_ARGS=TRUE&amp;VAR:ID1=67083710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localSheetId="1" hidden="1">{"fdsup://IBCentral/FAT Viewer?action=UPDATE&amp;creator=factset&amp;DOC_NAME=fat:reuters_qtrly_source_window.fat&amp;display_string=Audit&amp;DYN_ARGS=TRUE&amp;VAR:ID1=67083710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localSheetId="7" hidden="1">{"fdsup://IBCentral/FAT Viewer?action=UPDATE&amp;creator=factset&amp;DOC_NAME=fat:reuters_qtrly_source_window.fat&amp;display_string=Audit&amp;DYN_ARGS=TRUE&amp;VAR:ID1=67083710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localSheetId="8" hidden="1">{"fdsup://IBCentral/FAT Viewer?action=UPDATE&amp;creator=factset&amp;DOC_NAME=fat:reuters_qtrly_source_window.fat&amp;display_string=Audit&amp;DYN_ARGS=TRUE&amp;VAR:ID1=67083710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localSheetId="6" hidden="1">{"fdsup://IBCentral/FAT Viewer?action=UPDATE&amp;creator=factset&amp;DOC_NAME=fat:reuters_qtrly_source_window.fat&amp;display_string=Audit&amp;DYN_ARGS=TRUE&amp;VAR:ID1=67083710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localSheetId="14" hidden="1">{"fdsup://IBCentral/FAT Viewer?action=UPDATE&amp;creator=factset&amp;DOC_NAME=fat:reuters_qtrly_source_window.fat&amp;display_string=Audit&amp;DYN_ARGS=TRUE&amp;VAR:ID1=67083710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localSheetId="16" hidden="1">{"fdsup://IBCentral/FAT Viewer?action=UPDATE&amp;creator=factset&amp;DOC_NAME=fat:reuters_qtrly_source_window.fat&amp;display_string=Audit&amp;DYN_ARGS=TRUE&amp;VAR:ID1=67083710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localSheetId="15" hidden="1">{"fdsup://IBCentral/FAT Viewer?action=UPDATE&amp;creator=factset&amp;DOC_NAME=fat:reuters_qtrly_source_window.fat&amp;display_string=Audit&amp;DYN_ARGS=TRUE&amp;VAR:ID1=67083710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localSheetId="12" hidden="1">{"fdsup://IBCentral/FAT Viewer?action=UPDATE&amp;creator=factset&amp;DOC_NAME=fat:reuters_qtrly_source_window.fat&amp;display_string=Audit&amp;DYN_ARGS=TRUE&amp;VAR:ID1=67083710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localSheetId="13" hidden="1">{"fdsup://IBCentral/FAT Viewer?action=UPDATE&amp;creator=factset&amp;DOC_NAME=fat:reuters_qtrly_source_window.fat&amp;display_string=Audit&amp;DYN_ARGS=TRUE&amp;VAR:ID1=67083710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localSheetId="11" hidden="1">{"fdsup://IBCentral/FAT Viewer?action=UPDATE&amp;creator=factset&amp;DOC_NAME=fat:reuters_qtrly_source_window.fat&amp;display_string=Audit&amp;DYN_ARGS=TRUE&amp;VAR:ID1=67083710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localSheetId="5" hidden="1">{"fdsup://IBCentral/FAT Viewer?action=UPDATE&amp;creator=factset&amp;DOC_NAME=fat:reuters_qtrly_source_window.fat&amp;display_string=Audit&amp;DYN_ARGS=TRUE&amp;VAR:ID1=67083710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localSheetId="4" hidden="1">{"fdsup://IBCentral/FAT Viewer?action=UPDATE&amp;creator=factset&amp;DOC_NAME=fat:reuters_qtrly_source_window.fat&amp;display_string=Audit&amp;DYN_ARGS=TRUE&amp;VAR:ID1=67083710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localSheetId="3" hidden="1">{"fdsup://IBCentral/FAT Viewer?action=UPDATE&amp;creator=factset&amp;DOC_NAME=fat:reuters_qtrly_source_window.fat&amp;display_string=Audit&amp;DYN_ARGS=TRUE&amp;VAR:ID1=67083710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localSheetId="2" hidden="1">{"fdsup://IBCentral/FAT Viewer?action=UPDATE&amp;creator=factset&amp;DOC_NAME=fat:reuters_qtrly_source_window.fat&amp;display_string=Audit&amp;DYN_ARGS=TRUE&amp;VAR:ID1=67083710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hidden="1">{"fdsup://IBCentral/FAT Viewer?action=UPDATE&amp;creator=factset&amp;DOC_NAME=fat:reuters_qtrly_source_window.fat&amp;display_string=Audit&amp;DYN_ARGS=TRUE&amp;VAR:ID1=67083710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0__FDSAUDITLINK__" localSheetId="0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0__FDSAUDITLINK__" localSheetId="9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0__FDSAUDITLINK__" localSheetId="10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0__FDSAUDITLINK__" localSheetId="1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0__FDSAUDITLINK__" localSheetId="7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0__FDSAUDITLINK__" localSheetId="8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0__FDSAUDITLINK__" localSheetId="6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0__FDSAUDITLINK__" localSheetId="14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0__FDSAUDITLINK__" localSheetId="16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0__FDSAUDITLINK__" localSheetId="15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0__FDSAUDITLINK__" localSheetId="12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0__FDSAUDITLINK__" localSheetId="13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0__FDSAUDITLINK__" localSheetId="11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0__FDSAUDITLINK__" localSheetId="5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0__FDSAUDITLINK__" localSheetId="4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0__FDSAUDITLINK__" localSheetId="3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0__FDSAUDITLINK__" localSheetId="2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0__FDSAUDITLINK__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1__FDSAUDITLINK__" localSheetId="0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1__FDSAUDITLINK__" localSheetId="9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1__FDSAUDITLINK__" localSheetId="10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1__FDSAUDITLINK__" localSheetId="1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1__FDSAUDITLINK__" localSheetId="7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1__FDSAUDITLINK__" localSheetId="8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1__FDSAUDITLINK__" localSheetId="6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1__FDSAUDITLINK__" localSheetId="14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1__FDSAUDITLINK__" localSheetId="16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1__FDSAUDITLINK__" localSheetId="15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1__FDSAUDITLINK__" localSheetId="12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1__FDSAUDITLINK__" localSheetId="13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1__FDSAUDITLINK__" localSheetId="11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1__FDSAUDITLINK__" localSheetId="5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1__FDSAUDITLINK__" localSheetId="4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1__FDSAUDITLINK__" localSheetId="3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1__FDSAUDITLINK__" localSheetId="2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1__FDSAUDITLINK__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2__FDSAUDITLINK__" localSheetId="0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2__FDSAUDITLINK__" localSheetId="9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2__FDSAUDITLINK__" localSheetId="10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2__FDSAUDITLINK__" localSheetId="1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2__FDSAUDITLINK__" localSheetId="7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2__FDSAUDITLINK__" localSheetId="8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2__FDSAUDITLINK__" localSheetId="6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2__FDSAUDITLINK__" localSheetId="14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2__FDSAUDITLINK__" localSheetId="16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2__FDSAUDITLINK__" localSheetId="15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2__FDSAUDITLINK__" localSheetId="12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2__FDSAUDITLINK__" localSheetId="13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2__FDSAUDITLINK__" localSheetId="11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2__FDSAUDITLINK__" localSheetId="5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2__FDSAUDITLINK__" localSheetId="4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2__FDSAUDITLINK__" localSheetId="3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2__FDSAUDITLINK__" localSheetId="2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2__FDSAUDITLINK__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3__FDSAUDITLINK__" localSheetId="0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 localSheetId="9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 localSheetId="10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 localSheetId="1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 localSheetId="7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 localSheetId="8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 localSheetId="6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 localSheetId="14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 localSheetId="16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 localSheetId="15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 localSheetId="12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 localSheetId="13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 localSheetId="11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 localSheetId="5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 localSheetId="4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 localSheetId="3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 localSheetId="2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4__FDSAUDITLINK__" localSheetId="0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4__FDSAUDITLINK__" localSheetId="9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4__FDSAUDITLINK__" localSheetId="10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4__FDSAUDITLINK__" localSheetId="1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4__FDSAUDITLINK__" localSheetId="7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4__FDSAUDITLINK__" localSheetId="8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4__FDSAUDITLINK__" localSheetId="6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4__FDSAUDITLINK__" localSheetId="14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4__FDSAUDITLINK__" localSheetId="16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4__FDSAUDITLINK__" localSheetId="15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4__FDSAUDITLINK__" localSheetId="12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4__FDSAUDITLINK__" localSheetId="13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4__FDSAUDITLINK__" localSheetId="11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4__FDSAUDITLINK__" localSheetId="5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4__FDSAUDITLINK__" localSheetId="4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4__FDSAUDITLINK__" localSheetId="3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4__FDSAUDITLINK__" localSheetId="2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4__FDSAUDITLINK__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5__FDSAUDITLINK__" localSheetId="0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5__FDSAUDITLINK__" localSheetId="9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5__FDSAUDITLINK__" localSheetId="10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5__FDSAUDITLINK__" localSheetId="1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5__FDSAUDITLINK__" localSheetId="7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5__FDSAUDITLINK__" localSheetId="8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5__FDSAUDITLINK__" localSheetId="6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5__FDSAUDITLINK__" localSheetId="14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5__FDSAUDITLINK__" localSheetId="16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5__FDSAUDITLINK__" localSheetId="15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5__FDSAUDITLINK__" localSheetId="12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5__FDSAUDITLINK__" localSheetId="13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5__FDSAUDITLINK__" localSheetId="11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5__FDSAUDITLINK__" localSheetId="5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5__FDSAUDITLINK__" localSheetId="4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5__FDSAUDITLINK__" localSheetId="3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5__FDSAUDITLINK__" localSheetId="2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5__FDSAUDITLINK__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6__FDSAUDITLINK__" localSheetId="0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6__FDSAUDITLINK__" localSheetId="9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6__FDSAUDITLINK__" localSheetId="10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6__FDSAUDITLINK__" localSheetId="1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6__FDSAUDITLINK__" localSheetId="7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6__FDSAUDITLINK__" localSheetId="8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6__FDSAUDITLINK__" localSheetId="6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6__FDSAUDITLINK__" localSheetId="14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6__FDSAUDITLINK__" localSheetId="16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6__FDSAUDITLINK__" localSheetId="15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6__FDSAUDITLINK__" localSheetId="12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6__FDSAUDITLINK__" localSheetId="13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6__FDSAUDITLINK__" localSheetId="11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6__FDSAUDITLINK__" localSheetId="5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6__FDSAUDITLINK__" localSheetId="4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6__FDSAUDITLINK__" localSheetId="3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6__FDSAUDITLINK__" localSheetId="2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6__FDSAUDITLINK__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7__FDSAUDITLINK__" localSheetId="0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7__FDSAUDITLINK__" localSheetId="9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7__FDSAUDITLINK__" localSheetId="10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7__FDSAUDITLINK__" localSheetId="1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7__FDSAUDITLINK__" localSheetId="7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7__FDSAUDITLINK__" localSheetId="8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7__FDSAUDITLINK__" localSheetId="6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7__FDSAUDITLINK__" localSheetId="1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7__FDSAUDITLINK__" localSheetId="16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7__FDSAUDITLINK__" localSheetId="1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7__FDSAUDITLINK__" localSheetId="1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7__FDSAUDITLINK__" localSheetId="1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7__FDSAUDITLINK__" localSheetId="11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7__FDSAUDITLINK__" localSheetId="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7__FDSAUDITLINK__" localSheetId="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7__FDSAUDITLINK__" localSheetId="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7__FDSAUDITLINK__" localSheetId="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7__FDSAUDITLINK__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8__FDSAUDITLINK__" localSheetId="0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8__FDSAUDITLINK__" localSheetId="9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8__FDSAUDITLINK__" localSheetId="10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8__FDSAUDITLINK__" localSheetId="1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8__FDSAUDITLINK__" localSheetId="7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8__FDSAUDITLINK__" localSheetId="8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8__FDSAUDITLINK__" localSheetId="6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8__FDSAUDITLINK__" localSheetId="14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8__FDSAUDITLINK__" localSheetId="16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8__FDSAUDITLINK__" localSheetId="15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8__FDSAUDITLINK__" localSheetId="12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8__FDSAUDITLINK__" localSheetId="13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8__FDSAUDITLINK__" localSheetId="11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8__FDSAUDITLINK__" localSheetId="5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8__FDSAUDITLINK__" localSheetId="4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8__FDSAUDITLINK__" localSheetId="3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8__FDSAUDITLINK__" localSheetId="2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8__FDSAUDITLINK__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9__FDSAUDITLINK__" localSheetId="0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9__FDSAUDITLINK__" localSheetId="9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9__FDSAUDITLINK__" localSheetId="10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9__FDSAUDITLINK__" localSheetId="1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9__FDSAUDITLINK__" localSheetId="7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9__FDSAUDITLINK__" localSheetId="8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9__FDSAUDITLINK__" localSheetId="6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9__FDSAUDITLINK__" localSheetId="14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9__FDSAUDITLINK__" localSheetId="16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9__FDSAUDITLINK__" localSheetId="15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9__FDSAUDITLINK__" localSheetId="12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9__FDSAUDITLINK__" localSheetId="13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9__FDSAUDITLINK__" localSheetId="11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9__FDSAUDITLINK__" localSheetId="5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9__FDSAUDITLINK__" localSheetId="4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9__FDSAUDITLINK__" localSheetId="3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9__FDSAUDITLINK__" localSheetId="2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9__FDSAUDITLINK__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__FDSAUDITLINK__" localSheetId="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__FDSAUDITLINK__" localSheetId="9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__FDSAUDITLINK__" localSheetId="1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__FDSAUDITLINK__" localSheetId="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__FDSAUDITLINK__" localSheetId="8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__FDSAUDITLINK__" localSheetId="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__FDSAUDITLINK__" localSheetId="1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__FDSAUDITLINK__" localSheetId="1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__FDSAUDITLINK__" localSheetId="1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__FDSAUDITLINK__" localSheetId="1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__FDSAUDITLINK__" localSheetId="1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__FDSAUDITLINK__" localSheetId="1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0__FDSAUDITLINK__" localSheetId="0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0__FDSAUDITLINK__" localSheetId="9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0__FDSAUDITLINK__" localSheetId="10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0__FDSAUDITLINK__" localSheetId="1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0__FDSAUDITLINK__" localSheetId="7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0__FDSAUDITLINK__" localSheetId="8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0__FDSAUDITLINK__" localSheetId="6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0__FDSAUDITLINK__" localSheetId="1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0__FDSAUDITLINK__" localSheetId="16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0__FDSAUDITLINK__" localSheetId="1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0__FDSAUDITLINK__" localSheetId="1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0__FDSAUDITLINK__" localSheetId="1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0__FDSAUDITLINK__" localSheetId="11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0__FDSAUDITLINK__" localSheetId="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0__FDSAUDITLINK__" localSheetId="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0__FDSAUDITLINK__" localSheetId="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0__FDSAUDITLINK__" localSheetId="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0__FDSAUDITLINK__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1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1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1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1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1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1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1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1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1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1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1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1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1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1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1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1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1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1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2__FDSAUDITLINK__" localSheetId="0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2__FDSAUDITLINK__" localSheetId="9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2__FDSAUDITLINK__" localSheetId="10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2__FDSAUDITLINK__" localSheetId="1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2__FDSAUDITLINK__" localSheetId="7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2__FDSAUDITLINK__" localSheetId="8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2__FDSAUDITLINK__" localSheetId="6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2__FDSAUDITLINK__" localSheetId="14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2__FDSAUDITLINK__" localSheetId="16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2__FDSAUDITLINK__" localSheetId="15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2__FDSAUDITLINK__" localSheetId="12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2__FDSAUDITLINK__" localSheetId="13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2__FDSAUDITLINK__" localSheetId="11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2__FDSAUDITLINK__" localSheetId="5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2__FDSAUDITLINK__" localSheetId="4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2__FDSAUDITLINK__" localSheetId="3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2__FDSAUDITLINK__" localSheetId="2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2__FDSAUDITLINK__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 localSheetId="0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 localSheetId="9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 localSheetId="10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 localSheetId="1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 localSheetId="7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 localSheetId="8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 localSheetId="6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 localSheetId="1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 localSheetId="16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 localSheetId="1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 localSheetId="1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 localSheetId="1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 localSheetId="11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 localSheetId="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 localSheetId="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 localSheetId="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 localSheetId="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 localSheetId="0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 localSheetId="9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 localSheetId="10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 localSheetId="1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 localSheetId="7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 localSheetId="8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 localSheetId="6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 localSheetId="14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 localSheetId="16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 localSheetId="15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 localSheetId="12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 localSheetId="13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 localSheetId="11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 localSheetId="5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 localSheetId="4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 localSheetId="3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 localSheetId="2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5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5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5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5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5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5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5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5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5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5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5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5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5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5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5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5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5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5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6__FDSAUDITLINK__" localSheetId="0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6__FDSAUDITLINK__" localSheetId="9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6__FDSAUDITLINK__" localSheetId="10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6__FDSAUDITLINK__" localSheetId="1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6__FDSAUDITLINK__" localSheetId="7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6__FDSAUDITLINK__" localSheetId="8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6__FDSAUDITLINK__" localSheetId="6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6__FDSAUDITLINK__" localSheetId="14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6__FDSAUDITLINK__" localSheetId="16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6__FDSAUDITLINK__" localSheetId="15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6__FDSAUDITLINK__" localSheetId="12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6__FDSAUDITLINK__" localSheetId="13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6__FDSAUDITLINK__" localSheetId="11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6__FDSAUDITLINK__" localSheetId="5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6__FDSAUDITLINK__" localSheetId="4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6__FDSAUDITLINK__" localSheetId="3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6__FDSAUDITLINK__" localSheetId="2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6__FDSAUDITLINK__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7__FDSAUDITLINK__" localSheetId="0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7__FDSAUDITLINK__" localSheetId="9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7__FDSAUDITLINK__" localSheetId="10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7__FDSAUDITLINK__" localSheetId="1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7__FDSAUDITLINK__" localSheetId="7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7__FDSAUDITLINK__" localSheetId="8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7__FDSAUDITLINK__" localSheetId="6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7__FDSAUDITLINK__" localSheetId="14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7__FDSAUDITLINK__" localSheetId="16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7__FDSAUDITLINK__" localSheetId="15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7__FDSAUDITLINK__" localSheetId="12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7__FDSAUDITLINK__" localSheetId="13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7__FDSAUDITLINK__" localSheetId="11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7__FDSAUDITLINK__" localSheetId="5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7__FDSAUDITLINK__" localSheetId="4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7__FDSAUDITLINK__" localSheetId="3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7__FDSAUDITLINK__" localSheetId="2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7__FDSAUDITLINK__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 localSheetId="0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 localSheetId="9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 localSheetId="10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 localSheetId="1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 localSheetId="7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 localSheetId="8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 localSheetId="6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 localSheetId="14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 localSheetId="16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 localSheetId="15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 localSheetId="12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 localSheetId="13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 localSheetId="11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 localSheetId="5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 localSheetId="4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 localSheetId="3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 localSheetId="2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9__FDSAUDITLINK__" localSheetId="0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9__FDSAUDITLINK__" localSheetId="9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9__FDSAUDITLINK__" localSheetId="10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9__FDSAUDITLINK__" localSheetId="1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9__FDSAUDITLINK__" localSheetId="7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9__FDSAUDITLINK__" localSheetId="8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9__FDSAUDITLINK__" localSheetId="6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9__FDSAUDITLINK__" localSheetId="1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9__FDSAUDITLINK__" localSheetId="16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9__FDSAUDITLINK__" localSheetId="1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9__FDSAUDITLINK__" localSheetId="1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9__FDSAUDITLINK__" localSheetId="1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9__FDSAUDITLINK__" localSheetId="11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9__FDSAUDITLINK__" localSheetId="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9__FDSAUDITLINK__" localSheetId="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9__FDSAUDITLINK__" localSheetId="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9__FDSAUDITLINK__" localSheetId="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9__FDSAUDITLINK__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__123Graph_ACHART_1" hidden="1">#REF!</definedName>
    <definedName name="_2__FDSAUDITLINK__" localSheetId="0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__FDSAUDITLINK__" localSheetId="9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__FDSAUDITLINK__" localSheetId="10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__FDSAUDITLINK__" localSheetId="1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__FDSAUDITLINK__" localSheetId="7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__FDSAUDITLINK__" localSheetId="8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__FDSAUDITLINK__" localSheetId="6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__FDSAUDITLINK__" localSheetId="1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__FDSAUDITLINK__" localSheetId="16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__FDSAUDITLINK__" localSheetId="1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__FDSAUDITLINK__" localSheetId="1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__FDSAUDITLINK__" localSheetId="1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__FDSAUDITLINK__" localSheetId="11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__FDSAUDITLINK__" localSheetId="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__FDSAUDITLINK__" localSheetId="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__FDSAUDITLINK__" localSheetId="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__FDSAUDITLINK__" localSheetId="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__FDSAUDITLINK__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__FDSAUDITLINK__" localSheetId="0" hidden="1">{"fdsup://IBCentral/FAT Viewer?action=UPDATE&amp;creator=factset&amp;DOC_NAME=fat:reuters_qtrly_source_window.fat&amp;display_string=Audit&amp;DYN_ARGS=TRUE&amp;VAR:ID1=90920510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__FDSAUDITLINK__" localSheetId="9" hidden="1">{"fdsup://IBCentral/FAT Viewer?action=UPDATE&amp;creator=factset&amp;DOC_NAME=fat:reuters_qtrly_source_window.fat&amp;display_string=Audit&amp;DYN_ARGS=TRUE&amp;VAR:ID1=90920510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__FDSAUDITLINK__" localSheetId="10" hidden="1">{"fdsup://IBCentral/FAT Viewer?action=UPDATE&amp;creator=factset&amp;DOC_NAME=fat:reuters_qtrly_source_window.fat&amp;display_string=Audit&amp;DYN_ARGS=TRUE&amp;VAR:ID1=90920510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__FDSAUDITLINK__" localSheetId="1" hidden="1">{"fdsup://IBCentral/FAT Viewer?action=UPDATE&amp;creator=factset&amp;DOC_NAME=fat:reuters_qtrly_source_window.fat&amp;display_string=Audit&amp;DYN_ARGS=TRUE&amp;VAR:ID1=90920510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__FDSAUDITLINK__" localSheetId="7" hidden="1">{"fdsup://IBCentral/FAT Viewer?action=UPDATE&amp;creator=factset&amp;DOC_NAME=fat:reuters_qtrly_source_window.fat&amp;display_string=Audit&amp;DYN_ARGS=TRUE&amp;VAR:ID1=90920510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__FDSAUDITLINK__" localSheetId="8" hidden="1">{"fdsup://IBCentral/FAT Viewer?action=UPDATE&amp;creator=factset&amp;DOC_NAME=fat:reuters_qtrly_source_window.fat&amp;display_string=Audit&amp;DYN_ARGS=TRUE&amp;VAR:ID1=90920510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__FDSAUDITLINK__" localSheetId="6" hidden="1">{"fdsup://IBCentral/FAT Viewer?action=UPDATE&amp;creator=factset&amp;DOC_NAME=fat:reuters_qtrly_source_window.fat&amp;display_string=Audit&amp;DYN_ARGS=TRUE&amp;VAR:ID1=90920510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__FDSAUDITLINK__" localSheetId="14" hidden="1">{"fdsup://IBCentral/FAT Viewer?action=UPDATE&amp;creator=factset&amp;DOC_NAME=fat:reuters_qtrly_source_window.fat&amp;display_string=Audit&amp;DYN_ARGS=TRUE&amp;VAR:ID1=90920510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__FDSAUDITLINK__" localSheetId="16" hidden="1">{"fdsup://IBCentral/FAT Viewer?action=UPDATE&amp;creator=factset&amp;DOC_NAME=fat:reuters_qtrly_source_window.fat&amp;display_string=Audit&amp;DYN_ARGS=TRUE&amp;VAR:ID1=90920510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__FDSAUDITLINK__" localSheetId="15" hidden="1">{"fdsup://IBCentral/FAT Viewer?action=UPDATE&amp;creator=factset&amp;DOC_NAME=fat:reuters_qtrly_source_window.fat&amp;display_string=Audit&amp;DYN_ARGS=TRUE&amp;VAR:ID1=90920510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__FDSAUDITLINK__" localSheetId="12" hidden="1">{"fdsup://IBCentral/FAT Viewer?action=UPDATE&amp;creator=factset&amp;DOC_NAME=fat:reuters_qtrly_source_window.fat&amp;display_string=Audit&amp;DYN_ARGS=TRUE&amp;VAR:ID1=90920510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__FDSAUDITLINK__" localSheetId="13" hidden="1">{"fdsup://IBCentral/FAT Viewer?action=UPDATE&amp;creator=factset&amp;DOC_NAME=fat:reuters_qtrly_source_window.fat&amp;display_string=Audit&amp;DYN_ARGS=TRUE&amp;VAR:ID1=90920510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__FDSAUDITLINK__" localSheetId="11" hidden="1">{"fdsup://IBCentral/FAT Viewer?action=UPDATE&amp;creator=factset&amp;DOC_NAME=fat:reuters_qtrly_source_window.fat&amp;display_string=Audit&amp;DYN_ARGS=TRUE&amp;VAR:ID1=90920510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__FDSAUDITLINK__" localSheetId="5" hidden="1">{"fdsup://IBCentral/FAT Viewer?action=UPDATE&amp;creator=factset&amp;DOC_NAME=fat:reuters_qtrly_source_window.fat&amp;display_string=Audit&amp;DYN_ARGS=TRUE&amp;VAR:ID1=90920510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__FDSAUDITLINK__" localSheetId="4" hidden="1">{"fdsup://IBCentral/FAT Viewer?action=UPDATE&amp;creator=factset&amp;DOC_NAME=fat:reuters_qtrly_source_window.fat&amp;display_string=Audit&amp;DYN_ARGS=TRUE&amp;VAR:ID1=90920510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__FDSAUDITLINK__" localSheetId="3" hidden="1">{"fdsup://IBCentral/FAT Viewer?action=UPDATE&amp;creator=factset&amp;DOC_NAME=fat:reuters_qtrly_source_window.fat&amp;display_string=Audit&amp;DYN_ARGS=TRUE&amp;VAR:ID1=90920510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__FDSAUDITLINK__" localSheetId="2" hidden="1">{"fdsup://IBCentral/FAT Viewer?action=UPDATE&amp;creator=factset&amp;DOC_NAME=fat:reuters_qtrly_source_window.fat&amp;display_string=Audit&amp;DYN_ARGS=TRUE&amp;VAR:ID1=90920510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__FDSAUDITLINK__" hidden="1">{"fdsup://IBCentral/FAT Viewer?action=UPDATE&amp;creator=factset&amp;DOC_NAME=fat:reuters_qtrly_source_window.fat&amp;display_string=Audit&amp;DYN_ARGS=TRUE&amp;VAR:ID1=90920510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0__FDSAUDITLINK__" localSheetId="0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0__FDSAUDITLINK__" localSheetId="9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0__FDSAUDITLINK__" localSheetId="10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0__FDSAUDITLINK__" localSheetId="1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0__FDSAUDITLINK__" localSheetId="7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0__FDSAUDITLINK__" localSheetId="8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0__FDSAUDITLINK__" localSheetId="6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0__FDSAUDITLINK__" localSheetId="14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0__FDSAUDITLINK__" localSheetId="16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0__FDSAUDITLINK__" localSheetId="15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0__FDSAUDITLINK__" localSheetId="12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0__FDSAUDITLINK__" localSheetId="13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0__FDSAUDITLINK__" localSheetId="11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0__FDSAUDITLINK__" localSheetId="5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0__FDSAUDITLINK__" localSheetId="4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0__FDSAUDITLINK__" localSheetId="3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0__FDSAUDITLINK__" localSheetId="2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0__FDSAUDITLINK__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1__FDSAUDITLINK__" localSheetId="0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1__FDSAUDITLINK__" localSheetId="9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1__FDSAUDITLINK__" localSheetId="10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1__FDSAUDITLINK__" localSheetId="1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1__FDSAUDITLINK__" localSheetId="7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1__FDSAUDITLINK__" localSheetId="8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1__FDSAUDITLINK__" localSheetId="6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1__FDSAUDITLINK__" localSheetId="14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1__FDSAUDITLINK__" localSheetId="16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1__FDSAUDITLINK__" localSheetId="15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1__FDSAUDITLINK__" localSheetId="12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1__FDSAUDITLINK__" localSheetId="13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1__FDSAUDITLINK__" localSheetId="11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1__FDSAUDITLINK__" localSheetId="5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1__FDSAUDITLINK__" localSheetId="4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1__FDSAUDITLINK__" localSheetId="3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1__FDSAUDITLINK__" localSheetId="2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1__FDSAUDITLINK__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2__FDSAUDITLINK__" localSheetId="0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2__FDSAUDITLINK__" localSheetId="9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2__FDSAUDITLINK__" localSheetId="10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2__FDSAUDITLINK__" localSheetId="1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2__FDSAUDITLINK__" localSheetId="7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2__FDSAUDITLINK__" localSheetId="8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2__FDSAUDITLINK__" localSheetId="6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2__FDSAUDITLINK__" localSheetId="1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2__FDSAUDITLINK__" localSheetId="16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2__FDSAUDITLINK__" localSheetId="1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2__FDSAUDITLINK__" localSheetId="1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2__FDSAUDITLINK__" localSheetId="1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2__FDSAUDITLINK__" localSheetId="11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2__FDSAUDITLINK__" localSheetId="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2__FDSAUDITLINK__" localSheetId="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2__FDSAUDITLINK__" localSheetId="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2__FDSAUDITLINK__" localSheetId="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2__FDSAUDITLINK__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3__FDSAUDITLINK__" localSheetId="0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3__FDSAUDITLINK__" localSheetId="9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3__FDSAUDITLINK__" localSheetId="10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3__FDSAUDITLINK__" localSheetId="1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3__FDSAUDITLINK__" localSheetId="7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3__FDSAUDITLINK__" localSheetId="8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3__FDSAUDITLINK__" localSheetId="6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3__FDSAUDITLINK__" localSheetId="14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3__FDSAUDITLINK__" localSheetId="16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3__FDSAUDITLINK__" localSheetId="15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3__FDSAUDITLINK__" localSheetId="12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3__FDSAUDITLINK__" localSheetId="13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3__FDSAUDITLINK__" localSheetId="11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3__FDSAUDITLINK__" localSheetId="5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3__FDSAUDITLINK__" localSheetId="4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3__FDSAUDITLINK__" localSheetId="3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3__FDSAUDITLINK__" localSheetId="2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3__FDSAUDITLINK__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4__FDSAUDITLINK__" localSheetId="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4__FDSAUDITLINK__" localSheetId="9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4__FDSAUDITLINK__" localSheetId="1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4__FDSAUDITLINK__" localSheetId="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4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4__FDSAUDITLINK__" localSheetId="8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4__FDSAUDITLINK__" localSheetId="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4__FDSAUDITLINK__" localSheetId="1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4__FDSAUDITLINK__" localSheetId="1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4__FDSAUDITLINK__" localSheetId="1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4__FDSAUDITLINK__" localSheetId="1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4__FDSAUDITLINK__" localSheetId="1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4__FDSAUDITLINK__" localSheetId="1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4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4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4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4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4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5__FDSAUDITLINK__" localSheetId="0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5__FDSAUDITLINK__" localSheetId="9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5__FDSAUDITLINK__" localSheetId="10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5__FDSAUDITLINK__" localSheetId="1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5__FDSAUDITLINK__" localSheetId="7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5__FDSAUDITLINK__" localSheetId="8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5__FDSAUDITLINK__" localSheetId="6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5__FDSAUDITLINK__" localSheetId="1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5__FDSAUDITLINK__" localSheetId="16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5__FDSAUDITLINK__" localSheetId="1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5__FDSAUDITLINK__" localSheetId="1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5__FDSAUDITLINK__" localSheetId="1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5__FDSAUDITLINK__" localSheetId="11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5__FDSAUDITLINK__" localSheetId="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5__FDSAUDITLINK__" localSheetId="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5__FDSAUDITLINK__" localSheetId="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5__FDSAUDITLINK__" localSheetId="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5__FDSAUDITLINK__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6__FDSAUDITLINK__" localSheetId="0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6__FDSAUDITLINK__" localSheetId="9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6__FDSAUDITLINK__" localSheetId="10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6__FDSAUDITLINK__" localSheetId="1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6__FDSAUDITLINK__" localSheetId="7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6__FDSAUDITLINK__" localSheetId="8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6__FDSAUDITLINK__" localSheetId="6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6__FDSAUDITLINK__" localSheetId="14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6__FDSAUDITLINK__" localSheetId="16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6__FDSAUDITLINK__" localSheetId="15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6__FDSAUDITLINK__" localSheetId="12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6__FDSAUDITLINK__" localSheetId="13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6__FDSAUDITLINK__" localSheetId="11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6__FDSAUDITLINK__" localSheetId="5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6__FDSAUDITLINK__" localSheetId="4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6__FDSAUDITLINK__" localSheetId="3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6__FDSAUDITLINK__" localSheetId="2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6__FDSAUDITLINK__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7__FDSAUDITLINK__" localSheetId="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7__FDSAUDITLINK__" localSheetId="9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7__FDSAUDITLINK__" localSheetId="1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7__FDSAUDITLINK__" localSheetId="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7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7__FDSAUDITLINK__" localSheetId="8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7__FDSAUDITLINK__" localSheetId="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7__FDSAUDITLINK__" localSheetId="1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7__FDSAUDITLINK__" localSheetId="1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7__FDSAUDITLINK__" localSheetId="1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7__FDSAUDITLINK__" localSheetId="1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7__FDSAUDITLINK__" localSheetId="1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7__FDSAUDITLINK__" localSheetId="1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7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7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7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7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7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8__FDSAUDITLINK__" localSheetId="0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8__FDSAUDITLINK__" localSheetId="9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8__FDSAUDITLINK__" localSheetId="10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8__FDSAUDITLINK__" localSheetId="1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8__FDSAUDITLINK__" localSheetId="7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8__FDSAUDITLINK__" localSheetId="8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8__FDSAUDITLINK__" localSheetId="6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8__FDSAUDITLINK__" localSheetId="1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8__FDSAUDITLINK__" localSheetId="16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8__FDSAUDITLINK__" localSheetId="1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8__FDSAUDITLINK__" localSheetId="1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8__FDSAUDITLINK__" localSheetId="1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8__FDSAUDITLINK__" localSheetId="11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8__FDSAUDITLINK__" localSheetId="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8__FDSAUDITLINK__" localSheetId="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8__FDSAUDITLINK__" localSheetId="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8__FDSAUDITLINK__" localSheetId="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8__FDSAUDITLINK__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9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_0_0_K" hidden="1">#REF!</definedName>
    <definedName name="_210__FDSAUDITLINK__" localSheetId="0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0__FDSAUDITLINK__" localSheetId="9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0__FDSAUDITLINK__" localSheetId="10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0__FDSAUDITLINK__" localSheetId="1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0__FDSAUDITLINK__" localSheetId="7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0__FDSAUDITLINK__" localSheetId="8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0__FDSAUDITLINK__" localSheetId="6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0__FDSAUDITLINK__" localSheetId="14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0__FDSAUDITLINK__" localSheetId="16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0__FDSAUDITLINK__" localSheetId="15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0__FDSAUDITLINK__" localSheetId="12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0__FDSAUDITLINK__" localSheetId="13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0__FDSAUDITLINK__" localSheetId="11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0__FDSAUDITLINK__" localSheetId="5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0__FDSAUDITLINK__" localSheetId="4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0__FDSAUDITLINK__" localSheetId="3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0__FDSAUDITLINK__" localSheetId="2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0__FDSAUDITLINK__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1__FDSAUDITLINK__" localSheetId="0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1__FDSAUDITLINK__" localSheetId="9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1__FDSAUDITLINK__" localSheetId="10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1__FDSAUDITLINK__" localSheetId="1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1__FDSAUDITLINK__" localSheetId="7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1__FDSAUDITLINK__" localSheetId="8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1__FDSAUDITLINK__" localSheetId="6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1__FDSAUDITLINK__" localSheetId="14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1__FDSAUDITLINK__" localSheetId="16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1__FDSAUDITLINK__" localSheetId="15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1__FDSAUDITLINK__" localSheetId="12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1__FDSAUDITLINK__" localSheetId="13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1__FDSAUDITLINK__" localSheetId="11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1__FDSAUDITLINK__" localSheetId="5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1__FDSAUDITLINK__" localSheetId="4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1__FDSAUDITLINK__" localSheetId="3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1__FDSAUDITLINK__" localSheetId="2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1__FDSAUDITLINK__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2__FDSAUDITLINK__" localSheetId="0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2__FDSAUDITLINK__" localSheetId="9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2__FDSAUDITLINK__" localSheetId="10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2__FDSAUDITLINK__" localSheetId="1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2__FDSAUDITLINK__" localSheetId="7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2__FDSAUDITLINK__" localSheetId="8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2__FDSAUDITLINK__" localSheetId="6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2__FDSAUDITLINK__" localSheetId="14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2__FDSAUDITLINK__" localSheetId="16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2__FDSAUDITLINK__" localSheetId="15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2__FDSAUDITLINK__" localSheetId="12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2__FDSAUDITLINK__" localSheetId="13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2__FDSAUDITLINK__" localSheetId="11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2__FDSAUDITLINK__" localSheetId="5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2__FDSAUDITLINK__" localSheetId="4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2__FDSAUDITLINK__" localSheetId="3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2__FDSAUDITLINK__" localSheetId="2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2__FDSAUDITLINK__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3__FDSAUDITLINK__" localSheetId="0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3__FDSAUDITLINK__" localSheetId="9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3__FDSAUDITLINK__" localSheetId="10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3__FDSAUDITLINK__" localSheetId="1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3__FDSAUDITLINK__" localSheetId="7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3__FDSAUDITLINK__" localSheetId="8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3__FDSAUDITLINK__" localSheetId="6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3__FDSAUDITLINK__" localSheetId="1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3__FDSAUDITLINK__" localSheetId="16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3__FDSAUDITLINK__" localSheetId="1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3__FDSAUDITLINK__" localSheetId="1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3__FDSAUDITLINK__" localSheetId="1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3__FDSAUDITLINK__" localSheetId="11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3__FDSAUDITLINK__" localSheetId="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3__FDSAUDITLINK__" localSheetId="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3__FDSAUDITLINK__" localSheetId="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3__FDSAUDITLINK__" localSheetId="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3__FDSAUDITLINK__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4__FDSAUDITLINK__" localSheetId="0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 localSheetId="9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 localSheetId="10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 localSheetId="1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 localSheetId="7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 localSheetId="8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 localSheetId="6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 localSheetId="1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 localSheetId="16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 localSheetId="1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 localSheetId="1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 localSheetId="1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 localSheetId="11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 localSheetId="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 localSheetId="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 localSheetId="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 localSheetId="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5__FDSAUDITLINK__" localSheetId="0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5__FDSAUDITLINK__" localSheetId="9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5__FDSAUDITLINK__" localSheetId="10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5__FDSAUDITLINK__" localSheetId="1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5__FDSAUDITLINK__" localSheetId="7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5__FDSAUDITLINK__" localSheetId="8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5__FDSAUDITLINK__" localSheetId="6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5__FDSAUDITLINK__" localSheetId="14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5__FDSAUDITLINK__" localSheetId="16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5__FDSAUDITLINK__" localSheetId="15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5__FDSAUDITLINK__" localSheetId="12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5__FDSAUDITLINK__" localSheetId="13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5__FDSAUDITLINK__" localSheetId="11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5__FDSAUDITLINK__" localSheetId="5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5__FDSAUDITLINK__" localSheetId="4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5__FDSAUDITLINK__" localSheetId="3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5__FDSAUDITLINK__" localSheetId="2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5__FDSAUDITLINK__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6__FDSAUDITLINK__" localSheetId="0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6__FDSAUDITLINK__" localSheetId="9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6__FDSAUDITLINK__" localSheetId="10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6__FDSAUDITLINK__" localSheetId="1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6__FDSAUDITLINK__" localSheetId="7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6__FDSAUDITLINK__" localSheetId="8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6__FDSAUDITLINK__" localSheetId="6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6__FDSAUDITLINK__" localSheetId="14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6__FDSAUDITLINK__" localSheetId="16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6__FDSAUDITLINK__" localSheetId="15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6__FDSAUDITLINK__" localSheetId="12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6__FDSAUDITLINK__" localSheetId="13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6__FDSAUDITLINK__" localSheetId="11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6__FDSAUDITLINK__" localSheetId="5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6__FDSAUDITLINK__" localSheetId="4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6__FDSAUDITLINK__" localSheetId="3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6__FDSAUDITLINK__" localSheetId="2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6__FDSAUDITLINK__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7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7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7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7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7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7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7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7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7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7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7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7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7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7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7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7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7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7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8__FDSAUDITLINK__" localSheetId="0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8__FDSAUDITLINK__" localSheetId="9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8__FDSAUDITLINK__" localSheetId="10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8__FDSAUDITLINK__" localSheetId="1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8__FDSAUDITLINK__" localSheetId="7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8__FDSAUDITLINK__" localSheetId="8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8__FDSAUDITLINK__" localSheetId="6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8__FDSAUDITLINK__" localSheetId="14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8__FDSAUDITLINK__" localSheetId="16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8__FDSAUDITLINK__" localSheetId="15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8__FDSAUDITLINK__" localSheetId="12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8__FDSAUDITLINK__" localSheetId="13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8__FDSAUDITLINK__" localSheetId="11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8__FDSAUDITLINK__" localSheetId="5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8__FDSAUDITLINK__" localSheetId="4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8__FDSAUDITLINK__" localSheetId="3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8__FDSAUDITLINK__" localSheetId="2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8__FDSAUDITLINK__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9__FDSAUDITLINK__" localSheetId="0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9__FDSAUDITLINK__" localSheetId="9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9__FDSAUDITLINK__" localSheetId="10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9__FDSAUDITLINK__" localSheetId="1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9__FDSAUDITLINK__" localSheetId="7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9__FDSAUDITLINK__" localSheetId="8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9__FDSAUDITLINK__" localSheetId="6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9__FDSAUDITLINK__" localSheetId="1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9__FDSAUDITLINK__" localSheetId="16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9__FDSAUDITLINK__" localSheetId="1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9__FDSAUDITLINK__" localSheetId="1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9__FDSAUDITLINK__" localSheetId="1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9__FDSAUDITLINK__" localSheetId="11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9__FDSAUDITLINK__" localSheetId="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9__FDSAUDITLINK__" localSheetId="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9__FDSAUDITLINK__" localSheetId="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9__FDSAUDITLINK__" localSheetId="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9__FDSAUDITLINK__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__FDSAUDITLINK__" localSheetId="0" hidden="1">{"fdsup://IBCentral/FAT Viewer?action=UPDATE&amp;creator=factset&amp;DOC_NAME=fat:reuters_qtrly_source_window.fat&amp;display_string=Audit&amp;DYN_ARGS=TRUE&amp;VAR:ID1=12589610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__FDSAUDITLINK__" localSheetId="9" hidden="1">{"fdsup://IBCentral/FAT Viewer?action=UPDATE&amp;creator=factset&amp;DOC_NAME=fat:reuters_qtrly_source_window.fat&amp;display_string=Audit&amp;DYN_ARGS=TRUE&amp;VAR:ID1=12589610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__FDSAUDITLINK__" localSheetId="10" hidden="1">{"fdsup://IBCentral/FAT Viewer?action=UPDATE&amp;creator=factset&amp;DOC_NAME=fat:reuters_qtrly_source_window.fat&amp;display_string=Audit&amp;DYN_ARGS=TRUE&amp;VAR:ID1=12589610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__FDSAUDITLINK__" localSheetId="1" hidden="1">{"fdsup://IBCentral/FAT Viewer?action=UPDATE&amp;creator=factset&amp;DOC_NAME=fat:reuters_qtrly_source_window.fat&amp;display_string=Audit&amp;DYN_ARGS=TRUE&amp;VAR:ID1=12589610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__FDSAUDITLINK__" localSheetId="7" hidden="1">{"fdsup://IBCentral/FAT Viewer?action=UPDATE&amp;creator=factset&amp;DOC_NAME=fat:reuters_qtrly_source_window.fat&amp;display_string=Audit&amp;DYN_ARGS=TRUE&amp;VAR:ID1=12589610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__FDSAUDITLINK__" localSheetId="8" hidden="1">{"fdsup://IBCentral/FAT Viewer?action=UPDATE&amp;creator=factset&amp;DOC_NAME=fat:reuters_qtrly_source_window.fat&amp;display_string=Audit&amp;DYN_ARGS=TRUE&amp;VAR:ID1=12589610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__FDSAUDITLINK__" localSheetId="6" hidden="1">{"fdsup://IBCentral/FAT Viewer?action=UPDATE&amp;creator=factset&amp;DOC_NAME=fat:reuters_qtrly_source_window.fat&amp;display_string=Audit&amp;DYN_ARGS=TRUE&amp;VAR:ID1=12589610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__FDSAUDITLINK__" localSheetId="14" hidden="1">{"fdsup://IBCentral/FAT Viewer?action=UPDATE&amp;creator=factset&amp;DOC_NAME=fat:reuters_qtrly_source_window.fat&amp;display_string=Audit&amp;DYN_ARGS=TRUE&amp;VAR:ID1=12589610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__FDSAUDITLINK__" localSheetId="16" hidden="1">{"fdsup://IBCentral/FAT Viewer?action=UPDATE&amp;creator=factset&amp;DOC_NAME=fat:reuters_qtrly_source_window.fat&amp;display_string=Audit&amp;DYN_ARGS=TRUE&amp;VAR:ID1=12589610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__FDSAUDITLINK__" localSheetId="15" hidden="1">{"fdsup://IBCentral/FAT Viewer?action=UPDATE&amp;creator=factset&amp;DOC_NAME=fat:reuters_qtrly_source_window.fat&amp;display_string=Audit&amp;DYN_ARGS=TRUE&amp;VAR:ID1=12589610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__FDSAUDITLINK__" localSheetId="12" hidden="1">{"fdsup://IBCentral/FAT Viewer?action=UPDATE&amp;creator=factset&amp;DOC_NAME=fat:reuters_qtrly_source_window.fat&amp;display_string=Audit&amp;DYN_ARGS=TRUE&amp;VAR:ID1=12589610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__FDSAUDITLINK__" localSheetId="13" hidden="1">{"fdsup://IBCentral/FAT Viewer?action=UPDATE&amp;creator=factset&amp;DOC_NAME=fat:reuters_qtrly_source_window.fat&amp;display_string=Audit&amp;DYN_ARGS=TRUE&amp;VAR:ID1=12589610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__FDSAUDITLINK__" localSheetId="11" hidden="1">{"fdsup://IBCentral/FAT Viewer?action=UPDATE&amp;creator=factset&amp;DOC_NAME=fat:reuters_qtrly_source_window.fat&amp;display_string=Audit&amp;DYN_ARGS=TRUE&amp;VAR:ID1=12589610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__FDSAUDITLINK__" localSheetId="5" hidden="1">{"fdsup://IBCentral/FAT Viewer?action=UPDATE&amp;creator=factset&amp;DOC_NAME=fat:reuters_qtrly_source_window.fat&amp;display_string=Audit&amp;DYN_ARGS=TRUE&amp;VAR:ID1=12589610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__FDSAUDITLINK__" localSheetId="4" hidden="1">{"fdsup://IBCentral/FAT Viewer?action=UPDATE&amp;creator=factset&amp;DOC_NAME=fat:reuters_qtrly_source_window.fat&amp;display_string=Audit&amp;DYN_ARGS=TRUE&amp;VAR:ID1=12589610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__FDSAUDITLINK__" localSheetId="3" hidden="1">{"fdsup://IBCentral/FAT Viewer?action=UPDATE&amp;creator=factset&amp;DOC_NAME=fat:reuters_qtrly_source_window.fat&amp;display_string=Audit&amp;DYN_ARGS=TRUE&amp;VAR:ID1=12589610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__FDSAUDITLINK__" localSheetId="2" hidden="1">{"fdsup://IBCentral/FAT Viewer?action=UPDATE&amp;creator=factset&amp;DOC_NAME=fat:reuters_qtrly_source_window.fat&amp;display_string=Audit&amp;DYN_ARGS=TRUE&amp;VAR:ID1=12589610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__FDSAUDITLINK__" hidden="1">{"fdsup://IBCentral/FAT Viewer?action=UPDATE&amp;creator=factset&amp;DOC_NAME=fat:reuters_qtrly_source_window.fat&amp;display_string=Audit&amp;DYN_ARGS=TRUE&amp;VAR:ID1=12589610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0__FDSAUDITLINK__" localSheetId="0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0__FDSAUDITLINK__" localSheetId="9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0__FDSAUDITLINK__" localSheetId="10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0__FDSAUDITLINK__" localSheetId="1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0__FDSAUDITLINK__" localSheetId="7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0__FDSAUDITLINK__" localSheetId="8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0__FDSAUDITLINK__" localSheetId="6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0__FDSAUDITLINK__" localSheetId="14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0__FDSAUDITLINK__" localSheetId="16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0__FDSAUDITLINK__" localSheetId="15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0__FDSAUDITLINK__" localSheetId="12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0__FDSAUDITLINK__" localSheetId="13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0__FDSAUDITLINK__" localSheetId="11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0__FDSAUDITLINK__" localSheetId="5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0__FDSAUDITLINK__" localSheetId="4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0__FDSAUDITLINK__" localSheetId="3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0__FDSAUDITLINK__" localSheetId="2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0__FDSAUDITLINK__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 localSheetId="0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 localSheetId="9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 localSheetId="10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 localSheetId="1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 localSheetId="7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 localSheetId="8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 localSheetId="6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 localSheetId="14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 localSheetId="16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 localSheetId="15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 localSheetId="12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 localSheetId="13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 localSheetId="11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 localSheetId="5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 localSheetId="4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 localSheetId="3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 localSheetId="2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2__FDSAUDITLINK__" localSheetId="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2__FDSAUDITLINK__" localSheetId="9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2__FDSAUDITLINK__" localSheetId="1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2__FDSAUDITLINK__" localSheetId="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2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2__FDSAUDITLINK__" localSheetId="8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2__FDSAUDITLINK__" localSheetId="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2__FDSAUDITLINK__" localSheetId="1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2__FDSAUDITLINK__" localSheetId="1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2__FDSAUDITLINK__" localSheetId="1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2__FDSAUDITLINK__" localSheetId="1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2__FDSAUDITLINK__" localSheetId="1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2__FDSAUDITLINK__" localSheetId="1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2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2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2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2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2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3__FDSAUDITLINK__" localSheetId="0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3__FDSAUDITLINK__" localSheetId="9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3__FDSAUDITLINK__" localSheetId="10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3__FDSAUDITLINK__" localSheetId="1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3__FDSAUDITLINK__" localSheetId="7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3__FDSAUDITLINK__" localSheetId="8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3__FDSAUDITLINK__" localSheetId="6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3__FDSAUDITLINK__" localSheetId="14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3__FDSAUDITLINK__" localSheetId="16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3__FDSAUDITLINK__" localSheetId="15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3__FDSAUDITLINK__" localSheetId="12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3__FDSAUDITLINK__" localSheetId="13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3__FDSAUDITLINK__" localSheetId="11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3__FDSAUDITLINK__" localSheetId="5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3__FDSAUDITLINK__" localSheetId="4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3__FDSAUDITLINK__" localSheetId="3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3__FDSAUDITLINK__" localSheetId="2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3__FDSAUDITLINK__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4__FDSAUDITLINK__" localSheetId="0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4__FDSAUDITLINK__" localSheetId="9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4__FDSAUDITLINK__" localSheetId="10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4__FDSAUDITLINK__" localSheetId="1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4__FDSAUDITLINK__" localSheetId="7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4__FDSAUDITLINK__" localSheetId="8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4__FDSAUDITLINK__" localSheetId="6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4__FDSAUDITLINK__" localSheetId="14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4__FDSAUDITLINK__" localSheetId="16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4__FDSAUDITLINK__" localSheetId="15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4__FDSAUDITLINK__" localSheetId="12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4__FDSAUDITLINK__" localSheetId="13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4__FDSAUDITLINK__" localSheetId="11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4__FDSAUDITLINK__" localSheetId="5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4__FDSAUDITLINK__" localSheetId="4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4__FDSAUDITLINK__" localSheetId="3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4__FDSAUDITLINK__" localSheetId="2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4__FDSAUDITLINK__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5__FDSAUDITLINK__" localSheetId="0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5__FDSAUDITLINK__" localSheetId="9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5__FDSAUDITLINK__" localSheetId="10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5__FDSAUDITLINK__" localSheetId="1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5__FDSAUDITLINK__" localSheetId="7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5__FDSAUDITLINK__" localSheetId="8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5__FDSAUDITLINK__" localSheetId="6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5__FDSAUDITLINK__" localSheetId="1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5__FDSAUDITLINK__" localSheetId="16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5__FDSAUDITLINK__" localSheetId="1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5__FDSAUDITLINK__" localSheetId="1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5__FDSAUDITLINK__" localSheetId="1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5__FDSAUDITLINK__" localSheetId="11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5__FDSAUDITLINK__" localSheetId="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5__FDSAUDITLINK__" localSheetId="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5__FDSAUDITLINK__" localSheetId="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5__FDSAUDITLINK__" localSheetId="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5__FDSAUDITLINK__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6__FDSAUDITLINK__" localSheetId="0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6__FDSAUDITLINK__" localSheetId="9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6__FDSAUDITLINK__" localSheetId="10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6__FDSAUDITLINK__" localSheetId="1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6__FDSAUDITLINK__" localSheetId="7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6__FDSAUDITLINK__" localSheetId="8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6__FDSAUDITLINK__" localSheetId="6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6__FDSAUDITLINK__" localSheetId="1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6__FDSAUDITLINK__" localSheetId="16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6__FDSAUDITLINK__" localSheetId="1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6__FDSAUDITLINK__" localSheetId="1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6__FDSAUDITLINK__" localSheetId="1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6__FDSAUDITLINK__" localSheetId="11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6__FDSAUDITLINK__" localSheetId="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6__FDSAUDITLINK__" localSheetId="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6__FDSAUDITLINK__" localSheetId="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6__FDSAUDITLINK__" localSheetId="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6__FDSAUDITLINK__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7__FDSAUDITLINK__" localSheetId="0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7__FDSAUDITLINK__" localSheetId="9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7__FDSAUDITLINK__" localSheetId="10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7__FDSAUDITLINK__" localSheetId="1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7__FDSAUDITLINK__" localSheetId="7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7__FDSAUDITLINK__" localSheetId="8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7__FDSAUDITLINK__" localSheetId="6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7__FDSAUDITLINK__" localSheetId="14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7__FDSAUDITLINK__" localSheetId="16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7__FDSAUDITLINK__" localSheetId="15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7__FDSAUDITLINK__" localSheetId="12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7__FDSAUDITLINK__" localSheetId="13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7__FDSAUDITLINK__" localSheetId="11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7__FDSAUDITLINK__" localSheetId="5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7__FDSAUDITLINK__" localSheetId="4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7__FDSAUDITLINK__" localSheetId="3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7__FDSAUDITLINK__" localSheetId="2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7__FDSAUDITLINK__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8__FDSAUDITLINK__" localSheetId="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8__FDSAUDITLINK__" localSheetId="9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8__FDSAUDITLINK__" localSheetId="1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8__FDSAUDITLINK__" localSheetId="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8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8__FDSAUDITLINK__" localSheetId="8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8__FDSAUDITLINK__" localSheetId="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8__FDSAUDITLINK__" localSheetId="1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8__FDSAUDITLINK__" localSheetId="1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8__FDSAUDITLINK__" localSheetId="1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8__FDSAUDITLINK__" localSheetId="1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8__FDSAUDITLINK__" localSheetId="1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8__FDSAUDITLINK__" localSheetId="1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8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8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8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8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8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9__FDSAUDITLINK__" localSheetId="0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9__FDSAUDITLINK__" localSheetId="9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9__FDSAUDITLINK__" localSheetId="10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9__FDSAUDITLINK__" localSheetId="1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9__FDSAUDITLINK__" localSheetId="7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9__FDSAUDITLINK__" localSheetId="8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9__FDSAUDITLINK__" localSheetId="6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9__FDSAUDITLINK__" localSheetId="14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9__FDSAUDITLINK__" localSheetId="16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9__FDSAUDITLINK__" localSheetId="15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9__FDSAUDITLINK__" localSheetId="12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9__FDSAUDITLINK__" localSheetId="13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9__FDSAUDITLINK__" localSheetId="11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9__FDSAUDITLINK__" localSheetId="5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9__FDSAUDITLINK__" localSheetId="4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9__FDSAUDITLINK__" localSheetId="3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9__FDSAUDITLINK__" localSheetId="2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9__FDSAUDITLINK__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__FDSAUDITLINK__" localSheetId="0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localSheetId="9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localSheetId="10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localSheetId="1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localSheetId="7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localSheetId="8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localSheetId="6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localSheetId="14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localSheetId="16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localSheetId="15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localSheetId="12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localSheetId="13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localSheetId="11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localSheetId="5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localSheetId="4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localSheetId="3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localSheetId="2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0__FDSAUDITLINK__" localSheetId="0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0__FDSAUDITLINK__" localSheetId="9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0__FDSAUDITLINK__" localSheetId="10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0__FDSAUDITLINK__" localSheetId="1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0__FDSAUDITLINK__" localSheetId="7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0__FDSAUDITLINK__" localSheetId="8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0__FDSAUDITLINK__" localSheetId="6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0__FDSAUDITLINK__" localSheetId="14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0__FDSAUDITLINK__" localSheetId="16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0__FDSAUDITLINK__" localSheetId="15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0__FDSAUDITLINK__" localSheetId="12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0__FDSAUDITLINK__" localSheetId="13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0__FDSAUDITLINK__" localSheetId="11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0__FDSAUDITLINK__" localSheetId="5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0__FDSAUDITLINK__" localSheetId="4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0__FDSAUDITLINK__" localSheetId="3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0__FDSAUDITLINK__" localSheetId="2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0__FDSAUDITLINK__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1__FDSAUDITLINK__" localSheetId="0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1__FDSAUDITLINK__" localSheetId="9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1__FDSAUDITLINK__" localSheetId="10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1__FDSAUDITLINK__" localSheetId="1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1__FDSAUDITLINK__" localSheetId="7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1__FDSAUDITLINK__" localSheetId="8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1__FDSAUDITLINK__" localSheetId="6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1__FDSAUDITLINK__" localSheetId="14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1__FDSAUDITLINK__" localSheetId="16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1__FDSAUDITLINK__" localSheetId="15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1__FDSAUDITLINK__" localSheetId="12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1__FDSAUDITLINK__" localSheetId="13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1__FDSAUDITLINK__" localSheetId="11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1__FDSAUDITLINK__" localSheetId="5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1__FDSAUDITLINK__" localSheetId="4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1__FDSAUDITLINK__" localSheetId="3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1__FDSAUDITLINK__" localSheetId="2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1__FDSAUDITLINK__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2__FDSAUDITLINK__" localSheetId="0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32__FDSAUDITLINK__" localSheetId="9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32__FDSAUDITLINK__" localSheetId="10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32__FDSAUDITLINK__" localSheetId="1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32__FDSAUDITLINK__" localSheetId="7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32__FDSAUDITLINK__" localSheetId="8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32__FDSAUDITLINK__" localSheetId="6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32__FDSAUDITLINK__" localSheetId="1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32__FDSAUDITLINK__" localSheetId="16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32__FDSAUDITLINK__" localSheetId="1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32__FDSAUDITLINK__" localSheetId="1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32__FDSAUDITLINK__" localSheetId="1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32__FDSAUDITLINK__" localSheetId="11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32__FDSAUDITLINK__" localSheetId="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32__FDSAUDITLINK__" localSheetId="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32__FDSAUDITLINK__" localSheetId="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32__FDSAUDITLINK__" localSheetId="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32__FDSAUDITLINK__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33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3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3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3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3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3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3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3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3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3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3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3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3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3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3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3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3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3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4__FDSAUDITLINK__" localSheetId="0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4__FDSAUDITLINK__" localSheetId="9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4__FDSAUDITLINK__" localSheetId="10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4__FDSAUDITLINK__" localSheetId="1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4__FDSAUDITLINK__" localSheetId="7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4__FDSAUDITLINK__" localSheetId="8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4__FDSAUDITLINK__" localSheetId="6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4__FDSAUDITLINK__" localSheetId="14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4__FDSAUDITLINK__" localSheetId="16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4__FDSAUDITLINK__" localSheetId="15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4__FDSAUDITLINK__" localSheetId="12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4__FDSAUDITLINK__" localSheetId="13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4__FDSAUDITLINK__" localSheetId="11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4__FDSAUDITLINK__" localSheetId="5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4__FDSAUDITLINK__" localSheetId="4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4__FDSAUDITLINK__" localSheetId="3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4__FDSAUDITLINK__" localSheetId="2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4__FDSAUDITLINK__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5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5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5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5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5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5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5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5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5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5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5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5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5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5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5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5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5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5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6__FDSAUDITLINK__" localSheetId="0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6__FDSAUDITLINK__" localSheetId="9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6__FDSAUDITLINK__" localSheetId="10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6__FDSAUDITLINK__" localSheetId="1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6__FDSAUDITLINK__" localSheetId="7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6__FDSAUDITLINK__" localSheetId="8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6__FDSAUDITLINK__" localSheetId="6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6__FDSAUDITLINK__" localSheetId="14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6__FDSAUDITLINK__" localSheetId="16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6__FDSAUDITLINK__" localSheetId="15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6__FDSAUDITLINK__" localSheetId="12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6__FDSAUDITLINK__" localSheetId="13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6__FDSAUDITLINK__" localSheetId="11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6__FDSAUDITLINK__" localSheetId="5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6__FDSAUDITLINK__" localSheetId="4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6__FDSAUDITLINK__" localSheetId="3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6__FDSAUDITLINK__" localSheetId="2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6__FDSAUDITLINK__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7__FDSAUDITLINK__" localSheetId="0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7__FDSAUDITLINK__" localSheetId="9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7__FDSAUDITLINK__" localSheetId="10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7__FDSAUDITLINK__" localSheetId="1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7__FDSAUDITLINK__" localSheetId="7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7__FDSAUDITLINK__" localSheetId="8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7__FDSAUDITLINK__" localSheetId="6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7__FDSAUDITLINK__" localSheetId="14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7__FDSAUDITLINK__" localSheetId="16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7__FDSAUDITLINK__" localSheetId="15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7__FDSAUDITLINK__" localSheetId="12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7__FDSAUDITLINK__" localSheetId="13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7__FDSAUDITLINK__" localSheetId="11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7__FDSAUDITLINK__" localSheetId="5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7__FDSAUDITLINK__" localSheetId="4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7__FDSAUDITLINK__" localSheetId="3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7__FDSAUDITLINK__" localSheetId="2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7__FDSAUDITLINK__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8__FDSAUDITLINK__" localSheetId="0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 localSheetId="9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 localSheetId="10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 localSheetId="1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 localSheetId="7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 localSheetId="8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 localSheetId="6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 localSheetId="14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 localSheetId="16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 localSheetId="15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 localSheetId="12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 localSheetId="13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 localSheetId="11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 localSheetId="5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 localSheetId="4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 localSheetId="3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 localSheetId="2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9__FDSAUDITLINK__" localSheetId="0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9__FDSAUDITLINK__" localSheetId="9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9__FDSAUDITLINK__" localSheetId="10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9__FDSAUDITLINK__" localSheetId="1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9__FDSAUDITLINK__" localSheetId="7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9__FDSAUDITLINK__" localSheetId="8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9__FDSAUDITLINK__" localSheetId="6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9__FDSAUDITLINK__" localSheetId="1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9__FDSAUDITLINK__" localSheetId="16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9__FDSAUDITLINK__" localSheetId="1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9__FDSAUDITLINK__" localSheetId="1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9__FDSAUDITLINK__" localSheetId="1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9__FDSAUDITLINK__" localSheetId="11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9__FDSAUDITLINK__" localSheetId="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9__FDSAUDITLINK__" localSheetId="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9__FDSAUDITLINK__" localSheetId="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9__FDSAUDITLINK__" localSheetId="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9__FDSAUDITLINK__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__FDSAUDITLINK__" localSheetId="0" hidden="1">{"fdsup://IBCentral/FAT Viewer?action=UPDATE&amp;creator=factset&amp;DOC_NAME=fat:reuters_qtrly_source_window.fat&amp;display_string=Audit&amp;DYN_ARGS=TRUE&amp;VAR:ID1=67073Y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__FDSAUDITLINK__" localSheetId="9" hidden="1">{"fdsup://IBCentral/FAT Viewer?action=UPDATE&amp;creator=factset&amp;DOC_NAME=fat:reuters_qtrly_source_window.fat&amp;display_string=Audit&amp;DYN_ARGS=TRUE&amp;VAR:ID1=67073Y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__FDSAUDITLINK__" localSheetId="10" hidden="1">{"fdsup://IBCentral/FAT Viewer?action=UPDATE&amp;creator=factset&amp;DOC_NAME=fat:reuters_qtrly_source_window.fat&amp;display_string=Audit&amp;DYN_ARGS=TRUE&amp;VAR:ID1=67073Y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__FDSAUDITLINK__" localSheetId="1" hidden="1">{"fdsup://IBCentral/FAT Viewer?action=UPDATE&amp;creator=factset&amp;DOC_NAME=fat:reuters_qtrly_source_window.fat&amp;display_string=Audit&amp;DYN_ARGS=TRUE&amp;VAR:ID1=67073Y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__FDSAUDITLINK__" localSheetId="7" hidden="1">{"fdsup://IBCentral/FAT Viewer?action=UPDATE&amp;creator=factset&amp;DOC_NAME=fat:reuters_qtrly_source_window.fat&amp;display_string=Audit&amp;DYN_ARGS=TRUE&amp;VAR:ID1=67073Y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__FDSAUDITLINK__" localSheetId="8" hidden="1">{"fdsup://IBCentral/FAT Viewer?action=UPDATE&amp;creator=factset&amp;DOC_NAME=fat:reuters_qtrly_source_window.fat&amp;display_string=Audit&amp;DYN_ARGS=TRUE&amp;VAR:ID1=67073Y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__FDSAUDITLINK__" localSheetId="6" hidden="1">{"fdsup://IBCentral/FAT Viewer?action=UPDATE&amp;creator=factset&amp;DOC_NAME=fat:reuters_qtrly_source_window.fat&amp;display_string=Audit&amp;DYN_ARGS=TRUE&amp;VAR:ID1=67073Y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__FDSAUDITLINK__" localSheetId="14" hidden="1">{"fdsup://IBCentral/FAT Viewer?action=UPDATE&amp;creator=factset&amp;DOC_NAME=fat:reuters_qtrly_source_window.fat&amp;display_string=Audit&amp;DYN_ARGS=TRUE&amp;VAR:ID1=67073Y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__FDSAUDITLINK__" localSheetId="16" hidden="1">{"fdsup://IBCentral/FAT Viewer?action=UPDATE&amp;creator=factset&amp;DOC_NAME=fat:reuters_qtrly_source_window.fat&amp;display_string=Audit&amp;DYN_ARGS=TRUE&amp;VAR:ID1=67073Y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__FDSAUDITLINK__" localSheetId="15" hidden="1">{"fdsup://IBCentral/FAT Viewer?action=UPDATE&amp;creator=factset&amp;DOC_NAME=fat:reuters_qtrly_source_window.fat&amp;display_string=Audit&amp;DYN_ARGS=TRUE&amp;VAR:ID1=67073Y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__FDSAUDITLINK__" localSheetId="12" hidden="1">{"fdsup://IBCentral/FAT Viewer?action=UPDATE&amp;creator=factset&amp;DOC_NAME=fat:reuters_qtrly_source_window.fat&amp;display_string=Audit&amp;DYN_ARGS=TRUE&amp;VAR:ID1=67073Y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__FDSAUDITLINK__" localSheetId="13" hidden="1">{"fdsup://IBCentral/FAT Viewer?action=UPDATE&amp;creator=factset&amp;DOC_NAME=fat:reuters_qtrly_source_window.fat&amp;display_string=Audit&amp;DYN_ARGS=TRUE&amp;VAR:ID1=67073Y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__FDSAUDITLINK__" localSheetId="11" hidden="1">{"fdsup://IBCentral/FAT Viewer?action=UPDATE&amp;creator=factset&amp;DOC_NAME=fat:reuters_qtrly_source_window.fat&amp;display_string=Audit&amp;DYN_ARGS=TRUE&amp;VAR:ID1=67073Y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__FDSAUDITLINK__" localSheetId="5" hidden="1">{"fdsup://IBCentral/FAT Viewer?action=UPDATE&amp;creator=factset&amp;DOC_NAME=fat:reuters_qtrly_source_window.fat&amp;display_string=Audit&amp;DYN_ARGS=TRUE&amp;VAR:ID1=67073Y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__FDSAUDITLINK__" localSheetId="4" hidden="1">{"fdsup://IBCentral/FAT Viewer?action=UPDATE&amp;creator=factset&amp;DOC_NAME=fat:reuters_qtrly_source_window.fat&amp;display_string=Audit&amp;DYN_ARGS=TRUE&amp;VAR:ID1=67073Y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__FDSAUDITLINK__" localSheetId="3" hidden="1">{"fdsup://IBCentral/FAT Viewer?action=UPDATE&amp;creator=factset&amp;DOC_NAME=fat:reuters_qtrly_source_window.fat&amp;display_string=Audit&amp;DYN_ARGS=TRUE&amp;VAR:ID1=67073Y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__FDSAUDITLINK__" localSheetId="2" hidden="1">{"fdsup://IBCentral/FAT Viewer?action=UPDATE&amp;creator=factset&amp;DOC_NAME=fat:reuters_qtrly_source_window.fat&amp;display_string=Audit&amp;DYN_ARGS=TRUE&amp;VAR:ID1=67073Y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__FDSAUDITLINK__" hidden="1">{"fdsup://IBCentral/FAT Viewer?action=UPDATE&amp;creator=factset&amp;DOC_NAME=fat:reuters_qtrly_source_window.fat&amp;display_string=Audit&amp;DYN_ARGS=TRUE&amp;VAR:ID1=67073Y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0__FDSAUDITLINK__" localSheetId="0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0__FDSAUDITLINK__" localSheetId="9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0__FDSAUDITLINK__" localSheetId="10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0__FDSAUDITLINK__" localSheetId="1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0__FDSAUDITLINK__" localSheetId="7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0__FDSAUDITLINK__" localSheetId="8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0__FDSAUDITLINK__" localSheetId="6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0__FDSAUDITLINK__" localSheetId="1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0__FDSAUDITLINK__" localSheetId="16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0__FDSAUDITLINK__" localSheetId="1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0__FDSAUDITLINK__" localSheetId="1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0__FDSAUDITLINK__" localSheetId="1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0__FDSAUDITLINK__" localSheetId="11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0__FDSAUDITLINK__" localSheetId="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0__FDSAUDITLINK__" localSheetId="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0__FDSAUDITLINK__" localSheetId="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0__FDSAUDITLINK__" localSheetId="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0__FDSAUDITLINK__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1__FDSAUDITLINK__" localSheetId="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1__FDSAUDITLINK__" localSheetId="9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1__FDSAUDITLINK__" localSheetId="1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1__FDSAUDITLINK__" localSheetId="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1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1__FDSAUDITLINK__" localSheetId="8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1__FDSAUDITLINK__" localSheetId="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1__FDSAUDITLINK__" localSheetId="1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1__FDSAUDITLINK__" localSheetId="1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1__FDSAUDITLINK__" localSheetId="1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1__FDSAUDITLINK__" localSheetId="1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1__FDSAUDITLINK__" localSheetId="1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1__FDSAUDITLINK__" localSheetId="1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1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1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1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1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1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2__FDSAUDITLINK__" localSheetId="0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2__FDSAUDITLINK__" localSheetId="9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2__FDSAUDITLINK__" localSheetId="10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2__FDSAUDITLINK__" localSheetId="1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2__FDSAUDITLINK__" localSheetId="7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2__FDSAUDITLINK__" localSheetId="8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2__FDSAUDITLINK__" localSheetId="6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2__FDSAUDITLINK__" localSheetId="1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2__FDSAUDITLINK__" localSheetId="16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2__FDSAUDITLINK__" localSheetId="1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2__FDSAUDITLINK__" localSheetId="1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2__FDSAUDITLINK__" localSheetId="1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2__FDSAUDITLINK__" localSheetId="11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2__FDSAUDITLINK__" localSheetId="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2__FDSAUDITLINK__" localSheetId="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2__FDSAUDITLINK__" localSheetId="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2__FDSAUDITLINK__" localSheetId="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2__FDSAUDITLINK__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3__FDSAUDITLINK__" localSheetId="0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3__FDSAUDITLINK__" localSheetId="9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3__FDSAUDITLINK__" localSheetId="10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3__FDSAUDITLINK__" localSheetId="1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3__FDSAUDITLINK__" localSheetId="7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3__FDSAUDITLINK__" localSheetId="8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3__FDSAUDITLINK__" localSheetId="6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3__FDSAUDITLINK__" localSheetId="14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3__FDSAUDITLINK__" localSheetId="16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3__FDSAUDITLINK__" localSheetId="15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3__FDSAUDITLINK__" localSheetId="12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3__FDSAUDITLINK__" localSheetId="13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3__FDSAUDITLINK__" localSheetId="11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3__FDSAUDITLINK__" localSheetId="5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3__FDSAUDITLINK__" localSheetId="4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3__FDSAUDITLINK__" localSheetId="3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3__FDSAUDITLINK__" localSheetId="2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3__FDSAUDITLINK__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 localSheetId="0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 localSheetId="9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 localSheetId="10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 localSheetId="1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 localSheetId="7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 localSheetId="8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 localSheetId="6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 localSheetId="1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 localSheetId="16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 localSheetId="1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 localSheetId="1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 localSheetId="1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 localSheetId="11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 localSheetId="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 localSheetId="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 localSheetId="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 localSheetId="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5__FDSAUDITLINK__" localSheetId="0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5__FDSAUDITLINK__" localSheetId="9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5__FDSAUDITLINK__" localSheetId="10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5__FDSAUDITLINK__" localSheetId="1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5__FDSAUDITLINK__" localSheetId="7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5__FDSAUDITLINK__" localSheetId="8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5__FDSAUDITLINK__" localSheetId="6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5__FDSAUDITLINK__" localSheetId="14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5__FDSAUDITLINK__" localSheetId="16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5__FDSAUDITLINK__" localSheetId="15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5__FDSAUDITLINK__" localSheetId="12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5__FDSAUDITLINK__" localSheetId="13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5__FDSAUDITLINK__" localSheetId="11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5__FDSAUDITLINK__" localSheetId="5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5__FDSAUDITLINK__" localSheetId="4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5__FDSAUDITLINK__" localSheetId="3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5__FDSAUDITLINK__" localSheetId="2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5__FDSAUDITLINK__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6__FDSAUDITLINK__" localSheetId="0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6__FDSAUDITLINK__" localSheetId="9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6__FDSAUDITLINK__" localSheetId="10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6__FDSAUDITLINK__" localSheetId="1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6__FDSAUDITLINK__" localSheetId="7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6__FDSAUDITLINK__" localSheetId="8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6__FDSAUDITLINK__" localSheetId="6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6__FDSAUDITLINK__" localSheetId="14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6__FDSAUDITLINK__" localSheetId="16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6__FDSAUDITLINK__" localSheetId="15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6__FDSAUDITLINK__" localSheetId="12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6__FDSAUDITLINK__" localSheetId="13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6__FDSAUDITLINK__" localSheetId="11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6__FDSAUDITLINK__" localSheetId="5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6__FDSAUDITLINK__" localSheetId="4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6__FDSAUDITLINK__" localSheetId="3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6__FDSAUDITLINK__" localSheetId="2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6__FDSAUDITLINK__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7__FDSAUDITLINK__" localSheetId="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 localSheetId="9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 localSheetId="1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 localSheetId="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 localSheetId="8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 localSheetId="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 localSheetId="1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 localSheetId="1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 localSheetId="1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 localSheetId="1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 localSheetId="1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 localSheetId="1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8__FDSAUDITLINK__" localSheetId="0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 localSheetId="9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 localSheetId="10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 localSheetId="1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 localSheetId="7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 localSheetId="8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 localSheetId="6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 localSheetId="14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 localSheetId="16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 localSheetId="15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 localSheetId="12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 localSheetId="13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 localSheetId="11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 localSheetId="5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 localSheetId="4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 localSheetId="3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 localSheetId="2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9__FDSAUDITLINK__" localSheetId="0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9__FDSAUDITLINK__" localSheetId="9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9__FDSAUDITLINK__" localSheetId="10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9__FDSAUDITLINK__" localSheetId="1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9__FDSAUDITLINK__" localSheetId="7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9__FDSAUDITLINK__" localSheetId="8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9__FDSAUDITLINK__" localSheetId="6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9__FDSAUDITLINK__" localSheetId="14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9__FDSAUDITLINK__" localSheetId="16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9__FDSAUDITLINK__" localSheetId="15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9__FDSAUDITLINK__" localSheetId="12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9__FDSAUDITLINK__" localSheetId="13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9__FDSAUDITLINK__" localSheetId="11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9__FDSAUDITLINK__" localSheetId="5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9__FDSAUDITLINK__" localSheetId="4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9__FDSAUDITLINK__" localSheetId="3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9__FDSAUDITLINK__" localSheetId="2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9__FDSAUDITLINK__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__FDSAUDITLINK__" localSheetId="0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__FDSAUDITLINK__" localSheetId="9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__FDSAUDITLINK__" localSheetId="10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__FDSAUDITLINK__" localSheetId="1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__FDSAUDITLINK__" localSheetId="7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__FDSAUDITLINK__" localSheetId="8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__FDSAUDITLINK__" localSheetId="6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__FDSAUDITLINK__" localSheetId="1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__FDSAUDITLINK__" localSheetId="16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__FDSAUDITLINK__" localSheetId="1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__FDSAUDITLINK__" localSheetId="1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__FDSAUDITLINK__" localSheetId="1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__FDSAUDITLINK__" localSheetId="11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__FDSAUDITLINK__" localSheetId="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__FDSAUDITLINK__" localSheetId="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__FDSAUDITLINK__" localSheetId="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__FDSAUDITLINK__" localSheetId="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__FDSAUDITLINK__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_0_0_S" hidden="1">#REF!</definedName>
    <definedName name="_250__FDSAUDITLINK__" localSheetId="0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0__FDSAUDITLINK__" localSheetId="9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0__FDSAUDITLINK__" localSheetId="10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0__FDSAUDITLINK__" localSheetId="1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0__FDSAUDITLINK__" localSheetId="7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0__FDSAUDITLINK__" localSheetId="8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0__FDSAUDITLINK__" localSheetId="6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0__FDSAUDITLINK__" localSheetId="14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0__FDSAUDITLINK__" localSheetId="16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0__FDSAUDITLINK__" localSheetId="15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0__FDSAUDITLINK__" localSheetId="12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0__FDSAUDITLINK__" localSheetId="13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0__FDSAUDITLINK__" localSheetId="11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0__FDSAUDITLINK__" localSheetId="5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0__FDSAUDITLINK__" localSheetId="4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0__FDSAUDITLINK__" localSheetId="3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0__FDSAUDITLINK__" localSheetId="2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0__FDSAUDITLINK__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1__FDSAUDITLINK__" localSheetId="0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1__FDSAUDITLINK__" localSheetId="9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1__FDSAUDITLINK__" localSheetId="10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1__FDSAUDITLINK__" localSheetId="1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1__FDSAUDITLINK__" localSheetId="7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1__FDSAUDITLINK__" localSheetId="8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1__FDSAUDITLINK__" localSheetId="6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1__FDSAUDITLINK__" localSheetId="14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1__FDSAUDITLINK__" localSheetId="16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1__FDSAUDITLINK__" localSheetId="15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1__FDSAUDITLINK__" localSheetId="12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1__FDSAUDITLINK__" localSheetId="13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1__FDSAUDITLINK__" localSheetId="11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1__FDSAUDITLINK__" localSheetId="5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1__FDSAUDITLINK__" localSheetId="4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1__FDSAUDITLINK__" localSheetId="3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1__FDSAUDITLINK__" localSheetId="2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1__FDSAUDITLINK__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 localSheetId="0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 localSheetId="9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 localSheetId="10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 localSheetId="1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 localSheetId="7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 localSheetId="8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 localSheetId="6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 localSheetId="14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 localSheetId="16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 localSheetId="15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 localSheetId="12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 localSheetId="13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 localSheetId="11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 localSheetId="5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 localSheetId="4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 localSheetId="3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 localSheetId="2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 localSheetId="0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 localSheetId="9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 localSheetId="10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 localSheetId="1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 localSheetId="7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 localSheetId="8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 localSheetId="6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 localSheetId="14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 localSheetId="16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 localSheetId="15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 localSheetId="12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 localSheetId="13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 localSheetId="11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 localSheetId="5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 localSheetId="4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 localSheetId="3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 localSheetId="2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4__FDSAUDITLINK__" localSheetId="0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4__FDSAUDITLINK__" localSheetId="9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4__FDSAUDITLINK__" localSheetId="10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4__FDSAUDITLINK__" localSheetId="1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4__FDSAUDITLINK__" localSheetId="7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4__FDSAUDITLINK__" localSheetId="8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4__FDSAUDITLINK__" localSheetId="6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4__FDSAUDITLINK__" localSheetId="1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4__FDSAUDITLINK__" localSheetId="16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4__FDSAUDITLINK__" localSheetId="1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4__FDSAUDITLINK__" localSheetId="1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4__FDSAUDITLINK__" localSheetId="1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4__FDSAUDITLINK__" localSheetId="11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4__FDSAUDITLINK__" localSheetId="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4__FDSAUDITLINK__" localSheetId="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4__FDSAUDITLINK__" localSheetId="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4__FDSAUDITLINK__" localSheetId="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4__FDSAUDITLINK__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5__FDSAUDITLINK__" localSheetId="0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5__FDSAUDITLINK__" localSheetId="9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5__FDSAUDITLINK__" localSheetId="10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5__FDSAUDITLINK__" localSheetId="1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5__FDSAUDITLINK__" localSheetId="7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5__FDSAUDITLINK__" localSheetId="8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5__FDSAUDITLINK__" localSheetId="6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5__FDSAUDITLINK__" localSheetId="14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5__FDSAUDITLINK__" localSheetId="16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5__FDSAUDITLINK__" localSheetId="15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5__FDSAUDITLINK__" localSheetId="12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5__FDSAUDITLINK__" localSheetId="13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5__FDSAUDITLINK__" localSheetId="11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5__FDSAUDITLINK__" localSheetId="5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5__FDSAUDITLINK__" localSheetId="4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5__FDSAUDITLINK__" localSheetId="3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5__FDSAUDITLINK__" localSheetId="2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5__FDSAUDITLINK__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6__FDSAUDITLINK__" localSheetId="0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56__FDSAUDITLINK__" localSheetId="9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56__FDSAUDITLINK__" localSheetId="10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56__FDSAUDITLINK__" localSheetId="1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56__FDSAUDITLINK__" localSheetId="7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56__FDSAUDITLINK__" localSheetId="8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56__FDSAUDITLINK__" localSheetId="6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56__FDSAUDITLINK__" localSheetId="1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56__FDSAUDITLINK__" localSheetId="16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56__FDSAUDITLINK__" localSheetId="1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56__FDSAUDITLINK__" localSheetId="1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56__FDSAUDITLINK__" localSheetId="1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56__FDSAUDITLINK__" localSheetId="11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56__FDSAUDITLINK__" localSheetId="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56__FDSAUDITLINK__" localSheetId="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56__FDSAUDITLINK__" localSheetId="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56__FDSAUDITLINK__" localSheetId="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56__FDSAUDITLINK__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57__FDSAUDITLINK__" localSheetId="0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7__FDSAUDITLINK__" localSheetId="9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7__FDSAUDITLINK__" localSheetId="10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7__FDSAUDITLINK__" localSheetId="1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7__FDSAUDITLINK__" localSheetId="7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7__FDSAUDITLINK__" localSheetId="8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7__FDSAUDITLINK__" localSheetId="6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7__FDSAUDITLINK__" localSheetId="14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7__FDSAUDITLINK__" localSheetId="16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7__FDSAUDITLINK__" localSheetId="15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7__FDSAUDITLINK__" localSheetId="12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7__FDSAUDITLINK__" localSheetId="13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7__FDSAUDITLINK__" localSheetId="11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7__FDSAUDITLINK__" localSheetId="5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7__FDSAUDITLINK__" localSheetId="4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7__FDSAUDITLINK__" localSheetId="3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7__FDSAUDITLINK__" localSheetId="2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7__FDSAUDITLINK__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8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8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8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8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8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8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8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8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8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8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8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8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8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8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8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8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8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8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9__FDSAUDITLINK__" localSheetId="0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9__FDSAUDITLINK__" localSheetId="9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9__FDSAUDITLINK__" localSheetId="10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9__FDSAUDITLINK__" localSheetId="1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9__FDSAUDITLINK__" localSheetId="7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9__FDSAUDITLINK__" localSheetId="8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9__FDSAUDITLINK__" localSheetId="6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9__FDSAUDITLINK__" localSheetId="14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9__FDSAUDITLINK__" localSheetId="16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9__FDSAUDITLINK__" localSheetId="15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9__FDSAUDITLINK__" localSheetId="12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9__FDSAUDITLINK__" localSheetId="13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9__FDSAUDITLINK__" localSheetId="11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9__FDSAUDITLINK__" localSheetId="5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9__FDSAUDITLINK__" localSheetId="4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9__FDSAUDITLINK__" localSheetId="3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9__FDSAUDITLINK__" localSheetId="2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9__FDSAUDITLINK__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__FDSAUDITLINK__" localSheetId="0" hidden="1">{"fdsup://IBCentral/FAT Viewer?action=UPDATE&amp;creator=factset&amp;DOC_NAME=fat:reuters_qtrly_shs_src_window.fat&amp;display_string=Audit&amp;DYN_ARGS=TRUE&amp;VAR:ID1=45110710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__FDSAUDITLINK__" localSheetId="9" hidden="1">{"fdsup://IBCentral/FAT Viewer?action=UPDATE&amp;creator=factset&amp;DOC_NAME=fat:reuters_qtrly_shs_src_window.fat&amp;display_string=Audit&amp;DYN_ARGS=TRUE&amp;VAR:ID1=45110710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__FDSAUDITLINK__" localSheetId="10" hidden="1">{"fdsup://IBCentral/FAT Viewer?action=UPDATE&amp;creator=factset&amp;DOC_NAME=fat:reuters_qtrly_shs_src_window.fat&amp;display_string=Audit&amp;DYN_ARGS=TRUE&amp;VAR:ID1=45110710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__FDSAUDITLINK__" localSheetId="1" hidden="1">{"fdsup://IBCentral/FAT Viewer?action=UPDATE&amp;creator=factset&amp;DOC_NAME=fat:reuters_qtrly_shs_src_window.fat&amp;display_string=Audit&amp;DYN_ARGS=TRUE&amp;VAR:ID1=45110710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__FDSAUDITLINK__" localSheetId="7" hidden="1">{"fdsup://IBCentral/FAT Viewer?action=UPDATE&amp;creator=factset&amp;DOC_NAME=fat:reuters_qtrly_shs_src_window.fat&amp;display_string=Audit&amp;DYN_ARGS=TRUE&amp;VAR:ID1=45110710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__FDSAUDITLINK__" localSheetId="8" hidden="1">{"fdsup://IBCentral/FAT Viewer?action=UPDATE&amp;creator=factset&amp;DOC_NAME=fat:reuters_qtrly_shs_src_window.fat&amp;display_string=Audit&amp;DYN_ARGS=TRUE&amp;VAR:ID1=45110710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__FDSAUDITLINK__" localSheetId="6" hidden="1">{"fdsup://IBCentral/FAT Viewer?action=UPDATE&amp;creator=factset&amp;DOC_NAME=fat:reuters_qtrly_shs_src_window.fat&amp;display_string=Audit&amp;DYN_ARGS=TRUE&amp;VAR:ID1=45110710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__FDSAUDITLINK__" localSheetId="14" hidden="1">{"fdsup://IBCentral/FAT Viewer?action=UPDATE&amp;creator=factset&amp;DOC_NAME=fat:reuters_qtrly_shs_src_window.fat&amp;display_string=Audit&amp;DYN_ARGS=TRUE&amp;VAR:ID1=45110710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__FDSAUDITLINK__" localSheetId="16" hidden="1">{"fdsup://IBCentral/FAT Viewer?action=UPDATE&amp;creator=factset&amp;DOC_NAME=fat:reuters_qtrly_shs_src_window.fat&amp;display_string=Audit&amp;DYN_ARGS=TRUE&amp;VAR:ID1=45110710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__FDSAUDITLINK__" localSheetId="15" hidden="1">{"fdsup://IBCentral/FAT Viewer?action=UPDATE&amp;creator=factset&amp;DOC_NAME=fat:reuters_qtrly_shs_src_window.fat&amp;display_string=Audit&amp;DYN_ARGS=TRUE&amp;VAR:ID1=45110710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__FDSAUDITLINK__" localSheetId="12" hidden="1">{"fdsup://IBCentral/FAT Viewer?action=UPDATE&amp;creator=factset&amp;DOC_NAME=fat:reuters_qtrly_shs_src_window.fat&amp;display_string=Audit&amp;DYN_ARGS=TRUE&amp;VAR:ID1=45110710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__FDSAUDITLINK__" localSheetId="13" hidden="1">{"fdsup://IBCentral/FAT Viewer?action=UPDATE&amp;creator=factset&amp;DOC_NAME=fat:reuters_qtrly_shs_src_window.fat&amp;display_string=Audit&amp;DYN_ARGS=TRUE&amp;VAR:ID1=45110710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__FDSAUDITLINK__" localSheetId="11" hidden="1">{"fdsup://IBCentral/FAT Viewer?action=UPDATE&amp;creator=factset&amp;DOC_NAME=fat:reuters_qtrly_shs_src_window.fat&amp;display_string=Audit&amp;DYN_ARGS=TRUE&amp;VAR:ID1=45110710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__FDSAUDITLINK__" localSheetId="5" hidden="1">{"fdsup://IBCentral/FAT Viewer?action=UPDATE&amp;creator=factset&amp;DOC_NAME=fat:reuters_qtrly_shs_src_window.fat&amp;display_string=Audit&amp;DYN_ARGS=TRUE&amp;VAR:ID1=45110710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__FDSAUDITLINK__" localSheetId="4" hidden="1">{"fdsup://IBCentral/FAT Viewer?action=UPDATE&amp;creator=factset&amp;DOC_NAME=fat:reuters_qtrly_shs_src_window.fat&amp;display_string=Audit&amp;DYN_ARGS=TRUE&amp;VAR:ID1=45110710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__FDSAUDITLINK__" localSheetId="3" hidden="1">{"fdsup://IBCentral/FAT Viewer?action=UPDATE&amp;creator=factset&amp;DOC_NAME=fat:reuters_qtrly_shs_src_window.fat&amp;display_string=Audit&amp;DYN_ARGS=TRUE&amp;VAR:ID1=45110710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__FDSAUDITLINK__" localSheetId="2" hidden="1">{"fdsup://IBCentral/FAT Viewer?action=UPDATE&amp;creator=factset&amp;DOC_NAME=fat:reuters_qtrly_shs_src_window.fat&amp;display_string=Audit&amp;DYN_ARGS=TRUE&amp;VAR:ID1=45110710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__FDSAUDITLINK__" hidden="1">{"fdsup://IBCentral/FAT Viewer?action=UPDATE&amp;creator=factset&amp;DOC_NAME=fat:reuters_qtrly_shs_src_window.fat&amp;display_string=Audit&amp;DYN_ARGS=TRUE&amp;VAR:ID1=45110710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0__FDSAUDITLINK__" localSheetId="0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0__FDSAUDITLINK__" localSheetId="9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0__FDSAUDITLINK__" localSheetId="10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0__FDSAUDITLINK__" localSheetId="1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0__FDSAUDITLINK__" localSheetId="7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0__FDSAUDITLINK__" localSheetId="8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0__FDSAUDITLINK__" localSheetId="6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0__FDSAUDITLINK__" localSheetId="1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0__FDSAUDITLINK__" localSheetId="16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0__FDSAUDITLINK__" localSheetId="1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0__FDSAUDITLINK__" localSheetId="1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0__FDSAUDITLINK__" localSheetId="1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0__FDSAUDITLINK__" localSheetId="11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0__FDSAUDITLINK__" localSheetId="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0__FDSAUDITLINK__" localSheetId="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0__FDSAUDITLINK__" localSheetId="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0__FDSAUDITLINK__" localSheetId="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0__FDSAUDITLINK__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1__FDSAUDITLINK__" localSheetId="0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1__FDSAUDITLINK__" localSheetId="9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1__FDSAUDITLINK__" localSheetId="10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1__FDSAUDITLINK__" localSheetId="1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1__FDSAUDITLINK__" localSheetId="7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1__FDSAUDITLINK__" localSheetId="8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1__FDSAUDITLINK__" localSheetId="6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1__FDSAUDITLINK__" localSheetId="1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1__FDSAUDITLINK__" localSheetId="16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1__FDSAUDITLINK__" localSheetId="1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1__FDSAUDITLINK__" localSheetId="1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1__FDSAUDITLINK__" localSheetId="1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1__FDSAUDITLINK__" localSheetId="11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1__FDSAUDITLINK__" localSheetId="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1__FDSAUDITLINK__" localSheetId="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1__FDSAUDITLINK__" localSheetId="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1__FDSAUDITLINK__" localSheetId="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1__FDSAUDITLINK__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 localSheetId="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 localSheetId="9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 localSheetId="1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 localSheetId="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 localSheetId="8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 localSheetId="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 localSheetId="1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 localSheetId="1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 localSheetId="1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 localSheetId="1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 localSheetId="1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 localSheetId="1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3__FDSAUDITLINK__" localSheetId="0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3__FDSAUDITLINK__" localSheetId="9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3__FDSAUDITLINK__" localSheetId="10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3__FDSAUDITLINK__" localSheetId="1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3__FDSAUDITLINK__" localSheetId="7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3__FDSAUDITLINK__" localSheetId="8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3__FDSAUDITLINK__" localSheetId="6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3__FDSAUDITLINK__" localSheetId="1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3__FDSAUDITLINK__" localSheetId="16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3__FDSAUDITLINK__" localSheetId="1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3__FDSAUDITLINK__" localSheetId="1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3__FDSAUDITLINK__" localSheetId="1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3__FDSAUDITLINK__" localSheetId="11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3__FDSAUDITLINK__" localSheetId="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3__FDSAUDITLINK__" localSheetId="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3__FDSAUDITLINK__" localSheetId="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3__FDSAUDITLINK__" localSheetId="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3__FDSAUDITLINK__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4__FDSAUDITLINK__" localSheetId="0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4__FDSAUDITLINK__" localSheetId="9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4__FDSAUDITLINK__" localSheetId="10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4__FDSAUDITLINK__" localSheetId="1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4__FDSAUDITLINK__" localSheetId="7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4__FDSAUDITLINK__" localSheetId="8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4__FDSAUDITLINK__" localSheetId="6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4__FDSAUDITLINK__" localSheetId="14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4__FDSAUDITLINK__" localSheetId="16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4__FDSAUDITLINK__" localSheetId="15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4__FDSAUDITLINK__" localSheetId="12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4__FDSAUDITLINK__" localSheetId="13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4__FDSAUDITLINK__" localSheetId="11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4__FDSAUDITLINK__" localSheetId="5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4__FDSAUDITLINK__" localSheetId="4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4__FDSAUDITLINK__" localSheetId="3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4__FDSAUDITLINK__" localSheetId="2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4__FDSAUDITLINK__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5__FDSAUDITLINK__" localSheetId="0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5__FDSAUDITLINK__" localSheetId="9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5__FDSAUDITLINK__" localSheetId="10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5__FDSAUDITLINK__" localSheetId="1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5__FDSAUDITLINK__" localSheetId="7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5__FDSAUDITLINK__" localSheetId="8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5__FDSAUDITLINK__" localSheetId="6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5__FDSAUDITLINK__" localSheetId="14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5__FDSAUDITLINK__" localSheetId="16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5__FDSAUDITLINK__" localSheetId="15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5__FDSAUDITLINK__" localSheetId="12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5__FDSAUDITLINK__" localSheetId="13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5__FDSAUDITLINK__" localSheetId="11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5__FDSAUDITLINK__" localSheetId="5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5__FDSAUDITLINK__" localSheetId="4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5__FDSAUDITLINK__" localSheetId="3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5__FDSAUDITLINK__" localSheetId="2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5__FDSAUDITLINK__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6__FDSAUDITLINK__" localSheetId="0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6__FDSAUDITLINK__" localSheetId="9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6__FDSAUDITLINK__" localSheetId="10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6__FDSAUDITLINK__" localSheetId="1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6__FDSAUDITLINK__" localSheetId="7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6__FDSAUDITLINK__" localSheetId="8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6__FDSAUDITLINK__" localSheetId="6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6__FDSAUDITLINK__" localSheetId="14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6__FDSAUDITLINK__" localSheetId="16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6__FDSAUDITLINK__" localSheetId="15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6__FDSAUDITLINK__" localSheetId="12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6__FDSAUDITLINK__" localSheetId="13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6__FDSAUDITLINK__" localSheetId="11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6__FDSAUDITLINK__" localSheetId="5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6__FDSAUDITLINK__" localSheetId="4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6__FDSAUDITLINK__" localSheetId="3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6__FDSAUDITLINK__" localSheetId="2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6__FDSAUDITLINK__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7__FDSAUDITLINK__" localSheetId="0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7__FDSAUDITLINK__" localSheetId="9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7__FDSAUDITLINK__" localSheetId="10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7__FDSAUDITLINK__" localSheetId="1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7__FDSAUDITLINK__" localSheetId="7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7__FDSAUDITLINK__" localSheetId="8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7__FDSAUDITLINK__" localSheetId="6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7__FDSAUDITLINK__" localSheetId="14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7__FDSAUDITLINK__" localSheetId="16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7__FDSAUDITLINK__" localSheetId="15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7__FDSAUDITLINK__" localSheetId="12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7__FDSAUDITLINK__" localSheetId="13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7__FDSAUDITLINK__" localSheetId="11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7__FDSAUDITLINK__" localSheetId="5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7__FDSAUDITLINK__" localSheetId="4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7__FDSAUDITLINK__" localSheetId="3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7__FDSAUDITLINK__" localSheetId="2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7__FDSAUDITLINK__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 localSheetId="0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 localSheetId="9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 localSheetId="10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 localSheetId="1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 localSheetId="7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 localSheetId="8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 localSheetId="6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 localSheetId="14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 localSheetId="16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 localSheetId="15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 localSheetId="12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 localSheetId="13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 localSheetId="11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 localSheetId="5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 localSheetId="4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 localSheetId="3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 localSheetId="2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9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9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9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9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9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9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9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9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9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9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9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9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9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9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9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9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9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9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__FDSAUDITLINK__" localSheetId="0" hidden="1">{"fdsup://IBCentral/FAT Viewer?action=UPDATE&amp;creator=factset&amp;DOC_NAME=fat:reuters_qtrly_shs_src_window.fat&amp;display_string=Audit&amp;DYN_ARGS=TRUE&amp;VAR:ID1=72348410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__FDSAUDITLINK__" localSheetId="9" hidden="1">{"fdsup://IBCentral/FAT Viewer?action=UPDATE&amp;creator=factset&amp;DOC_NAME=fat:reuters_qtrly_shs_src_window.fat&amp;display_string=Audit&amp;DYN_ARGS=TRUE&amp;VAR:ID1=72348410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__FDSAUDITLINK__" localSheetId="10" hidden="1">{"fdsup://IBCentral/FAT Viewer?action=UPDATE&amp;creator=factset&amp;DOC_NAME=fat:reuters_qtrly_shs_src_window.fat&amp;display_string=Audit&amp;DYN_ARGS=TRUE&amp;VAR:ID1=72348410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__FDSAUDITLINK__" localSheetId="1" hidden="1">{"fdsup://IBCentral/FAT Viewer?action=UPDATE&amp;creator=factset&amp;DOC_NAME=fat:reuters_qtrly_shs_src_window.fat&amp;display_string=Audit&amp;DYN_ARGS=TRUE&amp;VAR:ID1=72348410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__FDSAUDITLINK__" localSheetId="7" hidden="1">{"fdsup://IBCentral/FAT Viewer?action=UPDATE&amp;creator=factset&amp;DOC_NAME=fat:reuters_qtrly_shs_src_window.fat&amp;display_string=Audit&amp;DYN_ARGS=TRUE&amp;VAR:ID1=72348410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__FDSAUDITLINK__" localSheetId="8" hidden="1">{"fdsup://IBCentral/FAT Viewer?action=UPDATE&amp;creator=factset&amp;DOC_NAME=fat:reuters_qtrly_shs_src_window.fat&amp;display_string=Audit&amp;DYN_ARGS=TRUE&amp;VAR:ID1=72348410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__FDSAUDITLINK__" localSheetId="6" hidden="1">{"fdsup://IBCentral/FAT Viewer?action=UPDATE&amp;creator=factset&amp;DOC_NAME=fat:reuters_qtrly_shs_src_window.fat&amp;display_string=Audit&amp;DYN_ARGS=TRUE&amp;VAR:ID1=72348410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__FDSAUDITLINK__" localSheetId="14" hidden="1">{"fdsup://IBCentral/FAT Viewer?action=UPDATE&amp;creator=factset&amp;DOC_NAME=fat:reuters_qtrly_shs_src_window.fat&amp;display_string=Audit&amp;DYN_ARGS=TRUE&amp;VAR:ID1=72348410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__FDSAUDITLINK__" localSheetId="16" hidden="1">{"fdsup://IBCentral/FAT Viewer?action=UPDATE&amp;creator=factset&amp;DOC_NAME=fat:reuters_qtrly_shs_src_window.fat&amp;display_string=Audit&amp;DYN_ARGS=TRUE&amp;VAR:ID1=72348410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__FDSAUDITLINK__" localSheetId="15" hidden="1">{"fdsup://IBCentral/FAT Viewer?action=UPDATE&amp;creator=factset&amp;DOC_NAME=fat:reuters_qtrly_shs_src_window.fat&amp;display_string=Audit&amp;DYN_ARGS=TRUE&amp;VAR:ID1=72348410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__FDSAUDITLINK__" localSheetId="12" hidden="1">{"fdsup://IBCentral/FAT Viewer?action=UPDATE&amp;creator=factset&amp;DOC_NAME=fat:reuters_qtrly_shs_src_window.fat&amp;display_string=Audit&amp;DYN_ARGS=TRUE&amp;VAR:ID1=72348410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__FDSAUDITLINK__" localSheetId="13" hidden="1">{"fdsup://IBCentral/FAT Viewer?action=UPDATE&amp;creator=factset&amp;DOC_NAME=fat:reuters_qtrly_shs_src_window.fat&amp;display_string=Audit&amp;DYN_ARGS=TRUE&amp;VAR:ID1=72348410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__FDSAUDITLINK__" localSheetId="11" hidden="1">{"fdsup://IBCentral/FAT Viewer?action=UPDATE&amp;creator=factset&amp;DOC_NAME=fat:reuters_qtrly_shs_src_window.fat&amp;display_string=Audit&amp;DYN_ARGS=TRUE&amp;VAR:ID1=72348410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__FDSAUDITLINK__" localSheetId="5" hidden="1">{"fdsup://IBCentral/FAT Viewer?action=UPDATE&amp;creator=factset&amp;DOC_NAME=fat:reuters_qtrly_shs_src_window.fat&amp;display_string=Audit&amp;DYN_ARGS=TRUE&amp;VAR:ID1=72348410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__FDSAUDITLINK__" localSheetId="4" hidden="1">{"fdsup://IBCentral/FAT Viewer?action=UPDATE&amp;creator=factset&amp;DOC_NAME=fat:reuters_qtrly_shs_src_window.fat&amp;display_string=Audit&amp;DYN_ARGS=TRUE&amp;VAR:ID1=72348410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__FDSAUDITLINK__" localSheetId="3" hidden="1">{"fdsup://IBCentral/FAT Viewer?action=UPDATE&amp;creator=factset&amp;DOC_NAME=fat:reuters_qtrly_shs_src_window.fat&amp;display_string=Audit&amp;DYN_ARGS=TRUE&amp;VAR:ID1=72348410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__FDSAUDITLINK__" localSheetId="2" hidden="1">{"fdsup://IBCentral/FAT Viewer?action=UPDATE&amp;creator=factset&amp;DOC_NAME=fat:reuters_qtrly_shs_src_window.fat&amp;display_string=Audit&amp;DYN_ARGS=TRUE&amp;VAR:ID1=72348410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__FDSAUDITLINK__" hidden="1">{"fdsup://IBCentral/FAT Viewer?action=UPDATE&amp;creator=factset&amp;DOC_NAME=fat:reuters_qtrly_shs_src_window.fat&amp;display_string=Audit&amp;DYN_ARGS=TRUE&amp;VAR:ID1=72348410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0__FDSAUDITLINK__" localSheetId="0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0__FDSAUDITLINK__" localSheetId="9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0__FDSAUDITLINK__" localSheetId="10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0__FDSAUDITLINK__" localSheetId="1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0__FDSAUDITLINK__" localSheetId="7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0__FDSAUDITLINK__" localSheetId="8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0__FDSAUDITLINK__" localSheetId="6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0__FDSAUDITLINK__" localSheetId="14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0__FDSAUDITLINK__" localSheetId="16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0__FDSAUDITLINK__" localSheetId="15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0__FDSAUDITLINK__" localSheetId="12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0__FDSAUDITLINK__" localSheetId="13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0__FDSAUDITLINK__" localSheetId="11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0__FDSAUDITLINK__" localSheetId="5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0__FDSAUDITLINK__" localSheetId="4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0__FDSAUDITLINK__" localSheetId="3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0__FDSAUDITLINK__" localSheetId="2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0__FDSAUDITLINK__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 localSheetId="0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 localSheetId="9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 localSheetId="10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 localSheetId="1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 localSheetId="7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 localSheetId="8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 localSheetId="6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 localSheetId="14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 localSheetId="16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 localSheetId="15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 localSheetId="12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 localSheetId="13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 localSheetId="11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 localSheetId="5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 localSheetId="4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 localSheetId="3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 localSheetId="2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2__FDSAUDITLINK__" localSheetId="0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 localSheetId="9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 localSheetId="10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 localSheetId="1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 localSheetId="7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 localSheetId="8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 localSheetId="6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 localSheetId="1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 localSheetId="16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 localSheetId="1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 localSheetId="1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 localSheetId="1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 localSheetId="11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 localSheetId="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 localSheetId="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 localSheetId="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 localSheetId="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3__FDSAUDITLINK__" localSheetId="0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 localSheetId="9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 localSheetId="10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 localSheetId="1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 localSheetId="7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 localSheetId="8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 localSheetId="6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 localSheetId="14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 localSheetId="16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 localSheetId="15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 localSheetId="12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 localSheetId="13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 localSheetId="11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 localSheetId="5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 localSheetId="4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 localSheetId="3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 localSheetId="2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4__FDSAUDITLINK__" localSheetId="0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 localSheetId="9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 localSheetId="10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 localSheetId="1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 localSheetId="7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 localSheetId="8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 localSheetId="6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 localSheetId="14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 localSheetId="16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 localSheetId="15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 localSheetId="12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 localSheetId="13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 localSheetId="11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 localSheetId="5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 localSheetId="4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 localSheetId="3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 localSheetId="2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5__FDSAUDITLINK__" localSheetId="0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5__FDSAUDITLINK__" localSheetId="9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5__FDSAUDITLINK__" localSheetId="10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5__FDSAUDITLINK__" localSheetId="1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5__FDSAUDITLINK__" localSheetId="7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5__FDSAUDITLINK__" localSheetId="8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5__FDSAUDITLINK__" localSheetId="6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5__FDSAUDITLINK__" localSheetId="14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5__FDSAUDITLINK__" localSheetId="16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5__FDSAUDITLINK__" localSheetId="15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5__FDSAUDITLINK__" localSheetId="12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5__FDSAUDITLINK__" localSheetId="13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5__FDSAUDITLINK__" localSheetId="11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5__FDSAUDITLINK__" localSheetId="5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5__FDSAUDITLINK__" localSheetId="4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5__FDSAUDITLINK__" localSheetId="3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5__FDSAUDITLINK__" localSheetId="2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5__FDSAUDITLINK__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6__FDSAUDITLINK__" localSheetId="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6__FDSAUDITLINK__" localSheetId="9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6__FDSAUDITLINK__" localSheetId="1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6__FDSAUDITLINK__" localSheetId="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6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6__FDSAUDITLINK__" localSheetId="8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6__FDSAUDITLINK__" localSheetId="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6__FDSAUDITLINK__" localSheetId="1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6__FDSAUDITLINK__" localSheetId="1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6__FDSAUDITLINK__" localSheetId="1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6__FDSAUDITLINK__" localSheetId="1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6__FDSAUDITLINK__" localSheetId="1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6__FDSAUDITLINK__" localSheetId="1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6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6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6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6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6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7__FDSAUDITLINK__" localSheetId="0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7__FDSAUDITLINK__" localSheetId="9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7__FDSAUDITLINK__" localSheetId="10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7__FDSAUDITLINK__" localSheetId="1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7__FDSAUDITLINK__" localSheetId="7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7__FDSAUDITLINK__" localSheetId="8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7__FDSAUDITLINK__" localSheetId="6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7__FDSAUDITLINK__" localSheetId="14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7__FDSAUDITLINK__" localSheetId="16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7__FDSAUDITLINK__" localSheetId="15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7__FDSAUDITLINK__" localSheetId="12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7__FDSAUDITLINK__" localSheetId="13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7__FDSAUDITLINK__" localSheetId="11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7__FDSAUDITLINK__" localSheetId="5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7__FDSAUDITLINK__" localSheetId="4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7__FDSAUDITLINK__" localSheetId="3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7__FDSAUDITLINK__" localSheetId="2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7__FDSAUDITLINK__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8__FDSAUDITLINK__" localSheetId="0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8__FDSAUDITLINK__" localSheetId="9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8__FDSAUDITLINK__" localSheetId="10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8__FDSAUDITLINK__" localSheetId="1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8__FDSAUDITLINK__" localSheetId="7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8__FDSAUDITLINK__" localSheetId="8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8__FDSAUDITLINK__" localSheetId="6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8__FDSAUDITLINK__" localSheetId="14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8__FDSAUDITLINK__" localSheetId="16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8__FDSAUDITLINK__" localSheetId="15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8__FDSAUDITLINK__" localSheetId="12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8__FDSAUDITLINK__" localSheetId="13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8__FDSAUDITLINK__" localSheetId="11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8__FDSAUDITLINK__" localSheetId="5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8__FDSAUDITLINK__" localSheetId="4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8__FDSAUDITLINK__" localSheetId="3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8__FDSAUDITLINK__" localSheetId="2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8__FDSAUDITLINK__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9__FDSAUDITLINK__" localSheetId="0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9__FDSAUDITLINK__" localSheetId="9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9__FDSAUDITLINK__" localSheetId="10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9__FDSAUDITLINK__" localSheetId="1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9__FDSAUDITLINK__" localSheetId="7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9__FDSAUDITLINK__" localSheetId="8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9__FDSAUDITLINK__" localSheetId="6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9__FDSAUDITLINK__" localSheetId="1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9__FDSAUDITLINK__" localSheetId="16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9__FDSAUDITLINK__" localSheetId="1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9__FDSAUDITLINK__" localSheetId="1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9__FDSAUDITLINK__" localSheetId="1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9__FDSAUDITLINK__" localSheetId="11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9__FDSAUDITLINK__" localSheetId="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9__FDSAUDITLINK__" localSheetId="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9__FDSAUDITLINK__" localSheetId="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9__FDSAUDITLINK__" localSheetId="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9__FDSAUDITLINK__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__FDSAUDITLINK__" localSheetId="0" hidden="1">{"fdsup://IBCentral/FAT Viewer?action=UPDATE&amp;creator=factset&amp;DOC_NAME=fat:reuters_qtrly_shs_src_window.fat&amp;display_string=Audit&amp;DYN_ARGS=TRUE&amp;VAR:ID1=12561W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__FDSAUDITLINK__" localSheetId="9" hidden="1">{"fdsup://IBCentral/FAT Viewer?action=UPDATE&amp;creator=factset&amp;DOC_NAME=fat:reuters_qtrly_shs_src_window.fat&amp;display_string=Audit&amp;DYN_ARGS=TRUE&amp;VAR:ID1=12561W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__FDSAUDITLINK__" localSheetId="10" hidden="1">{"fdsup://IBCentral/FAT Viewer?action=UPDATE&amp;creator=factset&amp;DOC_NAME=fat:reuters_qtrly_shs_src_window.fat&amp;display_string=Audit&amp;DYN_ARGS=TRUE&amp;VAR:ID1=12561W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__FDSAUDITLINK__" localSheetId="1" hidden="1">{"fdsup://IBCentral/FAT Viewer?action=UPDATE&amp;creator=factset&amp;DOC_NAME=fat:reuters_qtrly_shs_src_window.fat&amp;display_string=Audit&amp;DYN_ARGS=TRUE&amp;VAR:ID1=12561W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__FDSAUDITLINK__" localSheetId="7" hidden="1">{"fdsup://IBCentral/FAT Viewer?action=UPDATE&amp;creator=factset&amp;DOC_NAME=fat:reuters_qtrly_shs_src_window.fat&amp;display_string=Audit&amp;DYN_ARGS=TRUE&amp;VAR:ID1=12561W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__FDSAUDITLINK__" localSheetId="8" hidden="1">{"fdsup://IBCentral/FAT Viewer?action=UPDATE&amp;creator=factset&amp;DOC_NAME=fat:reuters_qtrly_shs_src_window.fat&amp;display_string=Audit&amp;DYN_ARGS=TRUE&amp;VAR:ID1=12561W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__FDSAUDITLINK__" localSheetId="6" hidden="1">{"fdsup://IBCentral/FAT Viewer?action=UPDATE&amp;creator=factset&amp;DOC_NAME=fat:reuters_qtrly_shs_src_window.fat&amp;display_string=Audit&amp;DYN_ARGS=TRUE&amp;VAR:ID1=12561W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__FDSAUDITLINK__" localSheetId="14" hidden="1">{"fdsup://IBCentral/FAT Viewer?action=UPDATE&amp;creator=factset&amp;DOC_NAME=fat:reuters_qtrly_shs_src_window.fat&amp;display_string=Audit&amp;DYN_ARGS=TRUE&amp;VAR:ID1=12561W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__FDSAUDITLINK__" localSheetId="16" hidden="1">{"fdsup://IBCentral/FAT Viewer?action=UPDATE&amp;creator=factset&amp;DOC_NAME=fat:reuters_qtrly_shs_src_window.fat&amp;display_string=Audit&amp;DYN_ARGS=TRUE&amp;VAR:ID1=12561W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__FDSAUDITLINK__" localSheetId="15" hidden="1">{"fdsup://IBCentral/FAT Viewer?action=UPDATE&amp;creator=factset&amp;DOC_NAME=fat:reuters_qtrly_shs_src_window.fat&amp;display_string=Audit&amp;DYN_ARGS=TRUE&amp;VAR:ID1=12561W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__FDSAUDITLINK__" localSheetId="12" hidden="1">{"fdsup://IBCentral/FAT Viewer?action=UPDATE&amp;creator=factset&amp;DOC_NAME=fat:reuters_qtrly_shs_src_window.fat&amp;display_string=Audit&amp;DYN_ARGS=TRUE&amp;VAR:ID1=12561W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__FDSAUDITLINK__" localSheetId="13" hidden="1">{"fdsup://IBCentral/FAT Viewer?action=UPDATE&amp;creator=factset&amp;DOC_NAME=fat:reuters_qtrly_shs_src_window.fat&amp;display_string=Audit&amp;DYN_ARGS=TRUE&amp;VAR:ID1=12561W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__FDSAUDITLINK__" localSheetId="11" hidden="1">{"fdsup://IBCentral/FAT Viewer?action=UPDATE&amp;creator=factset&amp;DOC_NAME=fat:reuters_qtrly_shs_src_window.fat&amp;display_string=Audit&amp;DYN_ARGS=TRUE&amp;VAR:ID1=12561W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__FDSAUDITLINK__" localSheetId="5" hidden="1">{"fdsup://IBCentral/FAT Viewer?action=UPDATE&amp;creator=factset&amp;DOC_NAME=fat:reuters_qtrly_shs_src_window.fat&amp;display_string=Audit&amp;DYN_ARGS=TRUE&amp;VAR:ID1=12561W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__FDSAUDITLINK__" localSheetId="4" hidden="1">{"fdsup://IBCentral/FAT Viewer?action=UPDATE&amp;creator=factset&amp;DOC_NAME=fat:reuters_qtrly_shs_src_window.fat&amp;display_string=Audit&amp;DYN_ARGS=TRUE&amp;VAR:ID1=12561W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__FDSAUDITLINK__" localSheetId="3" hidden="1">{"fdsup://IBCentral/FAT Viewer?action=UPDATE&amp;creator=factset&amp;DOC_NAME=fat:reuters_qtrly_shs_src_window.fat&amp;display_string=Audit&amp;DYN_ARGS=TRUE&amp;VAR:ID1=12561W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__FDSAUDITLINK__" localSheetId="2" hidden="1">{"fdsup://IBCentral/FAT Viewer?action=UPDATE&amp;creator=factset&amp;DOC_NAME=fat:reuters_qtrly_shs_src_window.fat&amp;display_string=Audit&amp;DYN_ARGS=TRUE&amp;VAR:ID1=12561W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__FDSAUDITLINK__" hidden="1">{"fdsup://IBCentral/FAT Viewer?action=UPDATE&amp;creator=factset&amp;DOC_NAME=fat:reuters_qtrly_shs_src_window.fat&amp;display_string=Audit&amp;DYN_ARGS=TRUE&amp;VAR:ID1=12561W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0__FDSAUDITLINK__" localSheetId="0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80__FDSAUDITLINK__" localSheetId="9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80__FDSAUDITLINK__" localSheetId="10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80__FDSAUDITLINK__" localSheetId="1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80__FDSAUDITLINK__" localSheetId="7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80__FDSAUDITLINK__" localSheetId="8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80__FDSAUDITLINK__" localSheetId="6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80__FDSAUDITLINK__" localSheetId="1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80__FDSAUDITLINK__" localSheetId="16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80__FDSAUDITLINK__" localSheetId="1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80__FDSAUDITLINK__" localSheetId="1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80__FDSAUDITLINK__" localSheetId="1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80__FDSAUDITLINK__" localSheetId="11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80__FDSAUDITLINK__" localSheetId="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80__FDSAUDITLINK__" localSheetId="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80__FDSAUDITLINK__" localSheetId="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80__FDSAUDITLINK__" localSheetId="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80__FDSAUDITLINK__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81__FDSAUDITLINK__" localSheetId="0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1__FDSAUDITLINK__" localSheetId="9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1__FDSAUDITLINK__" localSheetId="10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1__FDSAUDITLINK__" localSheetId="1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1__FDSAUDITLINK__" localSheetId="7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1__FDSAUDITLINK__" localSheetId="8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1__FDSAUDITLINK__" localSheetId="6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1__FDSAUDITLINK__" localSheetId="14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1__FDSAUDITLINK__" localSheetId="16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1__FDSAUDITLINK__" localSheetId="15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1__FDSAUDITLINK__" localSheetId="12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1__FDSAUDITLINK__" localSheetId="13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1__FDSAUDITLINK__" localSheetId="11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1__FDSAUDITLINK__" localSheetId="5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1__FDSAUDITLINK__" localSheetId="4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1__FDSAUDITLINK__" localSheetId="3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1__FDSAUDITLINK__" localSheetId="2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1__FDSAUDITLINK__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2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2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2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2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2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2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2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2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2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2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2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2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2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2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2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2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2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2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3__FDSAUDITLINK__" localSheetId="0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3__FDSAUDITLINK__" localSheetId="9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3__FDSAUDITLINK__" localSheetId="10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3__FDSAUDITLINK__" localSheetId="1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3__FDSAUDITLINK__" localSheetId="7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3__FDSAUDITLINK__" localSheetId="8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3__FDSAUDITLINK__" localSheetId="6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3__FDSAUDITLINK__" localSheetId="14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3__FDSAUDITLINK__" localSheetId="16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3__FDSAUDITLINK__" localSheetId="15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3__FDSAUDITLINK__" localSheetId="12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3__FDSAUDITLINK__" localSheetId="13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3__FDSAUDITLINK__" localSheetId="11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3__FDSAUDITLINK__" localSheetId="5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3__FDSAUDITLINK__" localSheetId="4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3__FDSAUDITLINK__" localSheetId="3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3__FDSAUDITLINK__" localSheetId="2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3__FDSAUDITLINK__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4__FDSAUDITLINK__" localSheetId="0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4__FDSAUDITLINK__" localSheetId="9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4__FDSAUDITLINK__" localSheetId="10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4__FDSAUDITLINK__" localSheetId="1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4__FDSAUDITLINK__" localSheetId="7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4__FDSAUDITLINK__" localSheetId="8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4__FDSAUDITLINK__" localSheetId="6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4__FDSAUDITLINK__" localSheetId="1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4__FDSAUDITLINK__" localSheetId="16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4__FDSAUDITLINK__" localSheetId="1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4__FDSAUDITLINK__" localSheetId="1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4__FDSAUDITLINK__" localSheetId="1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4__FDSAUDITLINK__" localSheetId="11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4__FDSAUDITLINK__" localSheetId="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4__FDSAUDITLINK__" localSheetId="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4__FDSAUDITLINK__" localSheetId="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4__FDSAUDITLINK__" localSheetId="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4__FDSAUDITLINK__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5__FDSAUDITLINK__" localSheetId="0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5__FDSAUDITLINK__" localSheetId="9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5__FDSAUDITLINK__" localSheetId="10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5__FDSAUDITLINK__" localSheetId="1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5__FDSAUDITLINK__" localSheetId="7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5__FDSAUDITLINK__" localSheetId="8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5__FDSAUDITLINK__" localSheetId="6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5__FDSAUDITLINK__" localSheetId="1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5__FDSAUDITLINK__" localSheetId="16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5__FDSAUDITLINK__" localSheetId="1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5__FDSAUDITLINK__" localSheetId="1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5__FDSAUDITLINK__" localSheetId="1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5__FDSAUDITLINK__" localSheetId="11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5__FDSAUDITLINK__" localSheetId="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5__FDSAUDITLINK__" localSheetId="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5__FDSAUDITLINK__" localSheetId="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5__FDSAUDITLINK__" localSheetId="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5__FDSAUDITLINK__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6__FDSAUDITLINK__" localSheetId="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6__FDSAUDITLINK__" localSheetId="9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6__FDSAUDITLINK__" localSheetId="1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6__FDSAUDITLINK__" localSheetId="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6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6__FDSAUDITLINK__" localSheetId="8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6__FDSAUDITLINK__" localSheetId="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6__FDSAUDITLINK__" localSheetId="1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6__FDSAUDITLINK__" localSheetId="1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6__FDSAUDITLINK__" localSheetId="1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6__FDSAUDITLINK__" localSheetId="1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6__FDSAUDITLINK__" localSheetId="1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6__FDSAUDITLINK__" localSheetId="1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6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6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6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6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6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7__FDSAUDITLINK__" localSheetId="0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7__FDSAUDITLINK__" localSheetId="9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7__FDSAUDITLINK__" localSheetId="10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7__FDSAUDITLINK__" localSheetId="1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7__FDSAUDITLINK__" localSheetId="7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7__FDSAUDITLINK__" localSheetId="8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7__FDSAUDITLINK__" localSheetId="6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7__FDSAUDITLINK__" localSheetId="1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7__FDSAUDITLINK__" localSheetId="16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7__FDSAUDITLINK__" localSheetId="1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7__FDSAUDITLINK__" localSheetId="1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7__FDSAUDITLINK__" localSheetId="1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7__FDSAUDITLINK__" localSheetId="11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7__FDSAUDITLINK__" localSheetId="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7__FDSAUDITLINK__" localSheetId="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7__FDSAUDITLINK__" localSheetId="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7__FDSAUDITLINK__" localSheetId="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7__FDSAUDITLINK__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8__FDSAUDITLINK__" localSheetId="0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8__FDSAUDITLINK__" localSheetId="9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8__FDSAUDITLINK__" localSheetId="10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8__FDSAUDITLINK__" localSheetId="1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8__FDSAUDITLINK__" localSheetId="7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8__FDSAUDITLINK__" localSheetId="8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8__FDSAUDITLINK__" localSheetId="6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8__FDSAUDITLINK__" localSheetId="14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8__FDSAUDITLINK__" localSheetId="16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8__FDSAUDITLINK__" localSheetId="15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8__FDSAUDITLINK__" localSheetId="12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8__FDSAUDITLINK__" localSheetId="13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8__FDSAUDITLINK__" localSheetId="11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8__FDSAUDITLINK__" localSheetId="5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8__FDSAUDITLINK__" localSheetId="4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8__FDSAUDITLINK__" localSheetId="3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8__FDSAUDITLINK__" localSheetId="2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8__FDSAUDITLINK__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9__FDSAUDITLINK__" localSheetId="0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9__FDSAUDITLINK__" localSheetId="9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9__FDSAUDITLINK__" localSheetId="10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9__FDSAUDITLINK__" localSheetId="1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9__FDSAUDITLINK__" localSheetId="7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9__FDSAUDITLINK__" localSheetId="8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9__FDSAUDITLINK__" localSheetId="6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9__FDSAUDITLINK__" localSheetId="14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9__FDSAUDITLINK__" localSheetId="16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9__FDSAUDITLINK__" localSheetId="15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9__FDSAUDITLINK__" localSheetId="12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9__FDSAUDITLINK__" localSheetId="13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9__FDSAUDITLINK__" localSheetId="11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9__FDSAUDITLINK__" localSheetId="5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9__FDSAUDITLINK__" localSheetId="4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9__FDSAUDITLINK__" localSheetId="3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9__FDSAUDITLINK__" localSheetId="2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9__FDSAUDITLINK__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__FDSAUDITLINK__" localSheetId="0" hidden="1">{"fdsup://IBCentral/FAT Viewer?action=UPDATE&amp;creator=factset&amp;DOC_NAME=fat:reuters_qtrly_shs_src_window.fat&amp;display_string=Audit&amp;DYN_ARGS=TRUE&amp;VAR:ID1=45822P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__FDSAUDITLINK__" localSheetId="9" hidden="1">{"fdsup://IBCentral/FAT Viewer?action=UPDATE&amp;creator=factset&amp;DOC_NAME=fat:reuters_qtrly_shs_src_window.fat&amp;display_string=Audit&amp;DYN_ARGS=TRUE&amp;VAR:ID1=45822P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__FDSAUDITLINK__" localSheetId="10" hidden="1">{"fdsup://IBCentral/FAT Viewer?action=UPDATE&amp;creator=factset&amp;DOC_NAME=fat:reuters_qtrly_shs_src_window.fat&amp;display_string=Audit&amp;DYN_ARGS=TRUE&amp;VAR:ID1=45822P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__FDSAUDITLINK__" localSheetId="1" hidden="1">{"fdsup://IBCentral/FAT Viewer?action=UPDATE&amp;creator=factset&amp;DOC_NAME=fat:reuters_qtrly_shs_src_window.fat&amp;display_string=Audit&amp;DYN_ARGS=TRUE&amp;VAR:ID1=45822P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__FDSAUDITLINK__" localSheetId="7" hidden="1">{"fdsup://IBCentral/FAT Viewer?action=UPDATE&amp;creator=factset&amp;DOC_NAME=fat:reuters_qtrly_shs_src_window.fat&amp;display_string=Audit&amp;DYN_ARGS=TRUE&amp;VAR:ID1=45822P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__FDSAUDITLINK__" localSheetId="8" hidden="1">{"fdsup://IBCentral/FAT Viewer?action=UPDATE&amp;creator=factset&amp;DOC_NAME=fat:reuters_qtrly_shs_src_window.fat&amp;display_string=Audit&amp;DYN_ARGS=TRUE&amp;VAR:ID1=45822P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__FDSAUDITLINK__" localSheetId="6" hidden="1">{"fdsup://IBCentral/FAT Viewer?action=UPDATE&amp;creator=factset&amp;DOC_NAME=fat:reuters_qtrly_shs_src_window.fat&amp;display_string=Audit&amp;DYN_ARGS=TRUE&amp;VAR:ID1=45822P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__FDSAUDITLINK__" localSheetId="14" hidden="1">{"fdsup://IBCentral/FAT Viewer?action=UPDATE&amp;creator=factset&amp;DOC_NAME=fat:reuters_qtrly_shs_src_window.fat&amp;display_string=Audit&amp;DYN_ARGS=TRUE&amp;VAR:ID1=45822P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__FDSAUDITLINK__" localSheetId="16" hidden="1">{"fdsup://IBCentral/FAT Viewer?action=UPDATE&amp;creator=factset&amp;DOC_NAME=fat:reuters_qtrly_shs_src_window.fat&amp;display_string=Audit&amp;DYN_ARGS=TRUE&amp;VAR:ID1=45822P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__FDSAUDITLINK__" localSheetId="15" hidden="1">{"fdsup://IBCentral/FAT Viewer?action=UPDATE&amp;creator=factset&amp;DOC_NAME=fat:reuters_qtrly_shs_src_window.fat&amp;display_string=Audit&amp;DYN_ARGS=TRUE&amp;VAR:ID1=45822P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__FDSAUDITLINK__" localSheetId="12" hidden="1">{"fdsup://IBCentral/FAT Viewer?action=UPDATE&amp;creator=factset&amp;DOC_NAME=fat:reuters_qtrly_shs_src_window.fat&amp;display_string=Audit&amp;DYN_ARGS=TRUE&amp;VAR:ID1=45822P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__FDSAUDITLINK__" localSheetId="13" hidden="1">{"fdsup://IBCentral/FAT Viewer?action=UPDATE&amp;creator=factset&amp;DOC_NAME=fat:reuters_qtrly_shs_src_window.fat&amp;display_string=Audit&amp;DYN_ARGS=TRUE&amp;VAR:ID1=45822P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__FDSAUDITLINK__" localSheetId="11" hidden="1">{"fdsup://IBCentral/FAT Viewer?action=UPDATE&amp;creator=factset&amp;DOC_NAME=fat:reuters_qtrly_shs_src_window.fat&amp;display_string=Audit&amp;DYN_ARGS=TRUE&amp;VAR:ID1=45822P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__FDSAUDITLINK__" localSheetId="5" hidden="1">{"fdsup://IBCentral/FAT Viewer?action=UPDATE&amp;creator=factset&amp;DOC_NAME=fat:reuters_qtrly_shs_src_window.fat&amp;display_string=Audit&amp;DYN_ARGS=TRUE&amp;VAR:ID1=45822P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__FDSAUDITLINK__" localSheetId="4" hidden="1">{"fdsup://IBCentral/FAT Viewer?action=UPDATE&amp;creator=factset&amp;DOC_NAME=fat:reuters_qtrly_shs_src_window.fat&amp;display_string=Audit&amp;DYN_ARGS=TRUE&amp;VAR:ID1=45822P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__FDSAUDITLINK__" localSheetId="3" hidden="1">{"fdsup://IBCentral/FAT Viewer?action=UPDATE&amp;creator=factset&amp;DOC_NAME=fat:reuters_qtrly_shs_src_window.fat&amp;display_string=Audit&amp;DYN_ARGS=TRUE&amp;VAR:ID1=45822P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__FDSAUDITLINK__" localSheetId="2" hidden="1">{"fdsup://IBCentral/FAT Viewer?action=UPDATE&amp;creator=factset&amp;DOC_NAME=fat:reuters_qtrly_shs_src_window.fat&amp;display_string=Audit&amp;DYN_ARGS=TRUE&amp;VAR:ID1=45822P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__FDSAUDITLINK__" hidden="1">{"fdsup://IBCentral/FAT Viewer?action=UPDATE&amp;creator=factset&amp;DOC_NAME=fat:reuters_qtrly_shs_src_window.fat&amp;display_string=Audit&amp;DYN_ARGS=TRUE&amp;VAR:ID1=45822P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0__FDSAUDITLINK__" localSheetId="0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0__FDSAUDITLINK__" localSheetId="9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0__FDSAUDITLINK__" localSheetId="10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0__FDSAUDITLINK__" localSheetId="1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0__FDSAUDITLINK__" localSheetId="7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0__FDSAUDITLINK__" localSheetId="8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0__FDSAUDITLINK__" localSheetId="6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0__FDSAUDITLINK__" localSheetId="14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0__FDSAUDITLINK__" localSheetId="16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0__FDSAUDITLINK__" localSheetId="15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0__FDSAUDITLINK__" localSheetId="12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0__FDSAUDITLINK__" localSheetId="13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0__FDSAUDITLINK__" localSheetId="11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0__FDSAUDITLINK__" localSheetId="5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0__FDSAUDITLINK__" localSheetId="4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0__FDSAUDITLINK__" localSheetId="3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0__FDSAUDITLINK__" localSheetId="2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0__FDSAUDITLINK__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1__FDSAUDITLINK__" localSheetId="0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1__FDSAUDITLINK__" localSheetId="9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1__FDSAUDITLINK__" localSheetId="10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1__FDSAUDITLINK__" localSheetId="1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1__FDSAUDITLINK__" localSheetId="7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1__FDSAUDITLINK__" localSheetId="8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1__FDSAUDITLINK__" localSheetId="6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1__FDSAUDITLINK__" localSheetId="14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1__FDSAUDITLINK__" localSheetId="16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1__FDSAUDITLINK__" localSheetId="15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1__FDSAUDITLINK__" localSheetId="12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1__FDSAUDITLINK__" localSheetId="13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1__FDSAUDITLINK__" localSheetId="11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1__FDSAUDITLINK__" localSheetId="5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1__FDSAUDITLINK__" localSheetId="4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1__FDSAUDITLINK__" localSheetId="3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1__FDSAUDITLINK__" localSheetId="2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1__FDSAUDITLINK__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2__FDSAUDITLINK__" localSheetId="0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2__FDSAUDITLINK__" localSheetId="9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2__FDSAUDITLINK__" localSheetId="10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2__FDSAUDITLINK__" localSheetId="1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2__FDSAUDITLINK__" localSheetId="7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2__FDSAUDITLINK__" localSheetId="8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2__FDSAUDITLINK__" localSheetId="6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2__FDSAUDITLINK__" localSheetId="14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2__FDSAUDITLINK__" localSheetId="16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2__FDSAUDITLINK__" localSheetId="15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2__FDSAUDITLINK__" localSheetId="12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2__FDSAUDITLINK__" localSheetId="13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2__FDSAUDITLINK__" localSheetId="11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2__FDSAUDITLINK__" localSheetId="5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2__FDSAUDITLINK__" localSheetId="4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2__FDSAUDITLINK__" localSheetId="3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2__FDSAUDITLINK__" localSheetId="2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2__FDSAUDITLINK__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3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93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93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93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93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93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93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93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93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93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93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93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93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93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93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93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93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93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94__FDSAUDITLINK__" localSheetId="0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4__FDSAUDITLINK__" localSheetId="9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4__FDSAUDITLINK__" localSheetId="10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4__FDSAUDITLINK__" localSheetId="1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4__FDSAUDITLINK__" localSheetId="7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4__FDSAUDITLINK__" localSheetId="8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4__FDSAUDITLINK__" localSheetId="6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4__FDSAUDITLINK__" localSheetId="14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4__FDSAUDITLINK__" localSheetId="16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4__FDSAUDITLINK__" localSheetId="15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4__FDSAUDITLINK__" localSheetId="12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4__FDSAUDITLINK__" localSheetId="13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4__FDSAUDITLINK__" localSheetId="11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4__FDSAUDITLINK__" localSheetId="5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4__FDSAUDITLINK__" localSheetId="4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4__FDSAUDITLINK__" localSheetId="3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4__FDSAUDITLINK__" localSheetId="2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4__FDSAUDITLINK__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5__FDSAUDITLINK__" localSheetId="0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5__FDSAUDITLINK__" localSheetId="9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5__FDSAUDITLINK__" localSheetId="10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5__FDSAUDITLINK__" localSheetId="1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5__FDSAUDITLINK__" localSheetId="7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5__FDSAUDITLINK__" localSheetId="8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5__FDSAUDITLINK__" localSheetId="6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5__FDSAUDITLINK__" localSheetId="14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5__FDSAUDITLINK__" localSheetId="16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5__FDSAUDITLINK__" localSheetId="15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5__FDSAUDITLINK__" localSheetId="12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5__FDSAUDITLINK__" localSheetId="13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5__FDSAUDITLINK__" localSheetId="11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5__FDSAUDITLINK__" localSheetId="5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5__FDSAUDITLINK__" localSheetId="4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5__FDSAUDITLINK__" localSheetId="3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5__FDSAUDITLINK__" localSheetId="2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5__FDSAUDITLINK__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6__FDSAUDITLINK__" localSheetId="0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6__FDSAUDITLINK__" localSheetId="9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6__FDSAUDITLINK__" localSheetId="10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6__FDSAUDITLINK__" localSheetId="1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6__FDSAUDITLINK__" localSheetId="7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6__FDSAUDITLINK__" localSheetId="8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6__FDSAUDITLINK__" localSheetId="6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6__FDSAUDITLINK__" localSheetId="1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6__FDSAUDITLINK__" localSheetId="16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6__FDSAUDITLINK__" localSheetId="1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6__FDSAUDITLINK__" localSheetId="1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6__FDSAUDITLINK__" localSheetId="1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6__FDSAUDITLINK__" localSheetId="11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6__FDSAUDITLINK__" localSheetId="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6__FDSAUDITLINK__" localSheetId="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6__FDSAUDITLINK__" localSheetId="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6__FDSAUDITLINK__" localSheetId="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6__FDSAUDITLINK__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7__FDSAUDITLINK__" localSheetId="0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7__FDSAUDITLINK__" localSheetId="9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7__FDSAUDITLINK__" localSheetId="10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7__FDSAUDITLINK__" localSheetId="1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7__FDSAUDITLINK__" localSheetId="7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7__FDSAUDITLINK__" localSheetId="8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7__FDSAUDITLINK__" localSheetId="6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7__FDSAUDITLINK__" localSheetId="14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7__FDSAUDITLINK__" localSheetId="16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7__FDSAUDITLINK__" localSheetId="15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7__FDSAUDITLINK__" localSheetId="12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7__FDSAUDITLINK__" localSheetId="13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7__FDSAUDITLINK__" localSheetId="11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7__FDSAUDITLINK__" localSheetId="5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7__FDSAUDITLINK__" localSheetId="4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7__FDSAUDITLINK__" localSheetId="3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7__FDSAUDITLINK__" localSheetId="2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7__FDSAUDITLINK__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8__FDSAUDITLINK__" localSheetId="0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8__FDSAUDITLINK__" localSheetId="9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8__FDSAUDITLINK__" localSheetId="10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8__FDSAUDITLINK__" localSheetId="1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8__FDSAUDITLINK__" localSheetId="7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8__FDSAUDITLINK__" localSheetId="8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8__FDSAUDITLINK__" localSheetId="6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8__FDSAUDITLINK__" localSheetId="14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8__FDSAUDITLINK__" localSheetId="16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8__FDSAUDITLINK__" localSheetId="15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8__FDSAUDITLINK__" localSheetId="12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8__FDSAUDITLINK__" localSheetId="13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8__FDSAUDITLINK__" localSheetId="11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8__FDSAUDITLINK__" localSheetId="5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8__FDSAUDITLINK__" localSheetId="4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8__FDSAUDITLINK__" localSheetId="3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8__FDSAUDITLINK__" localSheetId="2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8__FDSAUDITLINK__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9__FDSAUDITLINK__" localSheetId="0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9__FDSAUDITLINK__" localSheetId="9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9__FDSAUDITLINK__" localSheetId="10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9__FDSAUDITLINK__" localSheetId="1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9__FDSAUDITLINK__" localSheetId="7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9__FDSAUDITLINK__" localSheetId="8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9__FDSAUDITLINK__" localSheetId="6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9__FDSAUDITLINK__" localSheetId="14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9__FDSAUDITLINK__" localSheetId="16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9__FDSAUDITLINK__" localSheetId="15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9__FDSAUDITLINK__" localSheetId="12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9__FDSAUDITLINK__" localSheetId="13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9__FDSAUDITLINK__" localSheetId="11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9__FDSAUDITLINK__" localSheetId="5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9__FDSAUDITLINK__" localSheetId="4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9__FDSAUDITLINK__" localSheetId="3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9__FDSAUDITLINK__" localSheetId="2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9__FDSAUDITLINK__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__FDSAUDITLINK__" localSheetId="0" hidden="1">{"fdsup://IBCentral/FAT Viewer?action=UPDATE&amp;creator=factset&amp;DOC_NAME=fat:reuters_qtrly_shs_src_window.fat&amp;display_string=Audit&amp;DYN_ARGS=TRUE&amp;VAR:ID1=87237510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__FDSAUDITLINK__" localSheetId="9" hidden="1">{"fdsup://IBCentral/FAT Viewer?action=UPDATE&amp;creator=factset&amp;DOC_NAME=fat:reuters_qtrly_shs_src_window.fat&amp;display_string=Audit&amp;DYN_ARGS=TRUE&amp;VAR:ID1=87237510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__FDSAUDITLINK__" localSheetId="10" hidden="1">{"fdsup://IBCentral/FAT Viewer?action=UPDATE&amp;creator=factset&amp;DOC_NAME=fat:reuters_qtrly_shs_src_window.fat&amp;display_string=Audit&amp;DYN_ARGS=TRUE&amp;VAR:ID1=87237510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__FDSAUDITLINK__" localSheetId="1" hidden="1">{"fdsup://IBCentral/FAT Viewer?action=UPDATE&amp;creator=factset&amp;DOC_NAME=fat:reuters_qtrly_shs_src_window.fat&amp;display_string=Audit&amp;DYN_ARGS=TRUE&amp;VAR:ID1=87237510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__FDSAUDITLINK__" localSheetId="7" hidden="1">{"fdsup://IBCentral/FAT Viewer?action=UPDATE&amp;creator=factset&amp;DOC_NAME=fat:reuters_qtrly_shs_src_window.fat&amp;display_string=Audit&amp;DYN_ARGS=TRUE&amp;VAR:ID1=87237510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__FDSAUDITLINK__" localSheetId="8" hidden="1">{"fdsup://IBCentral/FAT Viewer?action=UPDATE&amp;creator=factset&amp;DOC_NAME=fat:reuters_qtrly_shs_src_window.fat&amp;display_string=Audit&amp;DYN_ARGS=TRUE&amp;VAR:ID1=87237510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__FDSAUDITLINK__" localSheetId="6" hidden="1">{"fdsup://IBCentral/FAT Viewer?action=UPDATE&amp;creator=factset&amp;DOC_NAME=fat:reuters_qtrly_shs_src_window.fat&amp;display_string=Audit&amp;DYN_ARGS=TRUE&amp;VAR:ID1=87237510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__FDSAUDITLINK__" localSheetId="14" hidden="1">{"fdsup://IBCentral/FAT Viewer?action=UPDATE&amp;creator=factset&amp;DOC_NAME=fat:reuters_qtrly_shs_src_window.fat&amp;display_string=Audit&amp;DYN_ARGS=TRUE&amp;VAR:ID1=87237510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__FDSAUDITLINK__" localSheetId="16" hidden="1">{"fdsup://IBCentral/FAT Viewer?action=UPDATE&amp;creator=factset&amp;DOC_NAME=fat:reuters_qtrly_shs_src_window.fat&amp;display_string=Audit&amp;DYN_ARGS=TRUE&amp;VAR:ID1=87237510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__FDSAUDITLINK__" localSheetId="15" hidden="1">{"fdsup://IBCentral/FAT Viewer?action=UPDATE&amp;creator=factset&amp;DOC_NAME=fat:reuters_qtrly_shs_src_window.fat&amp;display_string=Audit&amp;DYN_ARGS=TRUE&amp;VAR:ID1=87237510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__FDSAUDITLINK__" localSheetId="12" hidden="1">{"fdsup://IBCentral/FAT Viewer?action=UPDATE&amp;creator=factset&amp;DOC_NAME=fat:reuters_qtrly_shs_src_window.fat&amp;display_string=Audit&amp;DYN_ARGS=TRUE&amp;VAR:ID1=87237510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__FDSAUDITLINK__" localSheetId="13" hidden="1">{"fdsup://IBCentral/FAT Viewer?action=UPDATE&amp;creator=factset&amp;DOC_NAME=fat:reuters_qtrly_shs_src_window.fat&amp;display_string=Audit&amp;DYN_ARGS=TRUE&amp;VAR:ID1=87237510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__FDSAUDITLINK__" localSheetId="11" hidden="1">{"fdsup://IBCentral/FAT Viewer?action=UPDATE&amp;creator=factset&amp;DOC_NAME=fat:reuters_qtrly_shs_src_window.fat&amp;display_string=Audit&amp;DYN_ARGS=TRUE&amp;VAR:ID1=87237510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__FDSAUDITLINK__" localSheetId="5" hidden="1">{"fdsup://IBCentral/FAT Viewer?action=UPDATE&amp;creator=factset&amp;DOC_NAME=fat:reuters_qtrly_shs_src_window.fat&amp;display_string=Audit&amp;DYN_ARGS=TRUE&amp;VAR:ID1=87237510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__FDSAUDITLINK__" localSheetId="4" hidden="1">{"fdsup://IBCentral/FAT Viewer?action=UPDATE&amp;creator=factset&amp;DOC_NAME=fat:reuters_qtrly_shs_src_window.fat&amp;display_string=Audit&amp;DYN_ARGS=TRUE&amp;VAR:ID1=87237510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__FDSAUDITLINK__" localSheetId="3" hidden="1">{"fdsup://IBCentral/FAT Viewer?action=UPDATE&amp;creator=factset&amp;DOC_NAME=fat:reuters_qtrly_shs_src_window.fat&amp;display_string=Audit&amp;DYN_ARGS=TRUE&amp;VAR:ID1=87237510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__FDSAUDITLINK__" localSheetId="2" hidden="1">{"fdsup://IBCentral/FAT Viewer?action=UPDATE&amp;creator=factset&amp;DOC_NAME=fat:reuters_qtrly_shs_src_window.fat&amp;display_string=Audit&amp;DYN_ARGS=TRUE&amp;VAR:ID1=87237510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__FDSAUDITLINK__" hidden="1">{"fdsup://IBCentral/FAT Viewer?action=UPDATE&amp;creator=factset&amp;DOC_NAME=fat:reuters_qtrly_shs_src_window.fat&amp;display_string=Audit&amp;DYN_ARGS=TRUE&amp;VAR:ID1=87237510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__FDSAUDITLINK__" localSheetId="0" hidden="1">{"fdsup://IBCentral/FAT Viewer?action=UPDATE&amp;creator=factset&amp;DOC_NAME=fat:reuters_qtrly_shs_src_window.fat&amp;display_string=Audit&amp;DYN_ARGS=TRUE&amp;VAR:ID1=01880210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__FDSAUDITLINK__" localSheetId="9" hidden="1">{"fdsup://IBCentral/FAT Viewer?action=UPDATE&amp;creator=factset&amp;DOC_NAME=fat:reuters_qtrly_shs_src_window.fat&amp;display_string=Audit&amp;DYN_ARGS=TRUE&amp;VAR:ID1=01880210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__FDSAUDITLINK__" localSheetId="10" hidden="1">{"fdsup://IBCentral/FAT Viewer?action=UPDATE&amp;creator=factset&amp;DOC_NAME=fat:reuters_qtrly_shs_src_window.fat&amp;display_string=Audit&amp;DYN_ARGS=TRUE&amp;VAR:ID1=01880210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__FDSAUDITLINK__" localSheetId="1" hidden="1">{"fdsup://IBCentral/FAT Viewer?action=UPDATE&amp;creator=factset&amp;DOC_NAME=fat:reuters_qtrly_shs_src_window.fat&amp;display_string=Audit&amp;DYN_ARGS=TRUE&amp;VAR:ID1=01880210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__FDSAUDITLINK__" localSheetId="7" hidden="1">{"fdsup://IBCentral/FAT Viewer?action=UPDATE&amp;creator=factset&amp;DOC_NAME=fat:reuters_qtrly_shs_src_window.fat&amp;display_string=Audit&amp;DYN_ARGS=TRUE&amp;VAR:ID1=01880210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__FDSAUDITLINK__" localSheetId="8" hidden="1">{"fdsup://IBCentral/FAT Viewer?action=UPDATE&amp;creator=factset&amp;DOC_NAME=fat:reuters_qtrly_shs_src_window.fat&amp;display_string=Audit&amp;DYN_ARGS=TRUE&amp;VAR:ID1=01880210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__FDSAUDITLINK__" localSheetId="6" hidden="1">{"fdsup://IBCentral/FAT Viewer?action=UPDATE&amp;creator=factset&amp;DOC_NAME=fat:reuters_qtrly_shs_src_window.fat&amp;display_string=Audit&amp;DYN_ARGS=TRUE&amp;VAR:ID1=01880210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__FDSAUDITLINK__" localSheetId="14" hidden="1">{"fdsup://IBCentral/FAT Viewer?action=UPDATE&amp;creator=factset&amp;DOC_NAME=fat:reuters_qtrly_shs_src_window.fat&amp;display_string=Audit&amp;DYN_ARGS=TRUE&amp;VAR:ID1=01880210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__FDSAUDITLINK__" localSheetId="16" hidden="1">{"fdsup://IBCentral/FAT Viewer?action=UPDATE&amp;creator=factset&amp;DOC_NAME=fat:reuters_qtrly_shs_src_window.fat&amp;display_string=Audit&amp;DYN_ARGS=TRUE&amp;VAR:ID1=01880210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__FDSAUDITLINK__" localSheetId="15" hidden="1">{"fdsup://IBCentral/FAT Viewer?action=UPDATE&amp;creator=factset&amp;DOC_NAME=fat:reuters_qtrly_shs_src_window.fat&amp;display_string=Audit&amp;DYN_ARGS=TRUE&amp;VAR:ID1=01880210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__FDSAUDITLINK__" localSheetId="12" hidden="1">{"fdsup://IBCentral/FAT Viewer?action=UPDATE&amp;creator=factset&amp;DOC_NAME=fat:reuters_qtrly_shs_src_window.fat&amp;display_string=Audit&amp;DYN_ARGS=TRUE&amp;VAR:ID1=01880210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__FDSAUDITLINK__" localSheetId="13" hidden="1">{"fdsup://IBCentral/FAT Viewer?action=UPDATE&amp;creator=factset&amp;DOC_NAME=fat:reuters_qtrly_shs_src_window.fat&amp;display_string=Audit&amp;DYN_ARGS=TRUE&amp;VAR:ID1=01880210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__FDSAUDITLINK__" localSheetId="11" hidden="1">{"fdsup://IBCentral/FAT Viewer?action=UPDATE&amp;creator=factset&amp;DOC_NAME=fat:reuters_qtrly_shs_src_window.fat&amp;display_string=Audit&amp;DYN_ARGS=TRUE&amp;VAR:ID1=01880210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__FDSAUDITLINK__" localSheetId="5" hidden="1">{"fdsup://IBCentral/FAT Viewer?action=UPDATE&amp;creator=factset&amp;DOC_NAME=fat:reuters_qtrly_shs_src_window.fat&amp;display_string=Audit&amp;DYN_ARGS=TRUE&amp;VAR:ID1=01880210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__FDSAUDITLINK__" localSheetId="4" hidden="1">{"fdsup://IBCentral/FAT Viewer?action=UPDATE&amp;creator=factset&amp;DOC_NAME=fat:reuters_qtrly_shs_src_window.fat&amp;display_string=Audit&amp;DYN_ARGS=TRUE&amp;VAR:ID1=01880210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__FDSAUDITLINK__" localSheetId="3" hidden="1">{"fdsup://IBCentral/FAT Viewer?action=UPDATE&amp;creator=factset&amp;DOC_NAME=fat:reuters_qtrly_shs_src_window.fat&amp;display_string=Audit&amp;DYN_ARGS=TRUE&amp;VAR:ID1=01880210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__FDSAUDITLINK__" localSheetId="2" hidden="1">{"fdsup://IBCentral/FAT Viewer?action=UPDATE&amp;creator=factset&amp;DOC_NAME=fat:reuters_qtrly_shs_src_window.fat&amp;display_string=Audit&amp;DYN_ARGS=TRUE&amp;VAR:ID1=01880210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__FDSAUDITLINK__" hidden="1">{"fdsup://IBCentral/FAT Viewer?action=UPDATE&amp;creator=factset&amp;DOC_NAME=fat:reuters_qtrly_shs_src_window.fat&amp;display_string=Audit&amp;DYN_ARGS=TRUE&amp;VAR:ID1=01880210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0__FDSAUDITLINK__" localSheetId="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0__FDSAUDITLINK__" localSheetId="9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0__FDSAUDITLINK__" localSheetId="1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0__FDSAUDITLINK__" localSheetId="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0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0__FDSAUDITLINK__" localSheetId="8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0__FDSAUDITLINK__" localSheetId="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0__FDSAUDITLINK__" localSheetId="1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0__FDSAUDITLINK__" localSheetId="1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0__FDSAUDITLINK__" localSheetId="1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0__FDSAUDITLINK__" localSheetId="1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0__FDSAUDITLINK__" localSheetId="1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0__FDSAUDITLINK__" localSheetId="1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0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0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0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0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0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1__FDSAUDITLINK__" localSheetId="0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1__FDSAUDITLINK__" localSheetId="9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1__FDSAUDITLINK__" localSheetId="10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1__FDSAUDITLINK__" localSheetId="1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1__FDSAUDITLINK__" localSheetId="7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1__FDSAUDITLINK__" localSheetId="8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1__FDSAUDITLINK__" localSheetId="6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1__FDSAUDITLINK__" localSheetId="14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1__FDSAUDITLINK__" localSheetId="16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1__FDSAUDITLINK__" localSheetId="15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1__FDSAUDITLINK__" localSheetId="12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1__FDSAUDITLINK__" localSheetId="13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1__FDSAUDITLINK__" localSheetId="11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1__FDSAUDITLINK__" localSheetId="5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1__FDSAUDITLINK__" localSheetId="4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1__FDSAUDITLINK__" localSheetId="3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1__FDSAUDITLINK__" localSheetId="2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1__FDSAUDITLINK__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2__FDSAUDITLINK__" localSheetId="0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2__FDSAUDITLINK__" localSheetId="9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2__FDSAUDITLINK__" localSheetId="10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2__FDSAUDITLINK__" localSheetId="1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2__FDSAUDITLINK__" localSheetId="7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2__FDSAUDITLINK__" localSheetId="8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2__FDSAUDITLINK__" localSheetId="6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2__FDSAUDITLINK__" localSheetId="14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2__FDSAUDITLINK__" localSheetId="16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2__FDSAUDITLINK__" localSheetId="15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2__FDSAUDITLINK__" localSheetId="12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2__FDSAUDITLINK__" localSheetId="13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2__FDSAUDITLINK__" localSheetId="11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2__FDSAUDITLINK__" localSheetId="5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2__FDSAUDITLINK__" localSheetId="4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2__FDSAUDITLINK__" localSheetId="3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2__FDSAUDITLINK__" localSheetId="2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2__FDSAUDITLINK__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3__FDSAUDITLINK__" localSheetId="0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3__FDSAUDITLINK__" localSheetId="9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3__FDSAUDITLINK__" localSheetId="10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3__FDSAUDITLINK__" localSheetId="1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3__FDSAUDITLINK__" localSheetId="7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3__FDSAUDITLINK__" localSheetId="8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3__FDSAUDITLINK__" localSheetId="6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3__FDSAUDITLINK__" localSheetId="1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3__FDSAUDITLINK__" localSheetId="16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3__FDSAUDITLINK__" localSheetId="1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3__FDSAUDITLINK__" localSheetId="1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3__FDSAUDITLINK__" localSheetId="1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3__FDSAUDITLINK__" localSheetId="11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3__FDSAUDITLINK__" localSheetId="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3__FDSAUDITLINK__" localSheetId="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3__FDSAUDITLINK__" localSheetId="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3__FDSAUDITLINK__" localSheetId="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3__FDSAUDITLINK__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4__FDSAUDITLINK__" localSheetId="0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04__FDSAUDITLINK__" localSheetId="9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04__FDSAUDITLINK__" localSheetId="10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04__FDSAUDITLINK__" localSheetId="1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04__FDSAUDITLINK__" localSheetId="7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04__FDSAUDITLINK__" localSheetId="8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04__FDSAUDITLINK__" localSheetId="6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04__FDSAUDITLINK__" localSheetId="1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04__FDSAUDITLINK__" localSheetId="16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04__FDSAUDITLINK__" localSheetId="1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04__FDSAUDITLINK__" localSheetId="1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04__FDSAUDITLINK__" localSheetId="1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04__FDSAUDITLINK__" localSheetId="11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04__FDSAUDITLINK__" localSheetId="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04__FDSAUDITLINK__" localSheetId="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04__FDSAUDITLINK__" localSheetId="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04__FDSAUDITLINK__" localSheetId="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04__FDSAUDITLINK__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05__FDSAUDITLINK__" localSheetId="0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5__FDSAUDITLINK__" localSheetId="9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5__FDSAUDITLINK__" localSheetId="10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5__FDSAUDITLINK__" localSheetId="1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5__FDSAUDITLINK__" localSheetId="7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5__FDSAUDITLINK__" localSheetId="8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5__FDSAUDITLINK__" localSheetId="6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5__FDSAUDITLINK__" localSheetId="14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5__FDSAUDITLINK__" localSheetId="16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5__FDSAUDITLINK__" localSheetId="15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5__FDSAUDITLINK__" localSheetId="12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5__FDSAUDITLINK__" localSheetId="13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5__FDSAUDITLINK__" localSheetId="11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5__FDSAUDITLINK__" localSheetId="5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5__FDSAUDITLINK__" localSheetId="4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5__FDSAUDITLINK__" localSheetId="3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5__FDSAUDITLINK__" localSheetId="2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5__FDSAUDITLINK__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6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6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6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6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6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6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6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6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6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6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6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6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6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6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6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6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6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6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7__FDSAUDITLINK__" localSheetId="0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7__FDSAUDITLINK__" localSheetId="9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7__FDSAUDITLINK__" localSheetId="10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7__FDSAUDITLINK__" localSheetId="1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7__FDSAUDITLINK__" localSheetId="7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7__FDSAUDITLINK__" localSheetId="8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7__FDSAUDITLINK__" localSheetId="6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7__FDSAUDITLINK__" localSheetId="14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7__FDSAUDITLINK__" localSheetId="16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7__FDSAUDITLINK__" localSheetId="15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7__FDSAUDITLINK__" localSheetId="12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7__FDSAUDITLINK__" localSheetId="13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7__FDSAUDITLINK__" localSheetId="11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7__FDSAUDITLINK__" localSheetId="5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7__FDSAUDITLINK__" localSheetId="4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7__FDSAUDITLINK__" localSheetId="3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7__FDSAUDITLINK__" localSheetId="2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7__FDSAUDITLINK__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8__FDSAUDITLINK__" localSheetId="0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8__FDSAUDITLINK__" localSheetId="9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8__FDSAUDITLINK__" localSheetId="10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8__FDSAUDITLINK__" localSheetId="1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8__FDSAUDITLINK__" localSheetId="7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8__FDSAUDITLINK__" localSheetId="8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8__FDSAUDITLINK__" localSheetId="6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8__FDSAUDITLINK__" localSheetId="1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8__FDSAUDITLINK__" localSheetId="16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8__FDSAUDITLINK__" localSheetId="1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8__FDSAUDITLINK__" localSheetId="1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8__FDSAUDITLINK__" localSheetId="1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8__FDSAUDITLINK__" localSheetId="11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8__FDSAUDITLINK__" localSheetId="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8__FDSAUDITLINK__" localSheetId="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8__FDSAUDITLINK__" localSheetId="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8__FDSAUDITLINK__" localSheetId="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8__FDSAUDITLINK__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9__FDSAUDITLINK__" localSheetId="0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9__FDSAUDITLINK__" localSheetId="9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9__FDSAUDITLINK__" localSheetId="10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9__FDSAUDITLINK__" localSheetId="1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9__FDSAUDITLINK__" localSheetId="7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9__FDSAUDITLINK__" localSheetId="8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9__FDSAUDITLINK__" localSheetId="6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9__FDSAUDITLINK__" localSheetId="1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9__FDSAUDITLINK__" localSheetId="16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9__FDSAUDITLINK__" localSheetId="1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9__FDSAUDITLINK__" localSheetId="1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9__FDSAUDITLINK__" localSheetId="1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9__FDSAUDITLINK__" localSheetId="11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9__FDSAUDITLINK__" localSheetId="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9__FDSAUDITLINK__" localSheetId="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9__FDSAUDITLINK__" localSheetId="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9__FDSAUDITLINK__" localSheetId="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9__FDSAUDITLINK__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__FDSAUDITLINK__" localSheetId="0" hidden="1">{"fdsup://IBCentral/FAT Viewer?action=UPDATE&amp;creator=factset&amp;DOC_NAME=fat:reuters_qtrly_shs_src_window.fat&amp;display_string=Audit&amp;DYN_ARGS=TRUE&amp;VAR:ID1=95709T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__FDSAUDITLINK__" localSheetId="9" hidden="1">{"fdsup://IBCentral/FAT Viewer?action=UPDATE&amp;creator=factset&amp;DOC_NAME=fat:reuters_qtrly_shs_src_window.fat&amp;display_string=Audit&amp;DYN_ARGS=TRUE&amp;VAR:ID1=95709T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__FDSAUDITLINK__" localSheetId="10" hidden="1">{"fdsup://IBCentral/FAT Viewer?action=UPDATE&amp;creator=factset&amp;DOC_NAME=fat:reuters_qtrly_shs_src_window.fat&amp;display_string=Audit&amp;DYN_ARGS=TRUE&amp;VAR:ID1=95709T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__FDSAUDITLINK__" localSheetId="1" hidden="1">{"fdsup://IBCentral/FAT Viewer?action=UPDATE&amp;creator=factset&amp;DOC_NAME=fat:reuters_qtrly_shs_src_window.fat&amp;display_string=Audit&amp;DYN_ARGS=TRUE&amp;VAR:ID1=95709T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__FDSAUDITLINK__" localSheetId="7" hidden="1">{"fdsup://IBCentral/FAT Viewer?action=UPDATE&amp;creator=factset&amp;DOC_NAME=fat:reuters_qtrly_shs_src_window.fat&amp;display_string=Audit&amp;DYN_ARGS=TRUE&amp;VAR:ID1=95709T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__FDSAUDITLINK__" localSheetId="8" hidden="1">{"fdsup://IBCentral/FAT Viewer?action=UPDATE&amp;creator=factset&amp;DOC_NAME=fat:reuters_qtrly_shs_src_window.fat&amp;display_string=Audit&amp;DYN_ARGS=TRUE&amp;VAR:ID1=95709T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__FDSAUDITLINK__" localSheetId="6" hidden="1">{"fdsup://IBCentral/FAT Viewer?action=UPDATE&amp;creator=factset&amp;DOC_NAME=fat:reuters_qtrly_shs_src_window.fat&amp;display_string=Audit&amp;DYN_ARGS=TRUE&amp;VAR:ID1=95709T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__FDSAUDITLINK__" localSheetId="14" hidden="1">{"fdsup://IBCentral/FAT Viewer?action=UPDATE&amp;creator=factset&amp;DOC_NAME=fat:reuters_qtrly_shs_src_window.fat&amp;display_string=Audit&amp;DYN_ARGS=TRUE&amp;VAR:ID1=95709T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__FDSAUDITLINK__" localSheetId="16" hidden="1">{"fdsup://IBCentral/FAT Viewer?action=UPDATE&amp;creator=factset&amp;DOC_NAME=fat:reuters_qtrly_shs_src_window.fat&amp;display_string=Audit&amp;DYN_ARGS=TRUE&amp;VAR:ID1=95709T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__FDSAUDITLINK__" localSheetId="15" hidden="1">{"fdsup://IBCentral/FAT Viewer?action=UPDATE&amp;creator=factset&amp;DOC_NAME=fat:reuters_qtrly_shs_src_window.fat&amp;display_string=Audit&amp;DYN_ARGS=TRUE&amp;VAR:ID1=95709T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__FDSAUDITLINK__" localSheetId="12" hidden="1">{"fdsup://IBCentral/FAT Viewer?action=UPDATE&amp;creator=factset&amp;DOC_NAME=fat:reuters_qtrly_shs_src_window.fat&amp;display_string=Audit&amp;DYN_ARGS=TRUE&amp;VAR:ID1=95709T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__FDSAUDITLINK__" localSheetId="13" hidden="1">{"fdsup://IBCentral/FAT Viewer?action=UPDATE&amp;creator=factset&amp;DOC_NAME=fat:reuters_qtrly_shs_src_window.fat&amp;display_string=Audit&amp;DYN_ARGS=TRUE&amp;VAR:ID1=95709T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__FDSAUDITLINK__" localSheetId="11" hidden="1">{"fdsup://IBCentral/FAT Viewer?action=UPDATE&amp;creator=factset&amp;DOC_NAME=fat:reuters_qtrly_shs_src_window.fat&amp;display_string=Audit&amp;DYN_ARGS=TRUE&amp;VAR:ID1=95709T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__FDSAUDITLINK__" localSheetId="5" hidden="1">{"fdsup://IBCentral/FAT Viewer?action=UPDATE&amp;creator=factset&amp;DOC_NAME=fat:reuters_qtrly_shs_src_window.fat&amp;display_string=Audit&amp;DYN_ARGS=TRUE&amp;VAR:ID1=95709T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__FDSAUDITLINK__" localSheetId="4" hidden="1">{"fdsup://IBCentral/FAT Viewer?action=UPDATE&amp;creator=factset&amp;DOC_NAME=fat:reuters_qtrly_shs_src_window.fat&amp;display_string=Audit&amp;DYN_ARGS=TRUE&amp;VAR:ID1=95709T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__FDSAUDITLINK__" localSheetId="3" hidden="1">{"fdsup://IBCentral/FAT Viewer?action=UPDATE&amp;creator=factset&amp;DOC_NAME=fat:reuters_qtrly_shs_src_window.fat&amp;display_string=Audit&amp;DYN_ARGS=TRUE&amp;VAR:ID1=95709T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__FDSAUDITLINK__" localSheetId="2" hidden="1">{"fdsup://IBCentral/FAT Viewer?action=UPDATE&amp;creator=factset&amp;DOC_NAME=fat:reuters_qtrly_shs_src_window.fat&amp;display_string=Audit&amp;DYN_ARGS=TRUE&amp;VAR:ID1=95709T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__FDSAUDITLINK__" hidden="1">{"fdsup://IBCentral/FAT Viewer?action=UPDATE&amp;creator=factset&amp;DOC_NAME=fat:reuters_qtrly_shs_src_window.fat&amp;display_string=Audit&amp;DYN_ARGS=TRUE&amp;VAR:ID1=95709T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0__FDSAUDITLINK__" localSheetId="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0__FDSAUDITLINK__" localSheetId="9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0__FDSAUDITLINK__" localSheetId="1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0__FDSAUDITLINK__" localSheetId="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0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0__FDSAUDITLINK__" localSheetId="8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0__FDSAUDITLINK__" localSheetId="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0__FDSAUDITLINK__" localSheetId="1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0__FDSAUDITLINK__" localSheetId="1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0__FDSAUDITLINK__" localSheetId="1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0__FDSAUDITLINK__" localSheetId="1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0__FDSAUDITLINK__" localSheetId="1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0__FDSAUDITLINK__" localSheetId="1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0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0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0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0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0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1__FDSAUDITLINK__" localSheetId="0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1__FDSAUDITLINK__" localSheetId="9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1__FDSAUDITLINK__" localSheetId="10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1__FDSAUDITLINK__" localSheetId="1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1__FDSAUDITLINK__" localSheetId="7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1__FDSAUDITLINK__" localSheetId="8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1__FDSAUDITLINK__" localSheetId="6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1__FDSAUDITLINK__" localSheetId="1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1__FDSAUDITLINK__" localSheetId="16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1__FDSAUDITLINK__" localSheetId="1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1__FDSAUDITLINK__" localSheetId="1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1__FDSAUDITLINK__" localSheetId="1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1__FDSAUDITLINK__" localSheetId="11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1__FDSAUDITLINK__" localSheetId="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1__FDSAUDITLINK__" localSheetId="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1__FDSAUDITLINK__" localSheetId="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1__FDSAUDITLINK__" localSheetId="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1__FDSAUDITLINK__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2__FDSAUDITLINK__" localSheetId="0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2__FDSAUDITLINK__" localSheetId="9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2__FDSAUDITLINK__" localSheetId="10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2__FDSAUDITLINK__" localSheetId="1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2__FDSAUDITLINK__" localSheetId="7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2__FDSAUDITLINK__" localSheetId="8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2__FDSAUDITLINK__" localSheetId="6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2__FDSAUDITLINK__" localSheetId="14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2__FDSAUDITLINK__" localSheetId="16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2__FDSAUDITLINK__" localSheetId="15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2__FDSAUDITLINK__" localSheetId="12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2__FDSAUDITLINK__" localSheetId="13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2__FDSAUDITLINK__" localSheetId="11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2__FDSAUDITLINK__" localSheetId="5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2__FDSAUDITLINK__" localSheetId="4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2__FDSAUDITLINK__" localSheetId="3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2__FDSAUDITLINK__" localSheetId="2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2__FDSAUDITLINK__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3__FDSAUDITLINK__" localSheetId="0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3__FDSAUDITLINK__" localSheetId="9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3__FDSAUDITLINK__" localSheetId="10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3__FDSAUDITLINK__" localSheetId="1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3__FDSAUDITLINK__" localSheetId="7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3__FDSAUDITLINK__" localSheetId="8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3__FDSAUDITLINK__" localSheetId="6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3__FDSAUDITLINK__" localSheetId="14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3__FDSAUDITLINK__" localSheetId="16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3__FDSAUDITLINK__" localSheetId="15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3__FDSAUDITLINK__" localSheetId="12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3__FDSAUDITLINK__" localSheetId="13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3__FDSAUDITLINK__" localSheetId="11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3__FDSAUDITLINK__" localSheetId="5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3__FDSAUDITLINK__" localSheetId="4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3__FDSAUDITLINK__" localSheetId="3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3__FDSAUDITLINK__" localSheetId="2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3__FDSAUDITLINK__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4__FDSAUDITLINK__" localSheetId="0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4__FDSAUDITLINK__" localSheetId="9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4__FDSAUDITLINK__" localSheetId="10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4__FDSAUDITLINK__" localSheetId="1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4__FDSAUDITLINK__" localSheetId="7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4__FDSAUDITLINK__" localSheetId="8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4__FDSAUDITLINK__" localSheetId="6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4__FDSAUDITLINK__" localSheetId="14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4__FDSAUDITLINK__" localSheetId="16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4__FDSAUDITLINK__" localSheetId="15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4__FDSAUDITLINK__" localSheetId="12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4__FDSAUDITLINK__" localSheetId="13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4__FDSAUDITLINK__" localSheetId="11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4__FDSAUDITLINK__" localSheetId="5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4__FDSAUDITLINK__" localSheetId="4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4__FDSAUDITLINK__" localSheetId="3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4__FDSAUDITLINK__" localSheetId="2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4__FDSAUDITLINK__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5__FDSAUDITLINK__" localSheetId="0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5__FDSAUDITLINK__" localSheetId="9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5__FDSAUDITLINK__" localSheetId="10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5__FDSAUDITLINK__" localSheetId="1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5__FDSAUDITLINK__" localSheetId="7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5__FDSAUDITLINK__" localSheetId="8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5__FDSAUDITLINK__" localSheetId="6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5__FDSAUDITLINK__" localSheetId="14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5__FDSAUDITLINK__" localSheetId="16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5__FDSAUDITLINK__" localSheetId="15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5__FDSAUDITLINK__" localSheetId="12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5__FDSAUDITLINK__" localSheetId="13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5__FDSAUDITLINK__" localSheetId="11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5__FDSAUDITLINK__" localSheetId="5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5__FDSAUDITLINK__" localSheetId="4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5__FDSAUDITLINK__" localSheetId="3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5__FDSAUDITLINK__" localSheetId="2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5__FDSAUDITLINK__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6__FDSAUDITLINK__" localSheetId="0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6__FDSAUDITLINK__" localSheetId="9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6__FDSAUDITLINK__" localSheetId="10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6__FDSAUDITLINK__" localSheetId="1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6__FDSAUDITLINK__" localSheetId="7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6__FDSAUDITLINK__" localSheetId="8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6__FDSAUDITLINK__" localSheetId="6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6__FDSAUDITLINK__" localSheetId="14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6__FDSAUDITLINK__" localSheetId="16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6__FDSAUDITLINK__" localSheetId="15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6__FDSAUDITLINK__" localSheetId="12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6__FDSAUDITLINK__" localSheetId="13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6__FDSAUDITLINK__" localSheetId="11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6__FDSAUDITLINK__" localSheetId="5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6__FDSAUDITLINK__" localSheetId="4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6__FDSAUDITLINK__" localSheetId="3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6__FDSAUDITLINK__" localSheetId="2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6__FDSAUDITLINK__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7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7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7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7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7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7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7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7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7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7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7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7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7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7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7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7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7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7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8__FDSAUDITLINK__" localSheetId="0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8__FDSAUDITLINK__" localSheetId="9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8__FDSAUDITLINK__" localSheetId="10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8__FDSAUDITLINK__" localSheetId="1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8__FDSAUDITLINK__" localSheetId="7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8__FDSAUDITLINK__" localSheetId="8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8__FDSAUDITLINK__" localSheetId="6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8__FDSAUDITLINK__" localSheetId="14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8__FDSAUDITLINK__" localSheetId="16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8__FDSAUDITLINK__" localSheetId="15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8__FDSAUDITLINK__" localSheetId="12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8__FDSAUDITLINK__" localSheetId="13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8__FDSAUDITLINK__" localSheetId="11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8__FDSAUDITLINK__" localSheetId="5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8__FDSAUDITLINK__" localSheetId="4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8__FDSAUDITLINK__" localSheetId="3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8__FDSAUDITLINK__" localSheetId="2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8__FDSAUDITLINK__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9__FDSAUDITLINK__" localSheetId="0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9__FDSAUDITLINK__" localSheetId="9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9__FDSAUDITLINK__" localSheetId="10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9__FDSAUDITLINK__" localSheetId="1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9__FDSAUDITLINK__" localSheetId="7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9__FDSAUDITLINK__" localSheetId="8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9__FDSAUDITLINK__" localSheetId="6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9__FDSAUDITLINK__" localSheetId="14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9__FDSAUDITLINK__" localSheetId="16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9__FDSAUDITLINK__" localSheetId="15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9__FDSAUDITLINK__" localSheetId="12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9__FDSAUDITLINK__" localSheetId="13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9__FDSAUDITLINK__" localSheetId="11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9__FDSAUDITLINK__" localSheetId="5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9__FDSAUDITLINK__" localSheetId="4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9__FDSAUDITLINK__" localSheetId="3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9__FDSAUDITLINK__" localSheetId="2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9__FDSAUDITLINK__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__FDSAUDITLINK__" localSheetId="0" hidden="1">{"fdsup://IBCentral/FAT Viewer?action=UPDATE&amp;creator=factset&amp;DOC_NAME=fat:reuters_qtrly_shs_src_window.fat&amp;display_string=Audit&amp;DYN_ARGS=TRUE&amp;VAR:ID1=39116410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__FDSAUDITLINK__" localSheetId="9" hidden="1">{"fdsup://IBCentral/FAT Viewer?action=UPDATE&amp;creator=factset&amp;DOC_NAME=fat:reuters_qtrly_shs_src_window.fat&amp;display_string=Audit&amp;DYN_ARGS=TRUE&amp;VAR:ID1=39116410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__FDSAUDITLINK__" localSheetId="10" hidden="1">{"fdsup://IBCentral/FAT Viewer?action=UPDATE&amp;creator=factset&amp;DOC_NAME=fat:reuters_qtrly_shs_src_window.fat&amp;display_string=Audit&amp;DYN_ARGS=TRUE&amp;VAR:ID1=39116410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__FDSAUDITLINK__" localSheetId="1" hidden="1">{"fdsup://IBCentral/FAT Viewer?action=UPDATE&amp;creator=factset&amp;DOC_NAME=fat:reuters_qtrly_shs_src_window.fat&amp;display_string=Audit&amp;DYN_ARGS=TRUE&amp;VAR:ID1=39116410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__FDSAUDITLINK__" localSheetId="7" hidden="1">{"fdsup://IBCentral/FAT Viewer?action=UPDATE&amp;creator=factset&amp;DOC_NAME=fat:reuters_qtrly_shs_src_window.fat&amp;display_string=Audit&amp;DYN_ARGS=TRUE&amp;VAR:ID1=39116410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__FDSAUDITLINK__" localSheetId="8" hidden="1">{"fdsup://IBCentral/FAT Viewer?action=UPDATE&amp;creator=factset&amp;DOC_NAME=fat:reuters_qtrly_shs_src_window.fat&amp;display_string=Audit&amp;DYN_ARGS=TRUE&amp;VAR:ID1=39116410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__FDSAUDITLINK__" localSheetId="6" hidden="1">{"fdsup://IBCentral/FAT Viewer?action=UPDATE&amp;creator=factset&amp;DOC_NAME=fat:reuters_qtrly_shs_src_window.fat&amp;display_string=Audit&amp;DYN_ARGS=TRUE&amp;VAR:ID1=39116410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__FDSAUDITLINK__" localSheetId="14" hidden="1">{"fdsup://IBCentral/FAT Viewer?action=UPDATE&amp;creator=factset&amp;DOC_NAME=fat:reuters_qtrly_shs_src_window.fat&amp;display_string=Audit&amp;DYN_ARGS=TRUE&amp;VAR:ID1=39116410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__FDSAUDITLINK__" localSheetId="16" hidden="1">{"fdsup://IBCentral/FAT Viewer?action=UPDATE&amp;creator=factset&amp;DOC_NAME=fat:reuters_qtrly_shs_src_window.fat&amp;display_string=Audit&amp;DYN_ARGS=TRUE&amp;VAR:ID1=39116410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__FDSAUDITLINK__" localSheetId="15" hidden="1">{"fdsup://IBCentral/FAT Viewer?action=UPDATE&amp;creator=factset&amp;DOC_NAME=fat:reuters_qtrly_shs_src_window.fat&amp;display_string=Audit&amp;DYN_ARGS=TRUE&amp;VAR:ID1=39116410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__FDSAUDITLINK__" localSheetId="12" hidden="1">{"fdsup://IBCentral/FAT Viewer?action=UPDATE&amp;creator=factset&amp;DOC_NAME=fat:reuters_qtrly_shs_src_window.fat&amp;display_string=Audit&amp;DYN_ARGS=TRUE&amp;VAR:ID1=39116410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__FDSAUDITLINK__" localSheetId="13" hidden="1">{"fdsup://IBCentral/FAT Viewer?action=UPDATE&amp;creator=factset&amp;DOC_NAME=fat:reuters_qtrly_shs_src_window.fat&amp;display_string=Audit&amp;DYN_ARGS=TRUE&amp;VAR:ID1=39116410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__FDSAUDITLINK__" localSheetId="11" hidden="1">{"fdsup://IBCentral/FAT Viewer?action=UPDATE&amp;creator=factset&amp;DOC_NAME=fat:reuters_qtrly_shs_src_window.fat&amp;display_string=Audit&amp;DYN_ARGS=TRUE&amp;VAR:ID1=39116410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__FDSAUDITLINK__" localSheetId="5" hidden="1">{"fdsup://IBCentral/FAT Viewer?action=UPDATE&amp;creator=factset&amp;DOC_NAME=fat:reuters_qtrly_shs_src_window.fat&amp;display_string=Audit&amp;DYN_ARGS=TRUE&amp;VAR:ID1=39116410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__FDSAUDITLINK__" localSheetId="4" hidden="1">{"fdsup://IBCentral/FAT Viewer?action=UPDATE&amp;creator=factset&amp;DOC_NAME=fat:reuters_qtrly_shs_src_window.fat&amp;display_string=Audit&amp;DYN_ARGS=TRUE&amp;VAR:ID1=39116410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__FDSAUDITLINK__" localSheetId="3" hidden="1">{"fdsup://IBCentral/FAT Viewer?action=UPDATE&amp;creator=factset&amp;DOC_NAME=fat:reuters_qtrly_shs_src_window.fat&amp;display_string=Audit&amp;DYN_ARGS=TRUE&amp;VAR:ID1=39116410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__FDSAUDITLINK__" localSheetId="2" hidden="1">{"fdsup://IBCentral/FAT Viewer?action=UPDATE&amp;creator=factset&amp;DOC_NAME=fat:reuters_qtrly_shs_src_window.fat&amp;display_string=Audit&amp;DYN_ARGS=TRUE&amp;VAR:ID1=39116410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__FDSAUDITLINK__" hidden="1">{"fdsup://IBCentral/FAT Viewer?action=UPDATE&amp;creator=factset&amp;DOC_NAME=fat:reuters_qtrly_shs_src_window.fat&amp;display_string=Audit&amp;DYN_ARGS=TRUE&amp;VAR:ID1=39116410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0__FDSAUDITLINK__" localSheetId="0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9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10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1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7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8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6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1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16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1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1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1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11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1__FDSAUDITLINK__" localSheetId="0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1__FDSAUDITLINK__" localSheetId="9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1__FDSAUDITLINK__" localSheetId="10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1__FDSAUDITLINK__" localSheetId="1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1__FDSAUDITLINK__" localSheetId="7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1__FDSAUDITLINK__" localSheetId="8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1__FDSAUDITLINK__" localSheetId="6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1__FDSAUDITLINK__" localSheetId="14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1__FDSAUDITLINK__" localSheetId="16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1__FDSAUDITLINK__" localSheetId="15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1__FDSAUDITLINK__" localSheetId="12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1__FDSAUDITLINK__" localSheetId="13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1__FDSAUDITLINK__" localSheetId="11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1__FDSAUDITLINK__" localSheetId="5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1__FDSAUDITLINK__" localSheetId="4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1__FDSAUDITLINK__" localSheetId="3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1__FDSAUDITLINK__" localSheetId="2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1__FDSAUDITLINK__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2__FDSAUDITLINK__" localSheetId="0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2__FDSAUDITLINK__" localSheetId="9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2__FDSAUDITLINK__" localSheetId="10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2__FDSAUDITLINK__" localSheetId="1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2__FDSAUDITLINK__" localSheetId="7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2__FDSAUDITLINK__" localSheetId="8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2__FDSAUDITLINK__" localSheetId="6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2__FDSAUDITLINK__" localSheetId="14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2__FDSAUDITLINK__" localSheetId="16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2__FDSAUDITLINK__" localSheetId="15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2__FDSAUDITLINK__" localSheetId="12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2__FDSAUDITLINK__" localSheetId="13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2__FDSAUDITLINK__" localSheetId="11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2__FDSAUDITLINK__" localSheetId="5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2__FDSAUDITLINK__" localSheetId="4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2__FDSAUDITLINK__" localSheetId="3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2__FDSAUDITLINK__" localSheetId="2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2__FDSAUDITLINK__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3__FDSAUDITLINK__" localSheetId="0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3__FDSAUDITLINK__" localSheetId="9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3__FDSAUDITLINK__" localSheetId="10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3__FDSAUDITLINK__" localSheetId="1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3__FDSAUDITLINK__" localSheetId="7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3__FDSAUDITLINK__" localSheetId="8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3__FDSAUDITLINK__" localSheetId="6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3__FDSAUDITLINK__" localSheetId="14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3__FDSAUDITLINK__" localSheetId="16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3__FDSAUDITLINK__" localSheetId="15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3__FDSAUDITLINK__" localSheetId="12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3__FDSAUDITLINK__" localSheetId="13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3__FDSAUDITLINK__" localSheetId="11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3__FDSAUDITLINK__" localSheetId="5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3__FDSAUDITLINK__" localSheetId="4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3__FDSAUDITLINK__" localSheetId="3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3__FDSAUDITLINK__" localSheetId="2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3__FDSAUDITLINK__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4__FDSAUDITLINK__" localSheetId="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24__FDSAUDITLINK__" localSheetId="9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24__FDSAUDITLINK__" localSheetId="1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24__FDSAUDITLINK__" localSheetId="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24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24__FDSAUDITLINK__" localSheetId="8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24__FDSAUDITLINK__" localSheetId="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24__FDSAUDITLINK__" localSheetId="1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24__FDSAUDITLINK__" localSheetId="1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24__FDSAUDITLINK__" localSheetId="1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24__FDSAUDITLINK__" localSheetId="1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24__FDSAUDITLINK__" localSheetId="1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24__FDSAUDITLINK__" localSheetId="1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24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24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24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24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24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25__FDSAUDITLINK__" localSheetId="0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5__FDSAUDITLINK__" localSheetId="9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5__FDSAUDITLINK__" localSheetId="10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5__FDSAUDITLINK__" localSheetId="1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5__FDSAUDITLINK__" localSheetId="7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5__FDSAUDITLINK__" localSheetId="8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5__FDSAUDITLINK__" localSheetId="6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5__FDSAUDITLINK__" localSheetId="14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5__FDSAUDITLINK__" localSheetId="16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5__FDSAUDITLINK__" localSheetId="15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5__FDSAUDITLINK__" localSheetId="12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5__FDSAUDITLINK__" localSheetId="13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5__FDSAUDITLINK__" localSheetId="11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5__FDSAUDITLINK__" localSheetId="5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5__FDSAUDITLINK__" localSheetId="4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5__FDSAUDITLINK__" localSheetId="3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5__FDSAUDITLINK__" localSheetId="2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5__FDSAUDITLINK__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6__FDSAUDITLINK__" localSheetId="0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6__FDSAUDITLINK__" localSheetId="9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6__FDSAUDITLINK__" localSheetId="10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6__FDSAUDITLINK__" localSheetId="1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6__FDSAUDITLINK__" localSheetId="7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6__FDSAUDITLINK__" localSheetId="8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6__FDSAUDITLINK__" localSheetId="6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6__FDSAUDITLINK__" localSheetId="14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6__FDSAUDITLINK__" localSheetId="16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6__FDSAUDITLINK__" localSheetId="15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6__FDSAUDITLINK__" localSheetId="12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6__FDSAUDITLINK__" localSheetId="13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6__FDSAUDITLINK__" localSheetId="11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6__FDSAUDITLINK__" localSheetId="5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6__FDSAUDITLINK__" localSheetId="4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6__FDSAUDITLINK__" localSheetId="3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6__FDSAUDITLINK__" localSheetId="2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6__FDSAUDITLINK__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7__FDSAUDITLINK__" localSheetId="0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7__FDSAUDITLINK__" localSheetId="9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7__FDSAUDITLINK__" localSheetId="10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7__FDSAUDITLINK__" localSheetId="1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7__FDSAUDITLINK__" localSheetId="7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7__FDSAUDITLINK__" localSheetId="8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7__FDSAUDITLINK__" localSheetId="6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7__FDSAUDITLINK__" localSheetId="1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7__FDSAUDITLINK__" localSheetId="16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7__FDSAUDITLINK__" localSheetId="1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7__FDSAUDITLINK__" localSheetId="1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7__FDSAUDITLINK__" localSheetId="1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7__FDSAUDITLINK__" localSheetId="11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7__FDSAUDITLINK__" localSheetId="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7__FDSAUDITLINK__" localSheetId="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7__FDSAUDITLINK__" localSheetId="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7__FDSAUDITLINK__" localSheetId="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7__FDSAUDITLINK__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8__FDSAUDITLINK__" localSheetId="0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28__FDSAUDITLINK__" localSheetId="9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28__FDSAUDITLINK__" localSheetId="10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28__FDSAUDITLINK__" localSheetId="1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28__FDSAUDITLINK__" localSheetId="7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28__FDSAUDITLINK__" localSheetId="8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28__FDSAUDITLINK__" localSheetId="6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28__FDSAUDITLINK__" localSheetId="1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28__FDSAUDITLINK__" localSheetId="16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28__FDSAUDITLINK__" localSheetId="1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28__FDSAUDITLINK__" localSheetId="1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28__FDSAUDITLINK__" localSheetId="1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28__FDSAUDITLINK__" localSheetId="11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28__FDSAUDITLINK__" localSheetId="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28__FDSAUDITLINK__" localSheetId="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28__FDSAUDITLINK__" localSheetId="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28__FDSAUDITLINK__" localSheetId="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28__FDSAUDITLINK__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29__FDSAUDITLINK__" localSheetId="0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9__FDSAUDITLINK__" localSheetId="9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9__FDSAUDITLINK__" localSheetId="10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9__FDSAUDITLINK__" localSheetId="1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9__FDSAUDITLINK__" localSheetId="7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9__FDSAUDITLINK__" localSheetId="8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9__FDSAUDITLINK__" localSheetId="6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9__FDSAUDITLINK__" localSheetId="14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9__FDSAUDITLINK__" localSheetId="16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9__FDSAUDITLINK__" localSheetId="15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9__FDSAUDITLINK__" localSheetId="12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9__FDSAUDITLINK__" localSheetId="13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9__FDSAUDITLINK__" localSheetId="11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9__FDSAUDITLINK__" localSheetId="5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9__FDSAUDITLINK__" localSheetId="4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9__FDSAUDITLINK__" localSheetId="3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9__FDSAUDITLINK__" localSheetId="2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9__FDSAUDITLINK__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__FDSAUDITLINK__" localSheetId="0" hidden="1">{"fdsup://IBCentral/FAT Viewer?action=UPDATE&amp;creator=factset&amp;DOC_NAME=fat:reuters_qtrly_shs_src_window.fat&amp;display_string=Audit&amp;DYN_ARGS=TRUE&amp;VAR:ID1=67083710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__FDSAUDITLINK__" localSheetId="9" hidden="1">{"fdsup://IBCentral/FAT Viewer?action=UPDATE&amp;creator=factset&amp;DOC_NAME=fat:reuters_qtrly_shs_src_window.fat&amp;display_string=Audit&amp;DYN_ARGS=TRUE&amp;VAR:ID1=67083710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__FDSAUDITLINK__" localSheetId="10" hidden="1">{"fdsup://IBCentral/FAT Viewer?action=UPDATE&amp;creator=factset&amp;DOC_NAME=fat:reuters_qtrly_shs_src_window.fat&amp;display_string=Audit&amp;DYN_ARGS=TRUE&amp;VAR:ID1=67083710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__FDSAUDITLINK__" localSheetId="1" hidden="1">{"fdsup://IBCentral/FAT Viewer?action=UPDATE&amp;creator=factset&amp;DOC_NAME=fat:reuters_qtrly_shs_src_window.fat&amp;display_string=Audit&amp;DYN_ARGS=TRUE&amp;VAR:ID1=67083710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__FDSAUDITLINK__" localSheetId="7" hidden="1">{"fdsup://IBCentral/FAT Viewer?action=UPDATE&amp;creator=factset&amp;DOC_NAME=fat:reuters_qtrly_shs_src_window.fat&amp;display_string=Audit&amp;DYN_ARGS=TRUE&amp;VAR:ID1=67083710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__FDSAUDITLINK__" localSheetId="8" hidden="1">{"fdsup://IBCentral/FAT Viewer?action=UPDATE&amp;creator=factset&amp;DOC_NAME=fat:reuters_qtrly_shs_src_window.fat&amp;display_string=Audit&amp;DYN_ARGS=TRUE&amp;VAR:ID1=67083710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__FDSAUDITLINK__" localSheetId="6" hidden="1">{"fdsup://IBCentral/FAT Viewer?action=UPDATE&amp;creator=factset&amp;DOC_NAME=fat:reuters_qtrly_shs_src_window.fat&amp;display_string=Audit&amp;DYN_ARGS=TRUE&amp;VAR:ID1=67083710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__FDSAUDITLINK__" localSheetId="14" hidden="1">{"fdsup://IBCentral/FAT Viewer?action=UPDATE&amp;creator=factset&amp;DOC_NAME=fat:reuters_qtrly_shs_src_window.fat&amp;display_string=Audit&amp;DYN_ARGS=TRUE&amp;VAR:ID1=67083710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__FDSAUDITLINK__" localSheetId="16" hidden="1">{"fdsup://IBCentral/FAT Viewer?action=UPDATE&amp;creator=factset&amp;DOC_NAME=fat:reuters_qtrly_shs_src_window.fat&amp;display_string=Audit&amp;DYN_ARGS=TRUE&amp;VAR:ID1=67083710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__FDSAUDITLINK__" localSheetId="15" hidden="1">{"fdsup://IBCentral/FAT Viewer?action=UPDATE&amp;creator=factset&amp;DOC_NAME=fat:reuters_qtrly_shs_src_window.fat&amp;display_string=Audit&amp;DYN_ARGS=TRUE&amp;VAR:ID1=67083710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__FDSAUDITLINK__" localSheetId="12" hidden="1">{"fdsup://IBCentral/FAT Viewer?action=UPDATE&amp;creator=factset&amp;DOC_NAME=fat:reuters_qtrly_shs_src_window.fat&amp;display_string=Audit&amp;DYN_ARGS=TRUE&amp;VAR:ID1=67083710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__FDSAUDITLINK__" localSheetId="13" hidden="1">{"fdsup://IBCentral/FAT Viewer?action=UPDATE&amp;creator=factset&amp;DOC_NAME=fat:reuters_qtrly_shs_src_window.fat&amp;display_string=Audit&amp;DYN_ARGS=TRUE&amp;VAR:ID1=67083710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__FDSAUDITLINK__" localSheetId="11" hidden="1">{"fdsup://IBCentral/FAT Viewer?action=UPDATE&amp;creator=factset&amp;DOC_NAME=fat:reuters_qtrly_shs_src_window.fat&amp;display_string=Audit&amp;DYN_ARGS=TRUE&amp;VAR:ID1=67083710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__FDSAUDITLINK__" localSheetId="5" hidden="1">{"fdsup://IBCentral/FAT Viewer?action=UPDATE&amp;creator=factset&amp;DOC_NAME=fat:reuters_qtrly_shs_src_window.fat&amp;display_string=Audit&amp;DYN_ARGS=TRUE&amp;VAR:ID1=67083710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__FDSAUDITLINK__" localSheetId="4" hidden="1">{"fdsup://IBCentral/FAT Viewer?action=UPDATE&amp;creator=factset&amp;DOC_NAME=fat:reuters_qtrly_shs_src_window.fat&amp;display_string=Audit&amp;DYN_ARGS=TRUE&amp;VAR:ID1=67083710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__FDSAUDITLINK__" localSheetId="3" hidden="1">{"fdsup://IBCentral/FAT Viewer?action=UPDATE&amp;creator=factset&amp;DOC_NAME=fat:reuters_qtrly_shs_src_window.fat&amp;display_string=Audit&amp;DYN_ARGS=TRUE&amp;VAR:ID1=67083710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__FDSAUDITLINK__" localSheetId="2" hidden="1">{"fdsup://IBCentral/FAT Viewer?action=UPDATE&amp;creator=factset&amp;DOC_NAME=fat:reuters_qtrly_shs_src_window.fat&amp;display_string=Audit&amp;DYN_ARGS=TRUE&amp;VAR:ID1=67083710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__FDSAUDITLINK__" hidden="1">{"fdsup://IBCentral/FAT Viewer?action=UPDATE&amp;creator=factset&amp;DOC_NAME=fat:reuters_qtrly_shs_src_window.fat&amp;display_string=Audit&amp;DYN_ARGS=TRUE&amp;VAR:ID1=67083710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0__FDSAUDITLINK__" localSheetId="0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0__FDSAUDITLINK__" localSheetId="9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0__FDSAUDITLINK__" localSheetId="10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0__FDSAUDITLINK__" localSheetId="1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0__FDSAUDITLINK__" localSheetId="7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0__FDSAUDITLINK__" localSheetId="8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0__FDSAUDITLINK__" localSheetId="6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0__FDSAUDITLINK__" localSheetId="14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0__FDSAUDITLINK__" localSheetId="16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0__FDSAUDITLINK__" localSheetId="15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0__FDSAUDITLINK__" localSheetId="12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0__FDSAUDITLINK__" localSheetId="13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0__FDSAUDITLINK__" localSheetId="11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0__FDSAUDITLINK__" localSheetId="5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0__FDSAUDITLINK__" localSheetId="4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0__FDSAUDITLINK__" localSheetId="3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0__FDSAUDITLINK__" localSheetId="2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0__FDSAUDITLINK__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1__FDSAUDITLINK__" localSheetId="0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1__FDSAUDITLINK__" localSheetId="9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1__FDSAUDITLINK__" localSheetId="10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1__FDSAUDITLINK__" localSheetId="1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1__FDSAUDITLINK__" localSheetId="7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1__FDSAUDITLINK__" localSheetId="8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1__FDSAUDITLINK__" localSheetId="6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1__FDSAUDITLINK__" localSheetId="14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1__FDSAUDITLINK__" localSheetId="16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1__FDSAUDITLINK__" localSheetId="15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1__FDSAUDITLINK__" localSheetId="12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1__FDSAUDITLINK__" localSheetId="13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1__FDSAUDITLINK__" localSheetId="11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1__FDSAUDITLINK__" localSheetId="5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1__FDSAUDITLINK__" localSheetId="4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1__FDSAUDITLINK__" localSheetId="3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1__FDSAUDITLINK__" localSheetId="2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1__FDSAUDITLINK__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2__FDSAUDITLINK__" localSheetId="0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2__FDSAUDITLINK__" localSheetId="9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2__FDSAUDITLINK__" localSheetId="10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2__FDSAUDITLINK__" localSheetId="1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2__FDSAUDITLINK__" localSheetId="7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2__FDSAUDITLINK__" localSheetId="8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2__FDSAUDITLINK__" localSheetId="6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2__FDSAUDITLINK__" localSheetId="14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2__FDSAUDITLINK__" localSheetId="16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2__FDSAUDITLINK__" localSheetId="15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2__FDSAUDITLINK__" localSheetId="12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2__FDSAUDITLINK__" localSheetId="13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2__FDSAUDITLINK__" localSheetId="11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2__FDSAUDITLINK__" localSheetId="5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2__FDSAUDITLINK__" localSheetId="4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2__FDSAUDITLINK__" localSheetId="3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2__FDSAUDITLINK__" localSheetId="2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2__FDSAUDITLINK__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3__FDSAUDITLINK__" localSheetId="0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3__FDSAUDITLINK__" localSheetId="9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3__FDSAUDITLINK__" localSheetId="10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3__FDSAUDITLINK__" localSheetId="1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3__FDSAUDITLINK__" localSheetId="7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3__FDSAUDITLINK__" localSheetId="8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3__FDSAUDITLINK__" localSheetId="6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3__FDSAUDITLINK__" localSheetId="14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3__FDSAUDITLINK__" localSheetId="16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3__FDSAUDITLINK__" localSheetId="15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3__FDSAUDITLINK__" localSheetId="12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3__FDSAUDITLINK__" localSheetId="13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3__FDSAUDITLINK__" localSheetId="11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3__FDSAUDITLINK__" localSheetId="5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3__FDSAUDITLINK__" localSheetId="4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3__FDSAUDITLINK__" localSheetId="3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3__FDSAUDITLINK__" localSheetId="2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3__FDSAUDITLINK__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4__FDSAUDITLINK__" localSheetId="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34__FDSAUDITLINK__" localSheetId="9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34__FDSAUDITLINK__" localSheetId="1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34__FDSAUDITLINK__" localSheetId="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34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34__FDSAUDITLINK__" localSheetId="8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34__FDSAUDITLINK__" localSheetId="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34__FDSAUDITLINK__" localSheetId="1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34__FDSAUDITLINK__" localSheetId="1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34__FDSAUDITLINK__" localSheetId="1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34__FDSAUDITLINK__" localSheetId="1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34__FDSAUDITLINK__" localSheetId="1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34__FDSAUDITLINK__" localSheetId="1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34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34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34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34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34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35__FDSAUDITLINK__" localSheetId="0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5__FDSAUDITLINK__" localSheetId="9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5__FDSAUDITLINK__" localSheetId="10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5__FDSAUDITLINK__" localSheetId="1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5__FDSAUDITLINK__" localSheetId="7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5__FDSAUDITLINK__" localSheetId="8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5__FDSAUDITLINK__" localSheetId="6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5__FDSAUDITLINK__" localSheetId="1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5__FDSAUDITLINK__" localSheetId="16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5__FDSAUDITLINK__" localSheetId="1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5__FDSAUDITLINK__" localSheetId="1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5__FDSAUDITLINK__" localSheetId="1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5__FDSAUDITLINK__" localSheetId="11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5__FDSAUDITLINK__" localSheetId="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5__FDSAUDITLINK__" localSheetId="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5__FDSAUDITLINK__" localSheetId="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5__FDSAUDITLINK__" localSheetId="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5__FDSAUDITLINK__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6__FDSAUDITLINK__" localSheetId="0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6__FDSAUDITLINK__" localSheetId="9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6__FDSAUDITLINK__" localSheetId="10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6__FDSAUDITLINK__" localSheetId="1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6__FDSAUDITLINK__" localSheetId="7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6__FDSAUDITLINK__" localSheetId="8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6__FDSAUDITLINK__" localSheetId="6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6__FDSAUDITLINK__" localSheetId="14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6__FDSAUDITLINK__" localSheetId="16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6__FDSAUDITLINK__" localSheetId="15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6__FDSAUDITLINK__" localSheetId="12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6__FDSAUDITLINK__" localSheetId="13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6__FDSAUDITLINK__" localSheetId="11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6__FDSAUDITLINK__" localSheetId="5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6__FDSAUDITLINK__" localSheetId="4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6__FDSAUDITLINK__" localSheetId="3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6__FDSAUDITLINK__" localSheetId="2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6__FDSAUDITLINK__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7__FDSAUDITLINK__" localSheetId="0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7__FDSAUDITLINK__" localSheetId="9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7__FDSAUDITLINK__" localSheetId="10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7__FDSAUDITLINK__" localSheetId="1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7__FDSAUDITLINK__" localSheetId="7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7__FDSAUDITLINK__" localSheetId="8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7__FDSAUDITLINK__" localSheetId="6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7__FDSAUDITLINK__" localSheetId="1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7__FDSAUDITLINK__" localSheetId="16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7__FDSAUDITLINK__" localSheetId="1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7__FDSAUDITLINK__" localSheetId="1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7__FDSAUDITLINK__" localSheetId="1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7__FDSAUDITLINK__" localSheetId="11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7__FDSAUDITLINK__" localSheetId="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7__FDSAUDITLINK__" localSheetId="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7__FDSAUDITLINK__" localSheetId="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7__FDSAUDITLINK__" localSheetId="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7__FDSAUDITLINK__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8__FDSAUDITLINK__" localSheetId="0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8__FDSAUDITLINK__" localSheetId="9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8__FDSAUDITLINK__" localSheetId="10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8__FDSAUDITLINK__" localSheetId="1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8__FDSAUDITLINK__" localSheetId="7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8__FDSAUDITLINK__" localSheetId="8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8__FDSAUDITLINK__" localSheetId="6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8__FDSAUDITLINK__" localSheetId="14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8__FDSAUDITLINK__" localSheetId="16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8__FDSAUDITLINK__" localSheetId="15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8__FDSAUDITLINK__" localSheetId="12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8__FDSAUDITLINK__" localSheetId="13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8__FDSAUDITLINK__" localSheetId="11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8__FDSAUDITLINK__" localSheetId="5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8__FDSAUDITLINK__" localSheetId="4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8__FDSAUDITLINK__" localSheetId="3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8__FDSAUDITLINK__" localSheetId="2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8__FDSAUDITLINK__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9__FDSAUDITLINK__" localSheetId="0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9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10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1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7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8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6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14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16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15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12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13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11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5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4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3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2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__FDSAUDITLINK__" localSheetId="0" hidden="1">{"fdsup://IBCentral/FAT Viewer?action=UPDATE&amp;creator=factset&amp;DOC_NAME=fat:reuters_qtrly_shs_src_window.fat&amp;display_string=Audit&amp;DYN_ARGS=TRUE&amp;VAR:ID1=90920510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__FDSAUDITLINK__" localSheetId="9" hidden="1">{"fdsup://IBCentral/FAT Viewer?action=UPDATE&amp;creator=factset&amp;DOC_NAME=fat:reuters_qtrly_shs_src_window.fat&amp;display_string=Audit&amp;DYN_ARGS=TRUE&amp;VAR:ID1=90920510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__FDSAUDITLINK__" localSheetId="10" hidden="1">{"fdsup://IBCentral/FAT Viewer?action=UPDATE&amp;creator=factset&amp;DOC_NAME=fat:reuters_qtrly_shs_src_window.fat&amp;display_string=Audit&amp;DYN_ARGS=TRUE&amp;VAR:ID1=90920510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__FDSAUDITLINK__" localSheetId="1" hidden="1">{"fdsup://IBCentral/FAT Viewer?action=UPDATE&amp;creator=factset&amp;DOC_NAME=fat:reuters_qtrly_shs_src_window.fat&amp;display_string=Audit&amp;DYN_ARGS=TRUE&amp;VAR:ID1=90920510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__FDSAUDITLINK__" localSheetId="7" hidden="1">{"fdsup://IBCentral/FAT Viewer?action=UPDATE&amp;creator=factset&amp;DOC_NAME=fat:reuters_qtrly_shs_src_window.fat&amp;display_string=Audit&amp;DYN_ARGS=TRUE&amp;VAR:ID1=90920510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__FDSAUDITLINK__" localSheetId="8" hidden="1">{"fdsup://IBCentral/FAT Viewer?action=UPDATE&amp;creator=factset&amp;DOC_NAME=fat:reuters_qtrly_shs_src_window.fat&amp;display_string=Audit&amp;DYN_ARGS=TRUE&amp;VAR:ID1=90920510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__FDSAUDITLINK__" localSheetId="6" hidden="1">{"fdsup://IBCentral/FAT Viewer?action=UPDATE&amp;creator=factset&amp;DOC_NAME=fat:reuters_qtrly_shs_src_window.fat&amp;display_string=Audit&amp;DYN_ARGS=TRUE&amp;VAR:ID1=90920510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__FDSAUDITLINK__" localSheetId="14" hidden="1">{"fdsup://IBCentral/FAT Viewer?action=UPDATE&amp;creator=factset&amp;DOC_NAME=fat:reuters_qtrly_shs_src_window.fat&amp;display_string=Audit&amp;DYN_ARGS=TRUE&amp;VAR:ID1=90920510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__FDSAUDITLINK__" localSheetId="16" hidden="1">{"fdsup://IBCentral/FAT Viewer?action=UPDATE&amp;creator=factset&amp;DOC_NAME=fat:reuters_qtrly_shs_src_window.fat&amp;display_string=Audit&amp;DYN_ARGS=TRUE&amp;VAR:ID1=90920510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__FDSAUDITLINK__" localSheetId="15" hidden="1">{"fdsup://IBCentral/FAT Viewer?action=UPDATE&amp;creator=factset&amp;DOC_NAME=fat:reuters_qtrly_shs_src_window.fat&amp;display_string=Audit&amp;DYN_ARGS=TRUE&amp;VAR:ID1=90920510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__FDSAUDITLINK__" localSheetId="12" hidden="1">{"fdsup://IBCentral/FAT Viewer?action=UPDATE&amp;creator=factset&amp;DOC_NAME=fat:reuters_qtrly_shs_src_window.fat&amp;display_string=Audit&amp;DYN_ARGS=TRUE&amp;VAR:ID1=90920510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__FDSAUDITLINK__" localSheetId="13" hidden="1">{"fdsup://IBCentral/FAT Viewer?action=UPDATE&amp;creator=factset&amp;DOC_NAME=fat:reuters_qtrly_shs_src_window.fat&amp;display_string=Audit&amp;DYN_ARGS=TRUE&amp;VAR:ID1=90920510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__FDSAUDITLINK__" localSheetId="11" hidden="1">{"fdsup://IBCentral/FAT Viewer?action=UPDATE&amp;creator=factset&amp;DOC_NAME=fat:reuters_qtrly_shs_src_window.fat&amp;display_string=Audit&amp;DYN_ARGS=TRUE&amp;VAR:ID1=90920510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__FDSAUDITLINK__" localSheetId="5" hidden="1">{"fdsup://IBCentral/FAT Viewer?action=UPDATE&amp;creator=factset&amp;DOC_NAME=fat:reuters_qtrly_shs_src_window.fat&amp;display_string=Audit&amp;DYN_ARGS=TRUE&amp;VAR:ID1=90920510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__FDSAUDITLINK__" localSheetId="4" hidden="1">{"fdsup://IBCentral/FAT Viewer?action=UPDATE&amp;creator=factset&amp;DOC_NAME=fat:reuters_qtrly_shs_src_window.fat&amp;display_string=Audit&amp;DYN_ARGS=TRUE&amp;VAR:ID1=90920510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__FDSAUDITLINK__" localSheetId="3" hidden="1">{"fdsup://IBCentral/FAT Viewer?action=UPDATE&amp;creator=factset&amp;DOC_NAME=fat:reuters_qtrly_shs_src_window.fat&amp;display_string=Audit&amp;DYN_ARGS=TRUE&amp;VAR:ID1=90920510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__FDSAUDITLINK__" localSheetId="2" hidden="1">{"fdsup://IBCentral/FAT Viewer?action=UPDATE&amp;creator=factset&amp;DOC_NAME=fat:reuters_qtrly_shs_src_window.fat&amp;display_string=Audit&amp;DYN_ARGS=TRUE&amp;VAR:ID1=90920510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__FDSAUDITLINK__" hidden="1">{"fdsup://IBCentral/FAT Viewer?action=UPDATE&amp;creator=factset&amp;DOC_NAME=fat:reuters_qtrly_shs_src_window.fat&amp;display_string=Audit&amp;DYN_ARGS=TRUE&amp;VAR:ID1=90920510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0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0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0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0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0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0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0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0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0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0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0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0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0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0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0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0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0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0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1__FDSAUDITLINK__" localSheetId="0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1__FDSAUDITLINK__" localSheetId="9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1__FDSAUDITLINK__" localSheetId="10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1__FDSAUDITLINK__" localSheetId="1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1__FDSAUDITLINK__" localSheetId="7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1__FDSAUDITLINK__" localSheetId="8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1__FDSAUDITLINK__" localSheetId="6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1__FDSAUDITLINK__" localSheetId="14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1__FDSAUDITLINK__" localSheetId="16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1__FDSAUDITLINK__" localSheetId="15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1__FDSAUDITLINK__" localSheetId="12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1__FDSAUDITLINK__" localSheetId="13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1__FDSAUDITLINK__" localSheetId="11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1__FDSAUDITLINK__" localSheetId="5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1__FDSAUDITLINK__" localSheetId="4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1__FDSAUDITLINK__" localSheetId="3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1__FDSAUDITLINK__" localSheetId="2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1__FDSAUDITLINK__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2__FDSAUDITLINK__" localSheetId="0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2__FDSAUDITLINK__" localSheetId="9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2__FDSAUDITLINK__" localSheetId="10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2__FDSAUDITLINK__" localSheetId="1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2__FDSAUDITLINK__" localSheetId="7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2__FDSAUDITLINK__" localSheetId="8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2__FDSAUDITLINK__" localSheetId="6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2__FDSAUDITLINK__" localSheetId="14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2__FDSAUDITLINK__" localSheetId="16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2__FDSAUDITLINK__" localSheetId="15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2__FDSAUDITLINK__" localSheetId="12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2__FDSAUDITLINK__" localSheetId="13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2__FDSAUDITLINK__" localSheetId="11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2__FDSAUDITLINK__" localSheetId="5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2__FDSAUDITLINK__" localSheetId="4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2__FDSAUDITLINK__" localSheetId="3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2__FDSAUDITLINK__" localSheetId="2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2__FDSAUDITLINK__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3__FDSAUDITLINK__" localSheetId="0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3__FDSAUDITLINK__" localSheetId="9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3__FDSAUDITLINK__" localSheetId="10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3__FDSAUDITLINK__" localSheetId="1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3__FDSAUDITLINK__" localSheetId="7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3__FDSAUDITLINK__" localSheetId="8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3__FDSAUDITLINK__" localSheetId="6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3__FDSAUDITLINK__" localSheetId="1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3__FDSAUDITLINK__" localSheetId="16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3__FDSAUDITLINK__" localSheetId="1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3__FDSAUDITLINK__" localSheetId="1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3__FDSAUDITLINK__" localSheetId="1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3__FDSAUDITLINK__" localSheetId="11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3__FDSAUDITLINK__" localSheetId="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3__FDSAUDITLINK__" localSheetId="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3__FDSAUDITLINK__" localSheetId="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3__FDSAUDITLINK__" localSheetId="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3__FDSAUDITLINK__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4__FDSAUDITLINK__" localSheetId="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4__FDSAUDITLINK__" localSheetId="9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4__FDSAUDITLINK__" localSheetId="1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4__FDSAUDITLINK__" localSheetId="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4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4__FDSAUDITLINK__" localSheetId="8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4__FDSAUDITLINK__" localSheetId="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4__FDSAUDITLINK__" localSheetId="1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4__FDSAUDITLINK__" localSheetId="1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4__FDSAUDITLINK__" localSheetId="1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4__FDSAUDITLINK__" localSheetId="1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4__FDSAUDITLINK__" localSheetId="1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4__FDSAUDITLINK__" localSheetId="1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4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4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4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4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4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5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5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5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5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5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5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5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5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5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5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5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5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5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5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5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5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5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5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6__FDSAUDITLINK__" localSheetId="0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6__FDSAUDITLINK__" localSheetId="9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6__FDSAUDITLINK__" localSheetId="10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6__FDSAUDITLINK__" localSheetId="1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6__FDSAUDITLINK__" localSheetId="7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6__FDSAUDITLINK__" localSheetId="8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6__FDSAUDITLINK__" localSheetId="6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6__FDSAUDITLINK__" localSheetId="14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6__FDSAUDITLINK__" localSheetId="16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6__FDSAUDITLINK__" localSheetId="15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6__FDSAUDITLINK__" localSheetId="12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6__FDSAUDITLINK__" localSheetId="13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6__FDSAUDITLINK__" localSheetId="11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6__FDSAUDITLINK__" localSheetId="5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6__FDSAUDITLINK__" localSheetId="4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6__FDSAUDITLINK__" localSheetId="3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6__FDSAUDITLINK__" localSheetId="2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6__FDSAUDITLINK__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7__FDSAUDITLINK__" localSheetId="0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7__FDSAUDITLINK__" localSheetId="9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7__FDSAUDITLINK__" localSheetId="10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7__FDSAUDITLINK__" localSheetId="1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7__FDSAUDITLINK__" localSheetId="7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7__FDSAUDITLINK__" localSheetId="8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7__FDSAUDITLINK__" localSheetId="6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7__FDSAUDITLINK__" localSheetId="1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7__FDSAUDITLINK__" localSheetId="16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7__FDSAUDITLINK__" localSheetId="1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7__FDSAUDITLINK__" localSheetId="1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7__FDSAUDITLINK__" localSheetId="1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7__FDSAUDITLINK__" localSheetId="11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7__FDSAUDITLINK__" localSheetId="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7__FDSAUDITLINK__" localSheetId="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7__FDSAUDITLINK__" localSheetId="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7__FDSAUDITLINK__" localSheetId="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7__FDSAUDITLINK__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8__FDSAUDITLINK__" localSheetId="0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8__FDSAUDITLINK__" localSheetId="9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8__FDSAUDITLINK__" localSheetId="10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8__FDSAUDITLINK__" localSheetId="1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8__FDSAUDITLINK__" localSheetId="7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8__FDSAUDITLINK__" localSheetId="8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8__FDSAUDITLINK__" localSheetId="6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8__FDSAUDITLINK__" localSheetId="14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8__FDSAUDITLINK__" localSheetId="16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8__FDSAUDITLINK__" localSheetId="15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8__FDSAUDITLINK__" localSheetId="12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8__FDSAUDITLINK__" localSheetId="13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8__FDSAUDITLINK__" localSheetId="11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8__FDSAUDITLINK__" localSheetId="5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8__FDSAUDITLINK__" localSheetId="4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8__FDSAUDITLINK__" localSheetId="3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8__FDSAUDITLINK__" localSheetId="2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8__FDSAUDITLINK__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9__FDSAUDITLINK__" localSheetId="0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49__FDSAUDITLINK__" localSheetId="9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49__FDSAUDITLINK__" localSheetId="10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49__FDSAUDITLINK__" localSheetId="1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49__FDSAUDITLINK__" localSheetId="7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49__FDSAUDITLINK__" localSheetId="8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49__FDSAUDITLINK__" localSheetId="6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49__FDSAUDITLINK__" localSheetId="1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49__FDSAUDITLINK__" localSheetId="16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49__FDSAUDITLINK__" localSheetId="1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49__FDSAUDITLINK__" localSheetId="1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49__FDSAUDITLINK__" localSheetId="1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49__FDSAUDITLINK__" localSheetId="11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49__FDSAUDITLINK__" localSheetId="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49__FDSAUDITLINK__" localSheetId="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49__FDSAUDITLINK__" localSheetId="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49__FDSAUDITLINK__" localSheetId="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49__FDSAUDITLINK__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5__FDSAUDITLINK__" localSheetId="0" hidden="1">{"fdsup://IBCentral/FAT Viewer?action=UPDATE&amp;creator=factset&amp;DOC_NAME=fat:reuters_qtrly_shs_src_window.fat&amp;display_string=Audit&amp;DYN_ARGS=TRUE&amp;VAR:ID1=12589610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__FDSAUDITLINK__" localSheetId="9" hidden="1">{"fdsup://IBCentral/FAT Viewer?action=UPDATE&amp;creator=factset&amp;DOC_NAME=fat:reuters_qtrly_shs_src_window.fat&amp;display_string=Audit&amp;DYN_ARGS=TRUE&amp;VAR:ID1=12589610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__FDSAUDITLINK__" localSheetId="10" hidden="1">{"fdsup://IBCentral/FAT Viewer?action=UPDATE&amp;creator=factset&amp;DOC_NAME=fat:reuters_qtrly_shs_src_window.fat&amp;display_string=Audit&amp;DYN_ARGS=TRUE&amp;VAR:ID1=12589610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__FDSAUDITLINK__" localSheetId="1" hidden="1">{"fdsup://IBCentral/FAT Viewer?action=UPDATE&amp;creator=factset&amp;DOC_NAME=fat:reuters_qtrly_shs_src_window.fat&amp;display_string=Audit&amp;DYN_ARGS=TRUE&amp;VAR:ID1=12589610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__FDSAUDITLINK__" localSheetId="7" hidden="1">{"fdsup://IBCentral/FAT Viewer?action=UPDATE&amp;creator=factset&amp;DOC_NAME=fat:reuters_qtrly_shs_src_window.fat&amp;display_string=Audit&amp;DYN_ARGS=TRUE&amp;VAR:ID1=12589610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__FDSAUDITLINK__" localSheetId="8" hidden="1">{"fdsup://IBCentral/FAT Viewer?action=UPDATE&amp;creator=factset&amp;DOC_NAME=fat:reuters_qtrly_shs_src_window.fat&amp;display_string=Audit&amp;DYN_ARGS=TRUE&amp;VAR:ID1=12589610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__FDSAUDITLINK__" localSheetId="6" hidden="1">{"fdsup://IBCentral/FAT Viewer?action=UPDATE&amp;creator=factset&amp;DOC_NAME=fat:reuters_qtrly_shs_src_window.fat&amp;display_string=Audit&amp;DYN_ARGS=TRUE&amp;VAR:ID1=12589610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__FDSAUDITLINK__" localSheetId="14" hidden="1">{"fdsup://IBCentral/FAT Viewer?action=UPDATE&amp;creator=factset&amp;DOC_NAME=fat:reuters_qtrly_shs_src_window.fat&amp;display_string=Audit&amp;DYN_ARGS=TRUE&amp;VAR:ID1=12589610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__FDSAUDITLINK__" localSheetId="16" hidden="1">{"fdsup://IBCentral/FAT Viewer?action=UPDATE&amp;creator=factset&amp;DOC_NAME=fat:reuters_qtrly_shs_src_window.fat&amp;display_string=Audit&amp;DYN_ARGS=TRUE&amp;VAR:ID1=12589610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__FDSAUDITLINK__" localSheetId="15" hidden="1">{"fdsup://IBCentral/FAT Viewer?action=UPDATE&amp;creator=factset&amp;DOC_NAME=fat:reuters_qtrly_shs_src_window.fat&amp;display_string=Audit&amp;DYN_ARGS=TRUE&amp;VAR:ID1=12589610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__FDSAUDITLINK__" localSheetId="12" hidden="1">{"fdsup://IBCentral/FAT Viewer?action=UPDATE&amp;creator=factset&amp;DOC_NAME=fat:reuters_qtrly_shs_src_window.fat&amp;display_string=Audit&amp;DYN_ARGS=TRUE&amp;VAR:ID1=12589610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__FDSAUDITLINK__" localSheetId="13" hidden="1">{"fdsup://IBCentral/FAT Viewer?action=UPDATE&amp;creator=factset&amp;DOC_NAME=fat:reuters_qtrly_shs_src_window.fat&amp;display_string=Audit&amp;DYN_ARGS=TRUE&amp;VAR:ID1=12589610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__FDSAUDITLINK__" localSheetId="11" hidden="1">{"fdsup://IBCentral/FAT Viewer?action=UPDATE&amp;creator=factset&amp;DOC_NAME=fat:reuters_qtrly_shs_src_window.fat&amp;display_string=Audit&amp;DYN_ARGS=TRUE&amp;VAR:ID1=12589610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__FDSAUDITLINK__" localSheetId="5" hidden="1">{"fdsup://IBCentral/FAT Viewer?action=UPDATE&amp;creator=factset&amp;DOC_NAME=fat:reuters_qtrly_shs_src_window.fat&amp;display_string=Audit&amp;DYN_ARGS=TRUE&amp;VAR:ID1=12589610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__FDSAUDITLINK__" localSheetId="4" hidden="1">{"fdsup://IBCentral/FAT Viewer?action=UPDATE&amp;creator=factset&amp;DOC_NAME=fat:reuters_qtrly_shs_src_window.fat&amp;display_string=Audit&amp;DYN_ARGS=TRUE&amp;VAR:ID1=12589610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__FDSAUDITLINK__" localSheetId="3" hidden="1">{"fdsup://IBCentral/FAT Viewer?action=UPDATE&amp;creator=factset&amp;DOC_NAME=fat:reuters_qtrly_shs_src_window.fat&amp;display_string=Audit&amp;DYN_ARGS=TRUE&amp;VAR:ID1=12589610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__FDSAUDITLINK__" localSheetId="2" hidden="1">{"fdsup://IBCentral/FAT Viewer?action=UPDATE&amp;creator=factset&amp;DOC_NAME=fat:reuters_qtrly_shs_src_window.fat&amp;display_string=Audit&amp;DYN_ARGS=TRUE&amp;VAR:ID1=12589610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__FDSAUDITLINK__" hidden="1">{"fdsup://IBCentral/FAT Viewer?action=UPDATE&amp;creator=factset&amp;DOC_NAME=fat:reuters_qtrly_shs_src_window.fat&amp;display_string=Audit&amp;DYN_ARGS=TRUE&amp;VAR:ID1=12589610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0__FDSAUDITLINK__" localSheetId="0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0__FDSAUDITLINK__" localSheetId="9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0__FDSAUDITLINK__" localSheetId="10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0__FDSAUDITLINK__" localSheetId="1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0__FDSAUDITLINK__" localSheetId="7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0__FDSAUDITLINK__" localSheetId="8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0__FDSAUDITLINK__" localSheetId="6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0__FDSAUDITLINK__" localSheetId="1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0__FDSAUDITLINK__" localSheetId="16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0__FDSAUDITLINK__" localSheetId="1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0__FDSAUDITLINK__" localSheetId="1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0__FDSAUDITLINK__" localSheetId="1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0__FDSAUDITLINK__" localSheetId="11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0__FDSAUDITLINK__" localSheetId="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0__FDSAUDITLINK__" localSheetId="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0__FDSAUDITLINK__" localSheetId="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0__FDSAUDITLINK__" localSheetId="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0__FDSAUDITLINK__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1__FDSAUDITLINK__" localSheetId="0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1__FDSAUDITLINK__" localSheetId="9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1__FDSAUDITLINK__" localSheetId="10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1__FDSAUDITLINK__" localSheetId="1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1__FDSAUDITLINK__" localSheetId="7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1__FDSAUDITLINK__" localSheetId="8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1__FDSAUDITLINK__" localSheetId="6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1__FDSAUDITLINK__" localSheetId="1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1__FDSAUDITLINK__" localSheetId="16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1__FDSAUDITLINK__" localSheetId="1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1__FDSAUDITLINK__" localSheetId="1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1__FDSAUDITLINK__" localSheetId="1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1__FDSAUDITLINK__" localSheetId="11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1__FDSAUDITLINK__" localSheetId="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1__FDSAUDITLINK__" localSheetId="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1__FDSAUDITLINK__" localSheetId="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1__FDSAUDITLINK__" localSheetId="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1__FDSAUDITLINK__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2__FDSAUDITLINK__" localSheetId="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2__FDSAUDITLINK__" localSheetId="9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2__FDSAUDITLINK__" localSheetId="1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2__FDSAUDITLINK__" localSheetId="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2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2__FDSAUDITLINK__" localSheetId="8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2__FDSAUDITLINK__" localSheetId="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2__FDSAUDITLINK__" localSheetId="1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2__FDSAUDITLINK__" localSheetId="1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2__FDSAUDITLINK__" localSheetId="1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2__FDSAUDITLINK__" localSheetId="1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2__FDSAUDITLINK__" localSheetId="1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2__FDSAUDITLINK__" localSheetId="1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2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2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2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2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2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3__FDSAUDITLINK__" localSheetId="0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3__FDSAUDITLINK__" localSheetId="9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3__FDSAUDITLINK__" localSheetId="10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3__FDSAUDITLINK__" localSheetId="1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3__FDSAUDITLINK__" localSheetId="7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3__FDSAUDITLINK__" localSheetId="8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3__FDSAUDITLINK__" localSheetId="6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3__FDSAUDITLINK__" localSheetId="14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3__FDSAUDITLINK__" localSheetId="16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3__FDSAUDITLINK__" localSheetId="15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3__FDSAUDITLINK__" localSheetId="12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3__FDSAUDITLINK__" localSheetId="13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3__FDSAUDITLINK__" localSheetId="11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3__FDSAUDITLINK__" localSheetId="5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3__FDSAUDITLINK__" localSheetId="4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3__FDSAUDITLINK__" localSheetId="3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3__FDSAUDITLINK__" localSheetId="2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3__FDSAUDITLINK__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4__FDSAUDITLINK__" localSheetId="0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4__FDSAUDITLINK__" localSheetId="9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4__FDSAUDITLINK__" localSheetId="10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4__FDSAUDITLINK__" localSheetId="1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4__FDSAUDITLINK__" localSheetId="7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4__FDSAUDITLINK__" localSheetId="8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4__FDSAUDITLINK__" localSheetId="6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4__FDSAUDITLINK__" localSheetId="1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4__FDSAUDITLINK__" localSheetId="16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4__FDSAUDITLINK__" localSheetId="1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4__FDSAUDITLINK__" localSheetId="1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4__FDSAUDITLINK__" localSheetId="1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4__FDSAUDITLINK__" localSheetId="11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4__FDSAUDITLINK__" localSheetId="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4__FDSAUDITLINK__" localSheetId="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4__FDSAUDITLINK__" localSheetId="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4__FDSAUDITLINK__" localSheetId="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4__FDSAUDITLINK__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5__FDSAUDITLINK__" localSheetId="0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5__FDSAUDITLINK__" localSheetId="9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5__FDSAUDITLINK__" localSheetId="10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5__FDSAUDITLINK__" localSheetId="1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5__FDSAUDITLINK__" localSheetId="7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5__FDSAUDITLINK__" localSheetId="8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5__FDSAUDITLINK__" localSheetId="6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5__FDSAUDITLINK__" localSheetId="14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5__FDSAUDITLINK__" localSheetId="16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5__FDSAUDITLINK__" localSheetId="15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5__FDSAUDITLINK__" localSheetId="12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5__FDSAUDITLINK__" localSheetId="13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5__FDSAUDITLINK__" localSheetId="11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5__FDSAUDITLINK__" localSheetId="5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5__FDSAUDITLINK__" localSheetId="4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5__FDSAUDITLINK__" localSheetId="3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5__FDSAUDITLINK__" localSheetId="2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5__FDSAUDITLINK__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6__FDSAUDITLINK__" localSheetId="0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6__FDSAUDITLINK__" localSheetId="9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6__FDSAUDITLINK__" localSheetId="10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6__FDSAUDITLINK__" localSheetId="1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6__FDSAUDITLINK__" localSheetId="7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6__FDSAUDITLINK__" localSheetId="8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6__FDSAUDITLINK__" localSheetId="6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6__FDSAUDITLINK__" localSheetId="14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6__FDSAUDITLINK__" localSheetId="16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6__FDSAUDITLINK__" localSheetId="15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6__FDSAUDITLINK__" localSheetId="12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6__FDSAUDITLINK__" localSheetId="13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6__FDSAUDITLINK__" localSheetId="11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6__FDSAUDITLINK__" localSheetId="5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6__FDSAUDITLINK__" localSheetId="4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6__FDSAUDITLINK__" localSheetId="3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6__FDSAUDITLINK__" localSheetId="2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6__FDSAUDITLINK__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7__FDSAUDITLINK__" localSheetId="0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7__FDSAUDITLINK__" localSheetId="9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7__FDSAUDITLINK__" localSheetId="10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7__FDSAUDITLINK__" localSheetId="1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7__FDSAUDITLINK__" localSheetId="7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7__FDSAUDITLINK__" localSheetId="8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7__FDSAUDITLINK__" localSheetId="6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7__FDSAUDITLINK__" localSheetId="14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7__FDSAUDITLINK__" localSheetId="16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7__FDSAUDITLINK__" localSheetId="15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7__FDSAUDITLINK__" localSheetId="12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7__FDSAUDITLINK__" localSheetId="13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7__FDSAUDITLINK__" localSheetId="11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7__FDSAUDITLINK__" localSheetId="5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7__FDSAUDITLINK__" localSheetId="4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7__FDSAUDITLINK__" localSheetId="3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7__FDSAUDITLINK__" localSheetId="2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7__FDSAUDITLINK__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8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8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8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8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8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8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8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8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8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8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8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8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8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8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8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8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8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8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9__FDSAUDITLINK__" localSheetId="0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9__FDSAUDITLINK__" localSheetId="9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9__FDSAUDITLINK__" localSheetId="10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9__FDSAUDITLINK__" localSheetId="1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9__FDSAUDITLINK__" localSheetId="7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9__FDSAUDITLINK__" localSheetId="8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9__FDSAUDITLINK__" localSheetId="6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9__FDSAUDITLINK__" localSheetId="14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9__FDSAUDITLINK__" localSheetId="16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9__FDSAUDITLINK__" localSheetId="15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9__FDSAUDITLINK__" localSheetId="12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9__FDSAUDITLINK__" localSheetId="13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9__FDSAUDITLINK__" localSheetId="11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9__FDSAUDITLINK__" localSheetId="5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9__FDSAUDITLINK__" localSheetId="4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9__FDSAUDITLINK__" localSheetId="3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9__FDSAUDITLINK__" localSheetId="2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9__FDSAUDITLINK__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__FDSAUDITLINK__" localSheetId="0" hidden="1">{"fdsup://IBCentral/FAT Viewer?action=UPDATE&amp;creator=factset&amp;DOC_NAME=fat:reuters_qtrly_shs_src_window.fat&amp;display_string=Audit&amp;DYN_ARGS=TRUE&amp;VAR:ID1=67073Y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localSheetId="9" hidden="1">{"fdsup://IBCentral/FAT Viewer?action=UPDATE&amp;creator=factset&amp;DOC_NAME=fat:reuters_qtrly_shs_src_window.fat&amp;display_string=Audit&amp;DYN_ARGS=TRUE&amp;VAR:ID1=67073Y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localSheetId="10" hidden="1">{"fdsup://IBCentral/FAT Viewer?action=UPDATE&amp;creator=factset&amp;DOC_NAME=fat:reuters_qtrly_shs_src_window.fat&amp;display_string=Audit&amp;DYN_ARGS=TRUE&amp;VAR:ID1=67073Y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localSheetId="1" hidden="1">{"fdsup://IBCentral/FAT Viewer?action=UPDATE&amp;creator=factset&amp;DOC_NAME=fat:reuters_qtrly_shs_src_window.fat&amp;display_string=Audit&amp;DYN_ARGS=TRUE&amp;VAR:ID1=67073Y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localSheetId="7" hidden="1">{"fdsup://IBCentral/FAT Viewer?action=UPDATE&amp;creator=factset&amp;DOC_NAME=fat:reuters_qtrly_shs_src_window.fat&amp;display_string=Audit&amp;DYN_ARGS=TRUE&amp;VAR:ID1=67073Y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localSheetId="8" hidden="1">{"fdsup://IBCentral/FAT Viewer?action=UPDATE&amp;creator=factset&amp;DOC_NAME=fat:reuters_qtrly_shs_src_window.fat&amp;display_string=Audit&amp;DYN_ARGS=TRUE&amp;VAR:ID1=67073Y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localSheetId="6" hidden="1">{"fdsup://IBCentral/FAT Viewer?action=UPDATE&amp;creator=factset&amp;DOC_NAME=fat:reuters_qtrly_shs_src_window.fat&amp;display_string=Audit&amp;DYN_ARGS=TRUE&amp;VAR:ID1=67073Y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localSheetId="14" hidden="1">{"fdsup://IBCentral/FAT Viewer?action=UPDATE&amp;creator=factset&amp;DOC_NAME=fat:reuters_qtrly_shs_src_window.fat&amp;display_string=Audit&amp;DYN_ARGS=TRUE&amp;VAR:ID1=67073Y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localSheetId="16" hidden="1">{"fdsup://IBCentral/FAT Viewer?action=UPDATE&amp;creator=factset&amp;DOC_NAME=fat:reuters_qtrly_shs_src_window.fat&amp;display_string=Audit&amp;DYN_ARGS=TRUE&amp;VAR:ID1=67073Y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localSheetId="15" hidden="1">{"fdsup://IBCentral/FAT Viewer?action=UPDATE&amp;creator=factset&amp;DOC_NAME=fat:reuters_qtrly_shs_src_window.fat&amp;display_string=Audit&amp;DYN_ARGS=TRUE&amp;VAR:ID1=67073Y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localSheetId="12" hidden="1">{"fdsup://IBCentral/FAT Viewer?action=UPDATE&amp;creator=factset&amp;DOC_NAME=fat:reuters_qtrly_shs_src_window.fat&amp;display_string=Audit&amp;DYN_ARGS=TRUE&amp;VAR:ID1=67073Y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localSheetId="13" hidden="1">{"fdsup://IBCentral/FAT Viewer?action=UPDATE&amp;creator=factset&amp;DOC_NAME=fat:reuters_qtrly_shs_src_window.fat&amp;display_string=Audit&amp;DYN_ARGS=TRUE&amp;VAR:ID1=67073Y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localSheetId="11" hidden="1">{"fdsup://IBCentral/FAT Viewer?action=UPDATE&amp;creator=factset&amp;DOC_NAME=fat:reuters_qtrly_shs_src_window.fat&amp;display_string=Audit&amp;DYN_ARGS=TRUE&amp;VAR:ID1=67073Y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localSheetId="5" hidden="1">{"fdsup://IBCentral/FAT Viewer?action=UPDATE&amp;creator=factset&amp;DOC_NAME=fat:reuters_qtrly_shs_src_window.fat&amp;display_string=Audit&amp;DYN_ARGS=TRUE&amp;VAR:ID1=67073Y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localSheetId="4" hidden="1">{"fdsup://IBCentral/FAT Viewer?action=UPDATE&amp;creator=factset&amp;DOC_NAME=fat:reuters_qtrly_shs_src_window.fat&amp;display_string=Audit&amp;DYN_ARGS=TRUE&amp;VAR:ID1=67073Y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localSheetId="3" hidden="1">{"fdsup://IBCentral/FAT Viewer?action=UPDATE&amp;creator=factset&amp;DOC_NAME=fat:reuters_qtrly_shs_src_window.fat&amp;display_string=Audit&amp;DYN_ARGS=TRUE&amp;VAR:ID1=67073Y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localSheetId="2" hidden="1">{"fdsup://IBCentral/FAT Viewer?action=UPDATE&amp;creator=factset&amp;DOC_NAME=fat:reuters_qtrly_shs_src_window.fat&amp;display_string=Audit&amp;DYN_ARGS=TRUE&amp;VAR:ID1=67073Y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hidden="1">{"fdsup://IBCentral/FAT Viewer?action=UPDATE&amp;creator=factset&amp;DOC_NAME=fat:reuters_qtrly_shs_src_window.fat&amp;display_string=Audit&amp;DYN_ARGS=TRUE&amp;VAR:ID1=67073Y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0__FDSAUDITLINK__" localSheetId="0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0__FDSAUDITLINK__" localSheetId="9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0__FDSAUDITLINK__" localSheetId="10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0__FDSAUDITLINK__" localSheetId="1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0__FDSAUDITLINK__" localSheetId="7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0__FDSAUDITLINK__" localSheetId="8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0__FDSAUDITLINK__" localSheetId="6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0__FDSAUDITLINK__" localSheetId="1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0__FDSAUDITLINK__" localSheetId="16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0__FDSAUDITLINK__" localSheetId="1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0__FDSAUDITLINK__" localSheetId="1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0__FDSAUDITLINK__" localSheetId="1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0__FDSAUDITLINK__" localSheetId="11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0__FDSAUDITLINK__" localSheetId="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0__FDSAUDITLINK__" localSheetId="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0__FDSAUDITLINK__" localSheetId="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0__FDSAUDITLINK__" localSheetId="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0__FDSAUDITLINK__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1__FDSAUDITLINK__" localSheetId="0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1__FDSAUDITLINK__" localSheetId="9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1__FDSAUDITLINK__" localSheetId="10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1__FDSAUDITLINK__" localSheetId="1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1__FDSAUDITLINK__" localSheetId="7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1__FDSAUDITLINK__" localSheetId="8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1__FDSAUDITLINK__" localSheetId="6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1__FDSAUDITLINK__" localSheetId="14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1__FDSAUDITLINK__" localSheetId="16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1__FDSAUDITLINK__" localSheetId="15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1__FDSAUDITLINK__" localSheetId="12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1__FDSAUDITLINK__" localSheetId="13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1__FDSAUDITLINK__" localSheetId="11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1__FDSAUDITLINK__" localSheetId="5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1__FDSAUDITLINK__" localSheetId="4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1__FDSAUDITLINK__" localSheetId="3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1__FDSAUDITLINK__" localSheetId="2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1__FDSAUDITLINK__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2__FDSAUDITLINK__" localSheetId="0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2__FDSAUDITLINK__" localSheetId="9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2__FDSAUDITLINK__" localSheetId="10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2__FDSAUDITLINK__" localSheetId="1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2__FDSAUDITLINK__" localSheetId="7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2__FDSAUDITLINK__" localSheetId="8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2__FDSAUDITLINK__" localSheetId="6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2__FDSAUDITLINK__" localSheetId="14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2__FDSAUDITLINK__" localSheetId="16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2__FDSAUDITLINK__" localSheetId="15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2__FDSAUDITLINK__" localSheetId="12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2__FDSAUDITLINK__" localSheetId="13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2__FDSAUDITLINK__" localSheetId="11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2__FDSAUDITLINK__" localSheetId="5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2__FDSAUDITLINK__" localSheetId="4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2__FDSAUDITLINK__" localSheetId="3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2__FDSAUDITLINK__" localSheetId="2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2__FDSAUDITLINK__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3__FDSAUDITLINK__" localSheetId="0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3__FDSAUDITLINK__" localSheetId="9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3__FDSAUDITLINK__" localSheetId="10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3__FDSAUDITLINK__" localSheetId="1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3__FDSAUDITLINK__" localSheetId="7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3__FDSAUDITLINK__" localSheetId="8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3__FDSAUDITLINK__" localSheetId="6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3__FDSAUDITLINK__" localSheetId="14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3__FDSAUDITLINK__" localSheetId="16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3__FDSAUDITLINK__" localSheetId="15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3__FDSAUDITLINK__" localSheetId="12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3__FDSAUDITLINK__" localSheetId="13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3__FDSAUDITLINK__" localSheetId="11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3__FDSAUDITLINK__" localSheetId="5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3__FDSAUDITLINK__" localSheetId="4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3__FDSAUDITLINK__" localSheetId="3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3__FDSAUDITLINK__" localSheetId="2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3__FDSAUDITLINK__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4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4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4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4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4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4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4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4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4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4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4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4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4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4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4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4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4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4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5__FDSAUDITLINK__" localSheetId="0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5__FDSAUDITLINK__" localSheetId="9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5__FDSAUDITLINK__" localSheetId="10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5__FDSAUDITLINK__" localSheetId="1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5__FDSAUDITLINK__" localSheetId="7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5__FDSAUDITLINK__" localSheetId="8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5__FDSAUDITLINK__" localSheetId="6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5__FDSAUDITLINK__" localSheetId="14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5__FDSAUDITLINK__" localSheetId="16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5__FDSAUDITLINK__" localSheetId="15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5__FDSAUDITLINK__" localSheetId="12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5__FDSAUDITLINK__" localSheetId="13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5__FDSAUDITLINK__" localSheetId="11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5__FDSAUDITLINK__" localSheetId="5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5__FDSAUDITLINK__" localSheetId="4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5__FDSAUDITLINK__" localSheetId="3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5__FDSAUDITLINK__" localSheetId="2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5__FDSAUDITLINK__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6__FDSAUDITLINK__" localSheetId="0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6__FDSAUDITLINK__" localSheetId="9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6__FDSAUDITLINK__" localSheetId="10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6__FDSAUDITLINK__" localSheetId="1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6__FDSAUDITLINK__" localSheetId="7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6__FDSAUDITLINK__" localSheetId="8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6__FDSAUDITLINK__" localSheetId="6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6__FDSAUDITLINK__" localSheetId="14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6__FDSAUDITLINK__" localSheetId="16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6__FDSAUDITLINK__" localSheetId="15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6__FDSAUDITLINK__" localSheetId="12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6__FDSAUDITLINK__" localSheetId="13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6__FDSAUDITLINK__" localSheetId="11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6__FDSAUDITLINK__" localSheetId="5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6__FDSAUDITLINK__" localSheetId="4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6__FDSAUDITLINK__" localSheetId="3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6__FDSAUDITLINK__" localSheetId="2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6__FDSAUDITLINK__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7__FDSAUDITLINK__" localSheetId="0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7__FDSAUDITLINK__" localSheetId="9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7__FDSAUDITLINK__" localSheetId="10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7__FDSAUDITLINK__" localSheetId="1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7__FDSAUDITLINK__" localSheetId="7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7__FDSAUDITLINK__" localSheetId="8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7__FDSAUDITLINK__" localSheetId="6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7__FDSAUDITLINK__" localSheetId="14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7__FDSAUDITLINK__" localSheetId="16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7__FDSAUDITLINK__" localSheetId="15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7__FDSAUDITLINK__" localSheetId="12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7__FDSAUDITLINK__" localSheetId="13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7__FDSAUDITLINK__" localSheetId="11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7__FDSAUDITLINK__" localSheetId="5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7__FDSAUDITLINK__" localSheetId="4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7__FDSAUDITLINK__" localSheetId="3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7__FDSAUDITLINK__" localSheetId="2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7__FDSAUDITLINK__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8__FDSAUDITLINK__" localSheetId="0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8__FDSAUDITLINK__" localSheetId="9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8__FDSAUDITLINK__" localSheetId="10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8__FDSAUDITLINK__" localSheetId="1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8__FDSAUDITLINK__" localSheetId="7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8__FDSAUDITLINK__" localSheetId="8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8__FDSAUDITLINK__" localSheetId="6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8__FDSAUDITLINK__" localSheetId="14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8__FDSAUDITLINK__" localSheetId="16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8__FDSAUDITLINK__" localSheetId="15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8__FDSAUDITLINK__" localSheetId="12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8__FDSAUDITLINK__" localSheetId="13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8__FDSAUDITLINK__" localSheetId="11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8__FDSAUDITLINK__" localSheetId="5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8__FDSAUDITLINK__" localSheetId="4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8__FDSAUDITLINK__" localSheetId="3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8__FDSAUDITLINK__" localSheetId="2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8__FDSAUDITLINK__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9__FDSAUDITLINK__" localSheetId="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9__FDSAUDITLINK__" localSheetId="9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9__FDSAUDITLINK__" localSheetId="1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9__FDSAUDITLINK__" localSheetId="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9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9__FDSAUDITLINK__" localSheetId="8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9__FDSAUDITLINK__" localSheetId="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9__FDSAUDITLINK__" localSheetId="1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9__FDSAUDITLINK__" localSheetId="1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9__FDSAUDITLINK__" localSheetId="1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9__FDSAUDITLINK__" localSheetId="1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9__FDSAUDITLINK__" localSheetId="1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9__FDSAUDITLINK__" localSheetId="1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9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9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9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9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9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__FDSAUDITLINK__" localSheetId="0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localSheetId="9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localSheetId="10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localSheetId="1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localSheetId="7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localSheetId="8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localSheetId="6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localSheetId="14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localSheetId="16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localSheetId="15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localSheetId="12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localSheetId="13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localSheetId="11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localSheetId="5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localSheetId="4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localSheetId="3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localSheetId="2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0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9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10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1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7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8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6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1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16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1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1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1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11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1__FDSAUDITLINK__" localSheetId="0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1__FDSAUDITLINK__" localSheetId="9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1__FDSAUDITLINK__" localSheetId="10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1__FDSAUDITLINK__" localSheetId="1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1__FDSAUDITLINK__" localSheetId="7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1__FDSAUDITLINK__" localSheetId="8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1__FDSAUDITLINK__" localSheetId="6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1__FDSAUDITLINK__" localSheetId="14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1__FDSAUDITLINK__" localSheetId="16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1__FDSAUDITLINK__" localSheetId="15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1__FDSAUDITLINK__" localSheetId="12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1__FDSAUDITLINK__" localSheetId="13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1__FDSAUDITLINK__" localSheetId="11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1__FDSAUDITLINK__" localSheetId="5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1__FDSAUDITLINK__" localSheetId="4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1__FDSAUDITLINK__" localSheetId="3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1__FDSAUDITLINK__" localSheetId="2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1__FDSAUDITLINK__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2__FDSAUDITLINK__" localSheetId="0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2__FDSAUDITLINK__" localSheetId="9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2__FDSAUDITLINK__" localSheetId="10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2__FDSAUDITLINK__" localSheetId="1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2__FDSAUDITLINK__" localSheetId="7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2__FDSAUDITLINK__" localSheetId="8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2__FDSAUDITLINK__" localSheetId="6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2__FDSAUDITLINK__" localSheetId="14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2__FDSAUDITLINK__" localSheetId="16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2__FDSAUDITLINK__" localSheetId="15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2__FDSAUDITLINK__" localSheetId="12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2__FDSAUDITLINK__" localSheetId="13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2__FDSAUDITLINK__" localSheetId="11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2__FDSAUDITLINK__" localSheetId="5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2__FDSAUDITLINK__" localSheetId="4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2__FDSAUDITLINK__" localSheetId="3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2__FDSAUDITLINK__" localSheetId="2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2__FDSAUDITLINK__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3__FDSAUDITLINK__" localSheetId="0" hidden="1">{"fdsup://IBCentral/FAT Viewer?action=UPDATE&amp;creator=factset&amp;DOC_NAME=fat:reuters_qtrly_shs_src_window.fat&amp;display_string=Audit&amp;DYN_ARGS=TRUE&amp;VAR:ID1=01880210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3__FDSAUDITLINK__" localSheetId="9" hidden="1">{"fdsup://IBCentral/FAT Viewer?action=UPDATE&amp;creator=factset&amp;DOC_NAME=fat:reuters_qtrly_shs_src_window.fat&amp;display_string=Audit&amp;DYN_ARGS=TRUE&amp;VAR:ID1=01880210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3__FDSAUDITLINK__" localSheetId="10" hidden="1">{"fdsup://IBCentral/FAT Viewer?action=UPDATE&amp;creator=factset&amp;DOC_NAME=fat:reuters_qtrly_shs_src_window.fat&amp;display_string=Audit&amp;DYN_ARGS=TRUE&amp;VAR:ID1=01880210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3__FDSAUDITLINK__" localSheetId="1" hidden="1">{"fdsup://IBCentral/FAT Viewer?action=UPDATE&amp;creator=factset&amp;DOC_NAME=fat:reuters_qtrly_shs_src_window.fat&amp;display_string=Audit&amp;DYN_ARGS=TRUE&amp;VAR:ID1=01880210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3__FDSAUDITLINK__" localSheetId="7" hidden="1">{"fdsup://IBCentral/FAT Viewer?action=UPDATE&amp;creator=factset&amp;DOC_NAME=fat:reuters_qtrly_shs_src_window.fat&amp;display_string=Audit&amp;DYN_ARGS=TRUE&amp;VAR:ID1=01880210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3__FDSAUDITLINK__" localSheetId="8" hidden="1">{"fdsup://IBCentral/FAT Viewer?action=UPDATE&amp;creator=factset&amp;DOC_NAME=fat:reuters_qtrly_shs_src_window.fat&amp;display_string=Audit&amp;DYN_ARGS=TRUE&amp;VAR:ID1=01880210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3__FDSAUDITLINK__" localSheetId="6" hidden="1">{"fdsup://IBCentral/FAT Viewer?action=UPDATE&amp;creator=factset&amp;DOC_NAME=fat:reuters_qtrly_shs_src_window.fat&amp;display_string=Audit&amp;DYN_ARGS=TRUE&amp;VAR:ID1=01880210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3__FDSAUDITLINK__" localSheetId="14" hidden="1">{"fdsup://IBCentral/FAT Viewer?action=UPDATE&amp;creator=factset&amp;DOC_NAME=fat:reuters_qtrly_shs_src_window.fat&amp;display_string=Audit&amp;DYN_ARGS=TRUE&amp;VAR:ID1=01880210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3__FDSAUDITLINK__" localSheetId="16" hidden="1">{"fdsup://IBCentral/FAT Viewer?action=UPDATE&amp;creator=factset&amp;DOC_NAME=fat:reuters_qtrly_shs_src_window.fat&amp;display_string=Audit&amp;DYN_ARGS=TRUE&amp;VAR:ID1=01880210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3__FDSAUDITLINK__" localSheetId="15" hidden="1">{"fdsup://IBCentral/FAT Viewer?action=UPDATE&amp;creator=factset&amp;DOC_NAME=fat:reuters_qtrly_shs_src_window.fat&amp;display_string=Audit&amp;DYN_ARGS=TRUE&amp;VAR:ID1=01880210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3__FDSAUDITLINK__" localSheetId="12" hidden="1">{"fdsup://IBCentral/FAT Viewer?action=UPDATE&amp;creator=factset&amp;DOC_NAME=fat:reuters_qtrly_shs_src_window.fat&amp;display_string=Audit&amp;DYN_ARGS=TRUE&amp;VAR:ID1=01880210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3__FDSAUDITLINK__" localSheetId="13" hidden="1">{"fdsup://IBCentral/FAT Viewer?action=UPDATE&amp;creator=factset&amp;DOC_NAME=fat:reuters_qtrly_shs_src_window.fat&amp;display_string=Audit&amp;DYN_ARGS=TRUE&amp;VAR:ID1=01880210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3__FDSAUDITLINK__" localSheetId="11" hidden="1">{"fdsup://IBCentral/FAT Viewer?action=UPDATE&amp;creator=factset&amp;DOC_NAME=fat:reuters_qtrly_shs_src_window.fat&amp;display_string=Audit&amp;DYN_ARGS=TRUE&amp;VAR:ID1=01880210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3__FDSAUDITLINK__" localSheetId="5" hidden="1">{"fdsup://IBCentral/FAT Viewer?action=UPDATE&amp;creator=factset&amp;DOC_NAME=fat:reuters_qtrly_shs_src_window.fat&amp;display_string=Audit&amp;DYN_ARGS=TRUE&amp;VAR:ID1=01880210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3__FDSAUDITLINK__" localSheetId="4" hidden="1">{"fdsup://IBCentral/FAT Viewer?action=UPDATE&amp;creator=factset&amp;DOC_NAME=fat:reuters_qtrly_shs_src_window.fat&amp;display_string=Audit&amp;DYN_ARGS=TRUE&amp;VAR:ID1=01880210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3__FDSAUDITLINK__" localSheetId="3" hidden="1">{"fdsup://IBCentral/FAT Viewer?action=UPDATE&amp;creator=factset&amp;DOC_NAME=fat:reuters_qtrly_shs_src_window.fat&amp;display_string=Audit&amp;DYN_ARGS=TRUE&amp;VAR:ID1=01880210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3__FDSAUDITLINK__" localSheetId="2" hidden="1">{"fdsup://IBCentral/FAT Viewer?action=UPDATE&amp;creator=factset&amp;DOC_NAME=fat:reuters_qtrly_shs_src_window.fat&amp;display_string=Audit&amp;DYN_ARGS=TRUE&amp;VAR:ID1=01880210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3__FDSAUDITLINK__" hidden="1">{"fdsup://IBCentral/FAT Viewer?action=UPDATE&amp;creator=factset&amp;DOC_NAME=fat:reuters_qtrly_shs_src_window.fat&amp;display_string=Audit&amp;DYN_ARGS=TRUE&amp;VAR:ID1=01880210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4__FDSAUDITLINK__" localSheetId="0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4__FDSAUDITLINK__" localSheetId="9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4__FDSAUDITLINK__" localSheetId="10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4__FDSAUDITLINK__" localSheetId="1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4__FDSAUDITLINK__" localSheetId="7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4__FDSAUDITLINK__" localSheetId="8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4__FDSAUDITLINK__" localSheetId="6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4__FDSAUDITLINK__" localSheetId="14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4__FDSAUDITLINK__" localSheetId="16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4__FDSAUDITLINK__" localSheetId="15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4__FDSAUDITLINK__" localSheetId="12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4__FDSAUDITLINK__" localSheetId="13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4__FDSAUDITLINK__" localSheetId="11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4__FDSAUDITLINK__" localSheetId="5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4__FDSAUDITLINK__" localSheetId="4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4__FDSAUDITLINK__" localSheetId="3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4__FDSAUDITLINK__" localSheetId="2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4__FDSAUDITLINK__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5__FDSAUDITLINK__" localSheetId="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5__FDSAUDITLINK__" localSheetId="9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5__FDSAUDITLINK__" localSheetId="1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5__FDSAUDITLINK__" localSheetId="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5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5__FDSAUDITLINK__" localSheetId="8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5__FDSAUDITLINK__" localSheetId="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5__FDSAUDITLINK__" localSheetId="1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5__FDSAUDITLINK__" localSheetId="1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5__FDSAUDITLINK__" localSheetId="1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5__FDSAUDITLINK__" localSheetId="1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5__FDSAUDITLINK__" localSheetId="1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5__FDSAUDITLINK__" localSheetId="1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5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5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5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5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5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6__FDSAUDITLINK__" localSheetId="0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6__FDSAUDITLINK__" localSheetId="9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6__FDSAUDITLINK__" localSheetId="10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6__FDSAUDITLINK__" localSheetId="1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6__FDSAUDITLINK__" localSheetId="7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6__FDSAUDITLINK__" localSheetId="8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6__FDSAUDITLINK__" localSheetId="6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6__FDSAUDITLINK__" localSheetId="14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6__FDSAUDITLINK__" localSheetId="16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6__FDSAUDITLINK__" localSheetId="15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6__FDSAUDITLINK__" localSheetId="12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6__FDSAUDITLINK__" localSheetId="13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6__FDSAUDITLINK__" localSheetId="11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6__FDSAUDITLINK__" localSheetId="5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6__FDSAUDITLINK__" localSheetId="4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6__FDSAUDITLINK__" localSheetId="3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6__FDSAUDITLINK__" localSheetId="2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6__FDSAUDITLINK__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7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7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7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7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7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7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7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7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7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7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7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7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7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7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7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7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7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7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8__FDSAUDITLINK__" localSheetId="0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78__FDSAUDITLINK__" localSheetId="9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78__FDSAUDITLINK__" localSheetId="10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78__FDSAUDITLINK__" localSheetId="1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78__FDSAUDITLINK__" localSheetId="7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78__FDSAUDITLINK__" localSheetId="8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78__FDSAUDITLINK__" localSheetId="6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78__FDSAUDITLINK__" localSheetId="1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78__FDSAUDITLINK__" localSheetId="16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78__FDSAUDITLINK__" localSheetId="1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78__FDSAUDITLINK__" localSheetId="1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78__FDSAUDITLINK__" localSheetId="1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78__FDSAUDITLINK__" localSheetId="11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78__FDSAUDITLINK__" localSheetId="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78__FDSAUDITLINK__" localSheetId="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78__FDSAUDITLINK__" localSheetId="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78__FDSAUDITLINK__" localSheetId="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78__FDSAUDITLINK__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79__FDSAUDITLINK__" localSheetId="0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9__FDSAUDITLINK__" localSheetId="9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9__FDSAUDITLINK__" localSheetId="10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9__FDSAUDITLINK__" localSheetId="1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9__FDSAUDITLINK__" localSheetId="7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9__FDSAUDITLINK__" localSheetId="8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9__FDSAUDITLINK__" localSheetId="6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9__FDSAUDITLINK__" localSheetId="1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9__FDSAUDITLINK__" localSheetId="16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9__FDSAUDITLINK__" localSheetId="1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9__FDSAUDITLINK__" localSheetId="1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9__FDSAUDITLINK__" localSheetId="1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9__FDSAUDITLINK__" localSheetId="11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9__FDSAUDITLINK__" localSheetId="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9__FDSAUDITLINK__" localSheetId="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9__FDSAUDITLINK__" localSheetId="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9__FDSAUDITLINK__" localSheetId="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9__FDSAUDITLINK__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8__FDSAUDITLINK__" localSheetId="0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__FDSAUDITLINK__" localSheetId="9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__FDSAUDITLINK__" localSheetId="10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__FDSAUDITLINK__" localSheetId="1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__FDSAUDITLINK__" localSheetId="7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__FDSAUDITLINK__" localSheetId="8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__FDSAUDITLINK__" localSheetId="6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__FDSAUDITLINK__" localSheetId="14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__FDSAUDITLINK__" localSheetId="16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__FDSAUDITLINK__" localSheetId="15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__FDSAUDITLINK__" localSheetId="12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__FDSAUDITLINK__" localSheetId="13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__FDSAUDITLINK__" localSheetId="11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__FDSAUDITLINK__" localSheetId="5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__FDSAUDITLINK__" localSheetId="4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__FDSAUDITLINK__" localSheetId="3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__FDSAUDITLINK__" localSheetId="2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__FDSAUDITLINK__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0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80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80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80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80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80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80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80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80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80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80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80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80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80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80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80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80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80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81__FDSAUDITLINK__" localSheetId="0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1__FDSAUDITLINK__" localSheetId="9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1__FDSAUDITLINK__" localSheetId="10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1__FDSAUDITLINK__" localSheetId="1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1__FDSAUDITLINK__" localSheetId="7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1__FDSAUDITLINK__" localSheetId="8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1__FDSAUDITLINK__" localSheetId="6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1__FDSAUDITLINK__" localSheetId="14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1__FDSAUDITLINK__" localSheetId="16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1__FDSAUDITLINK__" localSheetId="15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1__FDSAUDITLINK__" localSheetId="12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1__FDSAUDITLINK__" localSheetId="13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1__FDSAUDITLINK__" localSheetId="11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1__FDSAUDITLINK__" localSheetId="5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1__FDSAUDITLINK__" localSheetId="4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1__FDSAUDITLINK__" localSheetId="3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1__FDSAUDITLINK__" localSheetId="2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1__FDSAUDITLINK__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2__FDSAUDITLINK__" localSheetId="0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2__FDSAUDITLINK__" localSheetId="9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2__FDSAUDITLINK__" localSheetId="10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2__FDSAUDITLINK__" localSheetId="1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2__FDSAUDITLINK__" localSheetId="7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2__FDSAUDITLINK__" localSheetId="8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2__FDSAUDITLINK__" localSheetId="6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2__FDSAUDITLINK__" localSheetId="14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2__FDSAUDITLINK__" localSheetId="16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2__FDSAUDITLINK__" localSheetId="15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2__FDSAUDITLINK__" localSheetId="12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2__FDSAUDITLINK__" localSheetId="13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2__FDSAUDITLINK__" localSheetId="11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2__FDSAUDITLINK__" localSheetId="5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2__FDSAUDITLINK__" localSheetId="4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2__FDSAUDITLINK__" localSheetId="3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2__FDSAUDITLINK__" localSheetId="2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2__FDSAUDITLINK__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3__FDSAUDITLINK__" localSheetId="0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3__FDSAUDITLINK__" localSheetId="9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3__FDSAUDITLINK__" localSheetId="10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3__FDSAUDITLINK__" localSheetId="1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3__FDSAUDITLINK__" localSheetId="7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3__FDSAUDITLINK__" localSheetId="8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3__FDSAUDITLINK__" localSheetId="6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3__FDSAUDITLINK__" localSheetId="1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3__FDSAUDITLINK__" localSheetId="16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3__FDSAUDITLINK__" localSheetId="1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3__FDSAUDITLINK__" localSheetId="1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3__FDSAUDITLINK__" localSheetId="1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3__FDSAUDITLINK__" localSheetId="11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3__FDSAUDITLINK__" localSheetId="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3__FDSAUDITLINK__" localSheetId="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3__FDSAUDITLINK__" localSheetId="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3__FDSAUDITLINK__" localSheetId="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3__FDSAUDITLINK__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4__FDSAUDITLINK__" localSheetId="0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4__FDSAUDITLINK__" localSheetId="9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4__FDSAUDITLINK__" localSheetId="10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4__FDSAUDITLINK__" localSheetId="1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4__FDSAUDITLINK__" localSheetId="7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4__FDSAUDITLINK__" localSheetId="8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4__FDSAUDITLINK__" localSheetId="6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4__FDSAUDITLINK__" localSheetId="14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4__FDSAUDITLINK__" localSheetId="16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4__FDSAUDITLINK__" localSheetId="15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4__FDSAUDITLINK__" localSheetId="12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4__FDSAUDITLINK__" localSheetId="13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4__FDSAUDITLINK__" localSheetId="11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4__FDSAUDITLINK__" localSheetId="5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4__FDSAUDITLINK__" localSheetId="4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4__FDSAUDITLINK__" localSheetId="3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4__FDSAUDITLINK__" localSheetId="2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4__FDSAUDITLINK__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5__FDSAUDITLINK__" localSheetId="0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5__FDSAUDITLINK__" localSheetId="9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5__FDSAUDITLINK__" localSheetId="10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5__FDSAUDITLINK__" localSheetId="1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5__FDSAUDITLINK__" localSheetId="7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5__FDSAUDITLINK__" localSheetId="8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5__FDSAUDITLINK__" localSheetId="6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5__FDSAUDITLINK__" localSheetId="14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5__FDSAUDITLINK__" localSheetId="16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5__FDSAUDITLINK__" localSheetId="15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5__FDSAUDITLINK__" localSheetId="12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5__FDSAUDITLINK__" localSheetId="13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5__FDSAUDITLINK__" localSheetId="11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5__FDSAUDITLINK__" localSheetId="5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5__FDSAUDITLINK__" localSheetId="4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5__FDSAUDITLINK__" localSheetId="3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5__FDSAUDITLINK__" localSheetId="2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5__FDSAUDITLINK__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6__FDSAUDITLINK__" localSheetId="0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6__FDSAUDITLINK__" localSheetId="9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6__FDSAUDITLINK__" localSheetId="10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6__FDSAUDITLINK__" localSheetId="1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6__FDSAUDITLINK__" localSheetId="7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6__FDSAUDITLINK__" localSheetId="8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6__FDSAUDITLINK__" localSheetId="6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6__FDSAUDITLINK__" localSheetId="14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6__FDSAUDITLINK__" localSheetId="16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6__FDSAUDITLINK__" localSheetId="15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6__FDSAUDITLINK__" localSheetId="12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6__FDSAUDITLINK__" localSheetId="13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6__FDSAUDITLINK__" localSheetId="11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6__FDSAUDITLINK__" localSheetId="5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6__FDSAUDITLINK__" localSheetId="4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6__FDSAUDITLINK__" localSheetId="3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6__FDSAUDITLINK__" localSheetId="2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6__FDSAUDITLINK__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7__FDSAUDITLINK__" localSheetId="0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7__FDSAUDITLINK__" localSheetId="9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7__FDSAUDITLINK__" localSheetId="10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7__FDSAUDITLINK__" localSheetId="1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7__FDSAUDITLINK__" localSheetId="7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7__FDSAUDITLINK__" localSheetId="8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7__FDSAUDITLINK__" localSheetId="6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7__FDSAUDITLINK__" localSheetId="14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7__FDSAUDITLINK__" localSheetId="16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7__FDSAUDITLINK__" localSheetId="15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7__FDSAUDITLINK__" localSheetId="12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7__FDSAUDITLINK__" localSheetId="13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7__FDSAUDITLINK__" localSheetId="11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7__FDSAUDITLINK__" localSheetId="5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7__FDSAUDITLINK__" localSheetId="4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7__FDSAUDITLINK__" localSheetId="3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7__FDSAUDITLINK__" localSheetId="2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7__FDSAUDITLINK__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8__FDSAUDITLINK__" localSheetId="0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8__FDSAUDITLINK__" localSheetId="9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8__FDSAUDITLINK__" localSheetId="10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8__FDSAUDITLINK__" localSheetId="1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8__FDSAUDITLINK__" localSheetId="7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8__FDSAUDITLINK__" localSheetId="8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8__FDSAUDITLINK__" localSheetId="6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8__FDSAUDITLINK__" localSheetId="14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8__FDSAUDITLINK__" localSheetId="16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8__FDSAUDITLINK__" localSheetId="15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8__FDSAUDITLINK__" localSheetId="12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8__FDSAUDITLINK__" localSheetId="13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8__FDSAUDITLINK__" localSheetId="11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8__FDSAUDITLINK__" localSheetId="5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8__FDSAUDITLINK__" localSheetId="4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8__FDSAUDITLINK__" localSheetId="3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8__FDSAUDITLINK__" localSheetId="2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8__FDSAUDITLINK__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9__FDSAUDITLINK__" localSheetId="0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9__FDSAUDITLINK__" localSheetId="9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9__FDSAUDITLINK__" localSheetId="10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9__FDSAUDITLINK__" localSheetId="1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9__FDSAUDITLINK__" localSheetId="7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9__FDSAUDITLINK__" localSheetId="8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9__FDSAUDITLINK__" localSheetId="6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9__FDSAUDITLINK__" localSheetId="14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9__FDSAUDITLINK__" localSheetId="16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9__FDSAUDITLINK__" localSheetId="15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9__FDSAUDITLINK__" localSheetId="12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9__FDSAUDITLINK__" localSheetId="13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9__FDSAUDITLINK__" localSheetId="11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9__FDSAUDITLINK__" localSheetId="5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9__FDSAUDITLINK__" localSheetId="4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9__FDSAUDITLINK__" localSheetId="3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9__FDSAUDITLINK__" localSheetId="2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9__FDSAUDITLINK__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__FDSAUDITLINK__" localSheetId="0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__FDSAUDITLINK__" localSheetId="9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__FDSAUDITLINK__" localSheetId="10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__FDSAUDITLINK__" localSheetId="1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__FDSAUDITLINK__" localSheetId="7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__FDSAUDITLINK__" localSheetId="8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__FDSAUDITLINK__" localSheetId="6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__FDSAUDITLINK__" localSheetId="14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__FDSAUDITLINK__" localSheetId="16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__FDSAUDITLINK__" localSheetId="15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__FDSAUDITLINK__" localSheetId="12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__FDSAUDITLINK__" localSheetId="13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__FDSAUDITLINK__" localSheetId="11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__FDSAUDITLINK__" localSheetId="5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__FDSAUDITLINK__" localSheetId="4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__FDSAUDITLINK__" localSheetId="3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__FDSAUDITLINK__" localSheetId="2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__FDSAUDITLINK__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0__FDSAUDITLINK__" localSheetId="0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0__FDSAUDITLINK__" localSheetId="9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0__FDSAUDITLINK__" localSheetId="10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0__FDSAUDITLINK__" localSheetId="1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0__FDSAUDITLINK__" localSheetId="7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0__FDSAUDITLINK__" localSheetId="8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0__FDSAUDITLINK__" localSheetId="6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0__FDSAUDITLINK__" localSheetId="14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0__FDSAUDITLINK__" localSheetId="16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0__FDSAUDITLINK__" localSheetId="15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0__FDSAUDITLINK__" localSheetId="12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0__FDSAUDITLINK__" localSheetId="13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0__FDSAUDITLINK__" localSheetId="11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0__FDSAUDITLINK__" localSheetId="5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0__FDSAUDITLINK__" localSheetId="4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0__FDSAUDITLINK__" localSheetId="3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0__FDSAUDITLINK__" localSheetId="2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0__FDSAUDITLINK__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1__FDSAUDITLINK__" localSheetId="0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1__FDSAUDITLINK__" localSheetId="9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1__FDSAUDITLINK__" localSheetId="10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1__FDSAUDITLINK__" localSheetId="1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1__FDSAUDITLINK__" localSheetId="7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1__FDSAUDITLINK__" localSheetId="8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1__FDSAUDITLINK__" localSheetId="6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1__FDSAUDITLINK__" localSheetId="1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1__FDSAUDITLINK__" localSheetId="16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1__FDSAUDITLINK__" localSheetId="1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1__FDSAUDITLINK__" localSheetId="1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1__FDSAUDITLINK__" localSheetId="1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1__FDSAUDITLINK__" localSheetId="11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1__FDSAUDITLINK__" localSheetId="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1__FDSAUDITLINK__" localSheetId="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1__FDSAUDITLINK__" localSheetId="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1__FDSAUDITLINK__" localSheetId="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1__FDSAUDITLINK__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2__FDSAUDITLINK__" localSheetId="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92__FDSAUDITLINK__" localSheetId="9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92__FDSAUDITLINK__" localSheetId="1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92__FDSAUDITLINK__" localSheetId="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92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92__FDSAUDITLINK__" localSheetId="8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92__FDSAUDITLINK__" localSheetId="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92__FDSAUDITLINK__" localSheetId="1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92__FDSAUDITLINK__" localSheetId="1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92__FDSAUDITLINK__" localSheetId="1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92__FDSAUDITLINK__" localSheetId="1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92__FDSAUDITLINK__" localSheetId="1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92__FDSAUDITLINK__" localSheetId="1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92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92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92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92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92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93__FDSAUDITLINK__" localSheetId="0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3__FDSAUDITLINK__" localSheetId="9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3__FDSAUDITLINK__" localSheetId="10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3__FDSAUDITLINK__" localSheetId="1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3__FDSAUDITLINK__" localSheetId="7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3__FDSAUDITLINK__" localSheetId="8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3__FDSAUDITLINK__" localSheetId="6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3__FDSAUDITLINK__" localSheetId="1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3__FDSAUDITLINK__" localSheetId="16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3__FDSAUDITLINK__" localSheetId="1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3__FDSAUDITLINK__" localSheetId="1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3__FDSAUDITLINK__" localSheetId="1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3__FDSAUDITLINK__" localSheetId="11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3__FDSAUDITLINK__" localSheetId="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3__FDSAUDITLINK__" localSheetId="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3__FDSAUDITLINK__" localSheetId="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3__FDSAUDITLINK__" localSheetId="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3__FDSAUDITLINK__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4__FDSAUDITLINK__" localSheetId="0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4__FDSAUDITLINK__" localSheetId="9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4__FDSAUDITLINK__" localSheetId="10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4__FDSAUDITLINK__" localSheetId="1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4__FDSAUDITLINK__" localSheetId="7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4__FDSAUDITLINK__" localSheetId="8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4__FDSAUDITLINK__" localSheetId="6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4__FDSAUDITLINK__" localSheetId="1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4__FDSAUDITLINK__" localSheetId="16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4__FDSAUDITLINK__" localSheetId="1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4__FDSAUDITLINK__" localSheetId="1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4__FDSAUDITLINK__" localSheetId="1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4__FDSAUDITLINK__" localSheetId="11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4__FDSAUDITLINK__" localSheetId="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4__FDSAUDITLINK__" localSheetId="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4__FDSAUDITLINK__" localSheetId="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4__FDSAUDITLINK__" localSheetId="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4__FDSAUDITLINK__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5__FDSAUDITLINK__" localSheetId="0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5__FDSAUDITLINK__" localSheetId="9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5__FDSAUDITLINK__" localSheetId="10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5__FDSAUDITLINK__" localSheetId="1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5__FDSAUDITLINK__" localSheetId="7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5__FDSAUDITLINK__" localSheetId="8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5__FDSAUDITLINK__" localSheetId="6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5__FDSAUDITLINK__" localSheetId="14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5__FDSAUDITLINK__" localSheetId="16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5__FDSAUDITLINK__" localSheetId="15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5__FDSAUDITLINK__" localSheetId="12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5__FDSAUDITLINK__" localSheetId="13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5__FDSAUDITLINK__" localSheetId="11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5__FDSAUDITLINK__" localSheetId="5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5__FDSAUDITLINK__" localSheetId="4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5__FDSAUDITLINK__" localSheetId="3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5__FDSAUDITLINK__" localSheetId="2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5__FDSAUDITLINK__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6__FDSAUDITLINK__" localSheetId="0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6__FDSAUDITLINK__" localSheetId="9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6__FDSAUDITLINK__" localSheetId="10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6__FDSAUDITLINK__" localSheetId="1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6__FDSAUDITLINK__" localSheetId="7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6__FDSAUDITLINK__" localSheetId="8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6__FDSAUDITLINK__" localSheetId="6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6__FDSAUDITLINK__" localSheetId="14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6__FDSAUDITLINK__" localSheetId="16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6__FDSAUDITLINK__" localSheetId="15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6__FDSAUDITLINK__" localSheetId="12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6__FDSAUDITLINK__" localSheetId="13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6__FDSAUDITLINK__" localSheetId="11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6__FDSAUDITLINK__" localSheetId="5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6__FDSAUDITLINK__" localSheetId="4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6__FDSAUDITLINK__" localSheetId="3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6__FDSAUDITLINK__" localSheetId="2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6__FDSAUDITLINK__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7__FDSAUDITLINK__" localSheetId="0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7__FDSAUDITLINK__" localSheetId="9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7__FDSAUDITLINK__" localSheetId="10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7__FDSAUDITLINK__" localSheetId="1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7__FDSAUDITLINK__" localSheetId="7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7__FDSAUDITLINK__" localSheetId="8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7__FDSAUDITLINK__" localSheetId="6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7__FDSAUDITLINK__" localSheetId="14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7__FDSAUDITLINK__" localSheetId="16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7__FDSAUDITLINK__" localSheetId="15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7__FDSAUDITLINK__" localSheetId="12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7__FDSAUDITLINK__" localSheetId="13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7__FDSAUDITLINK__" localSheetId="11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7__FDSAUDITLINK__" localSheetId="5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7__FDSAUDITLINK__" localSheetId="4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7__FDSAUDITLINK__" localSheetId="3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7__FDSAUDITLINK__" localSheetId="2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7__FDSAUDITLINK__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8__FDSAUDITLINK__" localSheetId="0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8__FDSAUDITLINK__" localSheetId="9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8__FDSAUDITLINK__" localSheetId="10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8__FDSAUDITLINK__" localSheetId="1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8__FDSAUDITLINK__" localSheetId="7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8__FDSAUDITLINK__" localSheetId="8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8__FDSAUDITLINK__" localSheetId="6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8__FDSAUDITLINK__" localSheetId="14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8__FDSAUDITLINK__" localSheetId="16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8__FDSAUDITLINK__" localSheetId="15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8__FDSAUDITLINK__" localSheetId="12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8__FDSAUDITLINK__" localSheetId="13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8__FDSAUDITLINK__" localSheetId="11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8__FDSAUDITLINK__" localSheetId="5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8__FDSAUDITLINK__" localSheetId="4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8__FDSAUDITLINK__" localSheetId="3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8__FDSAUDITLINK__" localSheetId="2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8__FDSAUDITLINK__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9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9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9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9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9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9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9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9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9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9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9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9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9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9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9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9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9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9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__123Graph_BCHART_1" hidden="1">#REF!</definedName>
    <definedName name="_4__FDSAUDITLINK__" localSheetId="0" hidden="1">{"fdsup://IBCentral/FAT Viewer?action=UPDATE&amp;creator=factset&amp;DOC_NAME=fat:reuters_qtrly_source_window.fat&amp;display_string=Audit&amp;DYN_ARGS=TRUE&amp;VAR:ID1=45110710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__FDSAUDITLINK__" localSheetId="9" hidden="1">{"fdsup://IBCentral/FAT Viewer?action=UPDATE&amp;creator=factset&amp;DOC_NAME=fat:reuters_qtrly_source_window.fat&amp;display_string=Audit&amp;DYN_ARGS=TRUE&amp;VAR:ID1=45110710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__FDSAUDITLINK__" localSheetId="10" hidden="1">{"fdsup://IBCentral/FAT Viewer?action=UPDATE&amp;creator=factset&amp;DOC_NAME=fat:reuters_qtrly_source_window.fat&amp;display_string=Audit&amp;DYN_ARGS=TRUE&amp;VAR:ID1=45110710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__FDSAUDITLINK__" localSheetId="1" hidden="1">{"fdsup://IBCentral/FAT Viewer?action=UPDATE&amp;creator=factset&amp;DOC_NAME=fat:reuters_qtrly_source_window.fat&amp;display_string=Audit&amp;DYN_ARGS=TRUE&amp;VAR:ID1=45110710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__FDSAUDITLINK__" localSheetId="7" hidden="1">{"fdsup://IBCentral/FAT Viewer?action=UPDATE&amp;creator=factset&amp;DOC_NAME=fat:reuters_qtrly_source_window.fat&amp;display_string=Audit&amp;DYN_ARGS=TRUE&amp;VAR:ID1=45110710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__FDSAUDITLINK__" localSheetId="8" hidden="1">{"fdsup://IBCentral/FAT Viewer?action=UPDATE&amp;creator=factset&amp;DOC_NAME=fat:reuters_qtrly_source_window.fat&amp;display_string=Audit&amp;DYN_ARGS=TRUE&amp;VAR:ID1=45110710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__FDSAUDITLINK__" localSheetId="6" hidden="1">{"fdsup://IBCentral/FAT Viewer?action=UPDATE&amp;creator=factset&amp;DOC_NAME=fat:reuters_qtrly_source_window.fat&amp;display_string=Audit&amp;DYN_ARGS=TRUE&amp;VAR:ID1=45110710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__FDSAUDITLINK__" localSheetId="14" hidden="1">{"fdsup://IBCentral/FAT Viewer?action=UPDATE&amp;creator=factset&amp;DOC_NAME=fat:reuters_qtrly_source_window.fat&amp;display_string=Audit&amp;DYN_ARGS=TRUE&amp;VAR:ID1=45110710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__FDSAUDITLINK__" localSheetId="16" hidden="1">{"fdsup://IBCentral/FAT Viewer?action=UPDATE&amp;creator=factset&amp;DOC_NAME=fat:reuters_qtrly_source_window.fat&amp;display_string=Audit&amp;DYN_ARGS=TRUE&amp;VAR:ID1=45110710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__FDSAUDITLINK__" localSheetId="15" hidden="1">{"fdsup://IBCentral/FAT Viewer?action=UPDATE&amp;creator=factset&amp;DOC_NAME=fat:reuters_qtrly_source_window.fat&amp;display_string=Audit&amp;DYN_ARGS=TRUE&amp;VAR:ID1=45110710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__FDSAUDITLINK__" localSheetId="12" hidden="1">{"fdsup://IBCentral/FAT Viewer?action=UPDATE&amp;creator=factset&amp;DOC_NAME=fat:reuters_qtrly_source_window.fat&amp;display_string=Audit&amp;DYN_ARGS=TRUE&amp;VAR:ID1=45110710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__FDSAUDITLINK__" localSheetId="13" hidden="1">{"fdsup://IBCentral/FAT Viewer?action=UPDATE&amp;creator=factset&amp;DOC_NAME=fat:reuters_qtrly_source_window.fat&amp;display_string=Audit&amp;DYN_ARGS=TRUE&amp;VAR:ID1=45110710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__FDSAUDITLINK__" localSheetId="11" hidden="1">{"fdsup://IBCentral/FAT Viewer?action=UPDATE&amp;creator=factset&amp;DOC_NAME=fat:reuters_qtrly_source_window.fat&amp;display_string=Audit&amp;DYN_ARGS=TRUE&amp;VAR:ID1=45110710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__FDSAUDITLINK__" localSheetId="5" hidden="1">{"fdsup://IBCentral/FAT Viewer?action=UPDATE&amp;creator=factset&amp;DOC_NAME=fat:reuters_qtrly_source_window.fat&amp;display_string=Audit&amp;DYN_ARGS=TRUE&amp;VAR:ID1=45110710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__FDSAUDITLINK__" localSheetId="4" hidden="1">{"fdsup://IBCentral/FAT Viewer?action=UPDATE&amp;creator=factset&amp;DOC_NAME=fat:reuters_qtrly_source_window.fat&amp;display_string=Audit&amp;DYN_ARGS=TRUE&amp;VAR:ID1=45110710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__FDSAUDITLINK__" localSheetId="3" hidden="1">{"fdsup://IBCentral/FAT Viewer?action=UPDATE&amp;creator=factset&amp;DOC_NAME=fat:reuters_qtrly_source_window.fat&amp;display_string=Audit&amp;DYN_ARGS=TRUE&amp;VAR:ID1=45110710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__FDSAUDITLINK__" localSheetId="2" hidden="1">{"fdsup://IBCentral/FAT Viewer?action=UPDATE&amp;creator=factset&amp;DOC_NAME=fat:reuters_qtrly_source_window.fat&amp;display_string=Audit&amp;DYN_ARGS=TRUE&amp;VAR:ID1=45110710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__FDSAUDITLINK__" hidden="1">{"fdsup://IBCentral/FAT Viewer?action=UPDATE&amp;creator=factset&amp;DOC_NAME=fat:reuters_qtrly_source_window.fat&amp;display_string=Audit&amp;DYN_ARGS=TRUE&amp;VAR:ID1=45110710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__FDSAUDITLINK__" localSheetId="0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__FDSAUDITLINK__" localSheetId="9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__FDSAUDITLINK__" localSheetId="10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__FDSAUDITLINK__" localSheetId="1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__FDSAUDITLINK__" localSheetId="7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__FDSAUDITLINK__" localSheetId="8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__FDSAUDITLINK__" localSheetId="6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__FDSAUDITLINK__" localSheetId="14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__FDSAUDITLINK__" localSheetId="16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__FDSAUDITLINK__" localSheetId="15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__FDSAUDITLINK__" localSheetId="12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__FDSAUDITLINK__" localSheetId="13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__FDSAUDITLINK__" localSheetId="11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__FDSAUDITLINK__" localSheetId="5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__FDSAUDITLINK__" localSheetId="4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__FDSAUDITLINK__" localSheetId="3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__FDSAUDITLINK__" localSheetId="2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__FDSAUDITLINK__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0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0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0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0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0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0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0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0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0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0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0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0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0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0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0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0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0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0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1__FDSAUDITLINK__" localSheetId="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1__FDSAUDITLINK__" localSheetId="9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1__FDSAUDITLINK__" localSheetId="1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1__FDSAUDITLINK__" localSheetId="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1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1__FDSAUDITLINK__" localSheetId="8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1__FDSAUDITLINK__" localSheetId="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1__FDSAUDITLINK__" localSheetId="1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1__FDSAUDITLINK__" localSheetId="1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1__FDSAUDITLINK__" localSheetId="1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1__FDSAUDITLINK__" localSheetId="1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1__FDSAUDITLINK__" localSheetId="1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1__FDSAUDITLINK__" localSheetId="1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1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1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1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1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1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2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2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2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2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2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2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2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2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2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2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2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2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2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2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2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2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2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2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3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3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3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3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3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3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3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3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3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3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3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3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3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3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3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3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3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3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4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4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4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4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4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4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4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4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4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4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4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4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4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4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4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4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4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4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5__FDSAUDITLINK__" localSheetId="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5__FDSAUDITLINK__" localSheetId="9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5__FDSAUDITLINK__" localSheetId="1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5__FDSAUDITLINK__" localSheetId="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5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5__FDSAUDITLINK__" localSheetId="8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5__FDSAUDITLINK__" localSheetId="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5__FDSAUDITLINK__" localSheetId="1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5__FDSAUDITLINK__" localSheetId="1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5__FDSAUDITLINK__" localSheetId="1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5__FDSAUDITLINK__" localSheetId="1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5__FDSAUDITLINK__" localSheetId="1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5__FDSAUDITLINK__" localSheetId="1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5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5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5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5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5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6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6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6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6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6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6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6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6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6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6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6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6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6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6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6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6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6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6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7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7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7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7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7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7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7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7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7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7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7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7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7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7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7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7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7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7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8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08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08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08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08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08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08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08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08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08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08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08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08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08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08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08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08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08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09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9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9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9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9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9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9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9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9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9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9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9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9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9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9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9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9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9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__FDSAUDITLINK__" localSheetId="0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__FDSAUDITLINK__" localSheetId="9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__FDSAUDITLINK__" localSheetId="10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__FDSAUDITLINK__" localSheetId="1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__FDSAUDITLINK__" localSheetId="7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__FDSAUDITLINK__" localSheetId="8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__FDSAUDITLINK__" localSheetId="6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__FDSAUDITLINK__" localSheetId="14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__FDSAUDITLINK__" localSheetId="16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__FDSAUDITLINK__" localSheetId="15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__FDSAUDITLINK__" localSheetId="12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__FDSAUDITLINK__" localSheetId="13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__FDSAUDITLINK__" localSheetId="11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__FDSAUDITLINK__" localSheetId="5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__FDSAUDITLINK__" localSheetId="4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__FDSAUDITLINK__" localSheetId="3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__FDSAUDITLINK__" localSheetId="2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__FDSAUDITLINK__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0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0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0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0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0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0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0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0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0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0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0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0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0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0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0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0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0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0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1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1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1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1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1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1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1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1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1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1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1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1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1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1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1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1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1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1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2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12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12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12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12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12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12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12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12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12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12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12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12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12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12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12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12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12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13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3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3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3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3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3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3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3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3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3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3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3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3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3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3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3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3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3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4__FDSAUDITLINK__" localSheetId="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4__FDSAUDITLINK__" localSheetId="9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4__FDSAUDITLINK__" localSheetId="1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4__FDSAUDITLINK__" localSheetId="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4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4__FDSAUDITLINK__" localSheetId="8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4__FDSAUDITLINK__" localSheetId="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4__FDSAUDITLINK__" localSheetId="1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4__FDSAUDITLINK__" localSheetId="1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4__FDSAUDITLINK__" localSheetId="1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4__FDSAUDITLINK__" localSheetId="1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4__FDSAUDITLINK__" localSheetId="1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4__FDSAUDITLINK__" localSheetId="1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4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4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4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4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4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5__FDSAUDITLINK__" localSheetId="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15__FDSAUDITLINK__" localSheetId="9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15__FDSAUDITLINK__" localSheetId="1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15__FDSAUDITLINK__" localSheetId="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15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15__FDSAUDITLINK__" localSheetId="8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15__FDSAUDITLINK__" localSheetId="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15__FDSAUDITLINK__" localSheetId="1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15__FDSAUDITLINK__" localSheetId="1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15__FDSAUDITLINK__" localSheetId="1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15__FDSAUDITLINK__" localSheetId="1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15__FDSAUDITLINK__" localSheetId="1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15__FDSAUDITLINK__" localSheetId="1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15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15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15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15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15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16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6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6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6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6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6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6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6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6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6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6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6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6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6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6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6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6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6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7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7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7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7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7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7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7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7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7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7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7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7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7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7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7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7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7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7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8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18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18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18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18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18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18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18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18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18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18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18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18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18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18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18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18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18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19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9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9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9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9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9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9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9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9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9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9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9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9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9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9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9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9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9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__FDSAUDITLINK__" localSheetId="0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__FDSAUDITLINK__" localSheetId="9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__FDSAUDITLINK__" localSheetId="10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__FDSAUDITLINK__" localSheetId="1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__FDSAUDITLINK__" localSheetId="7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__FDSAUDITLINK__" localSheetId="8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__FDSAUDITLINK__" localSheetId="6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__FDSAUDITLINK__" localSheetId="14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__FDSAUDITLINK__" localSheetId="16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__FDSAUDITLINK__" localSheetId="15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__FDSAUDITLINK__" localSheetId="12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__FDSAUDITLINK__" localSheetId="13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__FDSAUDITLINK__" localSheetId="11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__FDSAUDITLINK__" localSheetId="5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__FDSAUDITLINK__" localSheetId="4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__FDSAUDITLINK__" localSheetId="3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__FDSAUDITLINK__" localSheetId="2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__FDSAUDITLINK__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0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0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0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0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0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0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0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0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0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0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0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0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0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0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0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0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0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0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1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1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1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1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1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1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1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1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1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1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1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1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1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1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1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1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1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1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2__FDSAUDITLINK__" localSheetId="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2__FDSAUDITLINK__" localSheetId="9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2__FDSAUDITLINK__" localSheetId="1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2__FDSAUDITLINK__" localSheetId="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2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2__FDSAUDITLINK__" localSheetId="8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2__FDSAUDITLINK__" localSheetId="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2__FDSAUDITLINK__" localSheetId="1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2__FDSAUDITLINK__" localSheetId="1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2__FDSAUDITLINK__" localSheetId="1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2__FDSAUDITLINK__" localSheetId="1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2__FDSAUDITLINK__" localSheetId="1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2__FDSAUDITLINK__" localSheetId="1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2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2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2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2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2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3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3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3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3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3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3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3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3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3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3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3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3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3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3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3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3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3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3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4__FDSAUDITLINK__" localSheetId="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4__FDSAUDITLINK__" localSheetId="9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4__FDSAUDITLINK__" localSheetId="1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4__FDSAUDITLINK__" localSheetId="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4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4__FDSAUDITLINK__" localSheetId="8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4__FDSAUDITLINK__" localSheetId="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4__FDSAUDITLINK__" localSheetId="1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4__FDSAUDITLINK__" localSheetId="1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4__FDSAUDITLINK__" localSheetId="1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4__FDSAUDITLINK__" localSheetId="1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4__FDSAUDITLINK__" localSheetId="1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4__FDSAUDITLINK__" localSheetId="1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4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4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4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4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4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5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5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5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5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5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5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5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5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5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5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5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5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5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5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5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5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5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5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6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6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6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6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6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6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6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6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6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6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6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6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6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6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6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6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6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6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7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7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7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7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7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7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7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7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7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7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7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7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7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7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7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7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7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7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8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8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8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8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8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8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8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8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8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8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8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8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8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8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8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8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8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8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9__FDSAUDITLINK__" localSheetId="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9__FDSAUDITLINK__" localSheetId="9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9__FDSAUDITLINK__" localSheetId="1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9__FDSAUDITLINK__" localSheetId="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9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9__FDSAUDITLINK__" localSheetId="8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9__FDSAUDITLINK__" localSheetId="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9__FDSAUDITLINK__" localSheetId="1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9__FDSAUDITLINK__" localSheetId="1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9__FDSAUDITLINK__" localSheetId="1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9__FDSAUDITLINK__" localSheetId="1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9__FDSAUDITLINK__" localSheetId="1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9__FDSAUDITLINK__" localSheetId="1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9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9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9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9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9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__FDSAUDITLINK__" localSheetId="0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__FDSAUDITLINK__" localSheetId="9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__FDSAUDITLINK__" localSheetId="10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__FDSAUDITLINK__" localSheetId="1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__FDSAUDITLINK__" localSheetId="7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__FDSAUDITLINK__" localSheetId="8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__FDSAUDITLINK__" localSheetId="6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__FDSAUDITLINK__" localSheetId="14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__FDSAUDITLINK__" localSheetId="16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__FDSAUDITLINK__" localSheetId="15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__FDSAUDITLINK__" localSheetId="12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__FDSAUDITLINK__" localSheetId="13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__FDSAUDITLINK__" localSheetId="11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__FDSAUDITLINK__" localSheetId="5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__FDSAUDITLINK__" localSheetId="4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__FDSAUDITLINK__" localSheetId="3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__FDSAUDITLINK__" localSheetId="2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__FDSAUDITLINK__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0__FDSAUDITLINK__" localSheetId="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30__FDSAUDITLINK__" localSheetId="9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30__FDSAUDITLINK__" localSheetId="1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30__FDSAUDITLINK__" localSheetId="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30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30__FDSAUDITLINK__" localSheetId="8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30__FDSAUDITLINK__" localSheetId="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30__FDSAUDITLINK__" localSheetId="1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30__FDSAUDITLINK__" localSheetId="1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30__FDSAUDITLINK__" localSheetId="1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30__FDSAUDITLINK__" localSheetId="1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30__FDSAUDITLINK__" localSheetId="1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30__FDSAUDITLINK__" localSheetId="1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30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30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30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30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30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31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1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1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1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1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1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1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1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1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1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1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1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1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1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1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1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1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1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2__FDSAUDITLINK__" localSheetId="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2__FDSAUDITLINK__" localSheetId="9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2__FDSAUDITLINK__" localSheetId="1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2__FDSAUDITLINK__" localSheetId="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2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2__FDSAUDITLINK__" localSheetId="8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2__FDSAUDITLINK__" localSheetId="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2__FDSAUDITLINK__" localSheetId="1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2__FDSAUDITLINK__" localSheetId="1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2__FDSAUDITLINK__" localSheetId="1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2__FDSAUDITLINK__" localSheetId="1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2__FDSAUDITLINK__" localSheetId="1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2__FDSAUDITLINK__" localSheetId="1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2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2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2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2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2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3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3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3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3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3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3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3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3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3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3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3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3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3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3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3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3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3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3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4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4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4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4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4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4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4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4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4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4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4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4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4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4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4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4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4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4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5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35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35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35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35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35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35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35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35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35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35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35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35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35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35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35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35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35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36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6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6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6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6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6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6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6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6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6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6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6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6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6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6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6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6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6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7__FDSAUDITLINK__" localSheetId="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7__FDSAUDITLINK__" localSheetId="9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7__FDSAUDITLINK__" localSheetId="1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7__FDSAUDITLINK__" localSheetId="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7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7__FDSAUDITLINK__" localSheetId="8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7__FDSAUDITLINK__" localSheetId="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7__FDSAUDITLINK__" localSheetId="1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7__FDSAUDITLINK__" localSheetId="1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7__FDSAUDITLINK__" localSheetId="1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7__FDSAUDITLINK__" localSheetId="1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7__FDSAUDITLINK__" localSheetId="1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7__FDSAUDITLINK__" localSheetId="1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7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7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7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7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7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8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8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8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8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8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8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8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8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8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8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8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8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8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8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8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8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8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8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9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9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9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9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9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9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9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9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9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9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9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9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9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9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9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9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9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9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__FDSAUDITLINK__" localSheetId="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__FDSAUDITLINK__" localSheetId="9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__FDSAUDITLINK__" localSheetId="1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__FDSAUDITLINK__" localSheetId="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__FDSAUDITLINK__" localSheetId="8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__FDSAUDITLINK__" localSheetId="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__FDSAUDITLINK__" localSheetId="1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__FDSAUDITLINK__" localSheetId="1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__FDSAUDITLINK__" localSheetId="1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__FDSAUDITLINK__" localSheetId="1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__FDSAUDITLINK__" localSheetId="1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__FDSAUDITLINK__" localSheetId="1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0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0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0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0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0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0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0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0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0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0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0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0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0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0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0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0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0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0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1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1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1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1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1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1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1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1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1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1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1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1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1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1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1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1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1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1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2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2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2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2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2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2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2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2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2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2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2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2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2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2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2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2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2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2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3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3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3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3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3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3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3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3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3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3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3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3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3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3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3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3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3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3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4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4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4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4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4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4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4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4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4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4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4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4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4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4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4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4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4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4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5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5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5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5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5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5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5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5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5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5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5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5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5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5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5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5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5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5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6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6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6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6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6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6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6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6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6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6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6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6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6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6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6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6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6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6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7__FDSAUDITLINK__" localSheetId="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7__FDSAUDITLINK__" localSheetId="9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7__FDSAUDITLINK__" localSheetId="1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7__FDSAUDITLINK__" localSheetId="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7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7__FDSAUDITLINK__" localSheetId="8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7__FDSAUDITLINK__" localSheetId="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7__FDSAUDITLINK__" localSheetId="1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7__FDSAUDITLINK__" localSheetId="1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7__FDSAUDITLINK__" localSheetId="1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7__FDSAUDITLINK__" localSheetId="1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7__FDSAUDITLINK__" localSheetId="1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7__FDSAUDITLINK__" localSheetId="1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7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7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7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7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7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8__FDSAUDITLINK__" localSheetId="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8__FDSAUDITLINK__" localSheetId="9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8__FDSAUDITLINK__" localSheetId="1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8__FDSAUDITLINK__" localSheetId="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8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8__FDSAUDITLINK__" localSheetId="8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8__FDSAUDITLINK__" localSheetId="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8__FDSAUDITLINK__" localSheetId="1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8__FDSAUDITLINK__" localSheetId="1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8__FDSAUDITLINK__" localSheetId="1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8__FDSAUDITLINK__" localSheetId="1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8__FDSAUDITLINK__" localSheetId="1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8__FDSAUDITLINK__" localSheetId="1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8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8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8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8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8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9__FDSAUDITLINK__" localSheetId="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49__FDSAUDITLINK__" localSheetId="9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49__FDSAUDITLINK__" localSheetId="1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49__FDSAUDITLINK__" localSheetId="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49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49__FDSAUDITLINK__" localSheetId="8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49__FDSAUDITLINK__" localSheetId="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49__FDSAUDITLINK__" localSheetId="1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49__FDSAUDITLINK__" localSheetId="1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49__FDSAUDITLINK__" localSheetId="1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49__FDSAUDITLINK__" localSheetId="1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49__FDSAUDITLINK__" localSheetId="1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49__FDSAUDITLINK__" localSheetId="1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49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49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49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49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49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5__FDSAUDITLINK__" localSheetId="0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__FDSAUDITLINK__" localSheetId="9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__FDSAUDITLINK__" localSheetId="10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__FDSAUDITLINK__" localSheetId="1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__FDSAUDITLINK__" localSheetId="7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__FDSAUDITLINK__" localSheetId="8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__FDSAUDITLINK__" localSheetId="6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__FDSAUDITLINK__" localSheetId="14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__FDSAUDITLINK__" localSheetId="16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__FDSAUDITLINK__" localSheetId="15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__FDSAUDITLINK__" localSheetId="12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__FDSAUDITLINK__" localSheetId="13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__FDSAUDITLINK__" localSheetId="11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__FDSAUDITLINK__" localSheetId="5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__FDSAUDITLINK__" localSheetId="4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__FDSAUDITLINK__" localSheetId="3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__FDSAUDITLINK__" localSheetId="2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__FDSAUDITLINK__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0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0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0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0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0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0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0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0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0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0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0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0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0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0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0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0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0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0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1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1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1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1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1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1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1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1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1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1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1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1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1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1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1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1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1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1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2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2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2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2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2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2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2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2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2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2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2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2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2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2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2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2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2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2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3__FDSAUDITLINK__" localSheetId="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3__FDSAUDITLINK__" localSheetId="9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3__FDSAUDITLINK__" localSheetId="1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3__FDSAUDITLINK__" localSheetId="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3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3__FDSAUDITLINK__" localSheetId="8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3__FDSAUDITLINK__" localSheetId="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3__FDSAUDITLINK__" localSheetId="1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3__FDSAUDITLINK__" localSheetId="1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3__FDSAUDITLINK__" localSheetId="1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3__FDSAUDITLINK__" localSheetId="1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3__FDSAUDITLINK__" localSheetId="1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3__FDSAUDITLINK__" localSheetId="1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3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3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3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3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3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4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4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4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4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4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4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4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4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4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4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4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4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4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4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4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4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4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4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5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5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5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5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5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5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5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5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5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5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5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5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5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5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5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5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5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5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6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6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6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6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6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6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6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6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6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6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6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6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6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6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6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6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6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6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7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7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7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7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7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7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7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7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7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7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7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7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7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7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7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7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7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7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8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8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8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8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8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8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8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8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8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8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8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8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8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8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8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8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8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8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9__FDSAUDITLINK__" localSheetId="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9__FDSAUDITLINK__" localSheetId="9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9__FDSAUDITLINK__" localSheetId="1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9__FDSAUDITLINK__" localSheetId="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9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9__FDSAUDITLINK__" localSheetId="8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9__FDSAUDITLINK__" localSheetId="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9__FDSAUDITLINK__" localSheetId="1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9__FDSAUDITLINK__" localSheetId="1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9__FDSAUDITLINK__" localSheetId="1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9__FDSAUDITLINK__" localSheetId="1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9__FDSAUDITLINK__" localSheetId="1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9__FDSAUDITLINK__" localSheetId="1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9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9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9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9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9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__FDSAUDITLINK__" localSheetId="0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__FDSAUDITLINK__" localSheetId="9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__FDSAUDITLINK__" localSheetId="10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__FDSAUDITLINK__" localSheetId="1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__FDSAUDITLINK__" localSheetId="7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__FDSAUDITLINK__" localSheetId="8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__FDSAUDITLINK__" localSheetId="6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__FDSAUDITLINK__" localSheetId="14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__FDSAUDITLINK__" localSheetId="16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__FDSAUDITLINK__" localSheetId="15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__FDSAUDITLINK__" localSheetId="12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__FDSAUDITLINK__" localSheetId="13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__FDSAUDITLINK__" localSheetId="11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__FDSAUDITLINK__" localSheetId="5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__FDSAUDITLINK__" localSheetId="4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__FDSAUDITLINK__" localSheetId="3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__FDSAUDITLINK__" localSheetId="2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__FDSAUDITLINK__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0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0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0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0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0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0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0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0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0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0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0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0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0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0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0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0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0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0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1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1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1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1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1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1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1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1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1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1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1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1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1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1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1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1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1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1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2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2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2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2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2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2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2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2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2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2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2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2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2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2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2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2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2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2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3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3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3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3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3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3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3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3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3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3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3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3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3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3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3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3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3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3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4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64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64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64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64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64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64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64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64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64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64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64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64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64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64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64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64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64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65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65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65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65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65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65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65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65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65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65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65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65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65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65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65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65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65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65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66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6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6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6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6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6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6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6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6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6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6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6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6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6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6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6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6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6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7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7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7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7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7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7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7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7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7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7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7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7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7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7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7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7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7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7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8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8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8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8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8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8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8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8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8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8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8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8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8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8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8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8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8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8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9__FDSAUDITLINK__" localSheetId="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9__FDSAUDITLINK__" localSheetId="9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9__FDSAUDITLINK__" localSheetId="1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9__FDSAUDITLINK__" localSheetId="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9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9__FDSAUDITLINK__" localSheetId="8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9__FDSAUDITLINK__" localSheetId="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9__FDSAUDITLINK__" localSheetId="1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9__FDSAUDITLINK__" localSheetId="1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9__FDSAUDITLINK__" localSheetId="1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9__FDSAUDITLINK__" localSheetId="1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9__FDSAUDITLINK__" localSheetId="1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9__FDSAUDITLINK__" localSheetId="1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9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9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9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9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9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__FDSAUDITLINK__" localSheetId="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__FDSAUDITLINK__" localSheetId="9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__FDSAUDITLINK__" localSheetId="1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__FDSAUDITLINK__" localSheetId="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__FDSAUDITLINK__" localSheetId="8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__FDSAUDITLINK__" localSheetId="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__FDSAUDITLINK__" localSheetId="1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__FDSAUDITLINK__" localSheetId="1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__FDSAUDITLINK__" localSheetId="1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__FDSAUDITLINK__" localSheetId="1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__FDSAUDITLINK__" localSheetId="1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__FDSAUDITLINK__" localSheetId="1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0__FDSAUDITLINK__" localSheetId="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0__FDSAUDITLINK__" localSheetId="9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0__FDSAUDITLINK__" localSheetId="1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0__FDSAUDITLINK__" localSheetId="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0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0__FDSAUDITLINK__" localSheetId="8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0__FDSAUDITLINK__" localSheetId="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0__FDSAUDITLINK__" localSheetId="1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0__FDSAUDITLINK__" localSheetId="1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0__FDSAUDITLINK__" localSheetId="1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0__FDSAUDITLINK__" localSheetId="1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0__FDSAUDITLINK__" localSheetId="1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0__FDSAUDITLINK__" localSheetId="1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0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0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0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0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0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1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1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1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1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1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1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1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1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1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1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1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1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1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1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1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1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1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1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2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2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2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2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2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2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2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2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2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2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2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2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2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2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2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2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2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2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3__FDSAUDITLINK__" localSheetId="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3__FDSAUDITLINK__" localSheetId="9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3__FDSAUDITLINK__" localSheetId="1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3__FDSAUDITLINK__" localSheetId="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3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3__FDSAUDITLINK__" localSheetId="8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3__FDSAUDITLINK__" localSheetId="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3__FDSAUDITLINK__" localSheetId="1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3__FDSAUDITLINK__" localSheetId="1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3__FDSAUDITLINK__" localSheetId="1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3__FDSAUDITLINK__" localSheetId="1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3__FDSAUDITLINK__" localSheetId="1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3__FDSAUDITLINK__" localSheetId="1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3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3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3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3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3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4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4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4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4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4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4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4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4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4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4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4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4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4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4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4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4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4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4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5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5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5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5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5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5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5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5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5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5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5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5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5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5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5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5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5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5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6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6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6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6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6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6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6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6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6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6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6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6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6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6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6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6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6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6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7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7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7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7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7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7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7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7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7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7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7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7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7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7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7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7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7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7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8__FDSAUDITLINK__" localSheetId="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78__FDSAUDITLINK__" localSheetId="9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78__FDSAUDITLINK__" localSheetId="1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78__FDSAUDITLINK__" localSheetId="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78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78__FDSAUDITLINK__" localSheetId="8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78__FDSAUDITLINK__" localSheetId="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78__FDSAUDITLINK__" localSheetId="1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78__FDSAUDITLINK__" localSheetId="1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78__FDSAUDITLINK__" localSheetId="1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78__FDSAUDITLINK__" localSheetId="1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78__FDSAUDITLINK__" localSheetId="1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78__FDSAUDITLINK__" localSheetId="1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78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78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78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78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78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79__FDSAUDITLINK__" localSheetId="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9__FDSAUDITLINK__" localSheetId="9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9__FDSAUDITLINK__" localSheetId="1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9__FDSAUDITLINK__" localSheetId="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9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9__FDSAUDITLINK__" localSheetId="8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9__FDSAUDITLINK__" localSheetId="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9__FDSAUDITLINK__" localSheetId="1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9__FDSAUDITLINK__" localSheetId="1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9__FDSAUDITLINK__" localSheetId="1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9__FDSAUDITLINK__" localSheetId="1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9__FDSAUDITLINK__" localSheetId="1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9__FDSAUDITLINK__" localSheetId="1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9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9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9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9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9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8__FDSAUDITLINK__" localSheetId="0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__FDSAUDITLINK__" localSheetId="9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__FDSAUDITLINK__" localSheetId="10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__FDSAUDITLINK__" localSheetId="1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__FDSAUDITLINK__" localSheetId="7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__FDSAUDITLINK__" localSheetId="8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__FDSAUDITLINK__" localSheetId="6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__FDSAUDITLINK__" localSheetId="1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__FDSAUDITLINK__" localSheetId="16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__FDSAUDITLINK__" localSheetId="1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__FDSAUDITLINK__" localSheetId="1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__FDSAUDITLINK__" localSheetId="1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__FDSAUDITLINK__" localSheetId="11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__FDSAUDITLINK__" localSheetId="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__FDSAUDITLINK__" localSheetId="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__FDSAUDITLINK__" localSheetId="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__FDSAUDITLINK__" localSheetId="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__FDSAUDITLINK__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0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0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0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0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0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0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0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0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0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0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0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0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0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0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0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0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0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0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1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1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1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1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1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1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1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1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1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1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1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1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1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1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1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1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1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1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2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2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2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2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2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2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2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2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2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2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2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2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2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2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2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2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2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2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3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3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3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3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3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3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3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3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3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3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3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3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3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3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3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3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3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3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4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84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84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84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84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84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84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84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84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84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84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84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84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84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84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84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84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84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85__FDSAUDITLINK__" localSheetId="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5__FDSAUDITLINK__" localSheetId="9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5__FDSAUDITLINK__" localSheetId="1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5__FDSAUDITLINK__" localSheetId="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5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5__FDSAUDITLINK__" localSheetId="8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5__FDSAUDITLINK__" localSheetId="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5__FDSAUDITLINK__" localSheetId="1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5__FDSAUDITLINK__" localSheetId="1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5__FDSAUDITLINK__" localSheetId="1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5__FDSAUDITLINK__" localSheetId="1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5__FDSAUDITLINK__" localSheetId="1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5__FDSAUDITLINK__" localSheetId="1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5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5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5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5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5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6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6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6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6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6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6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6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6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6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6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6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6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6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6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6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6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6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6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7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7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7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7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7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7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7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7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7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7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7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7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7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7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7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7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7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7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8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8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8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8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8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8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8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8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8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8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8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8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8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8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8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8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8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8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9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9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9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9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9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9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9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9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9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9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9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9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9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9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9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9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9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9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__FDSAUDITLINK__" localSheetId="0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__FDSAUDITLINK__" localSheetId="9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__FDSAUDITLINK__" localSheetId="10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__FDSAUDITLINK__" localSheetId="1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__FDSAUDITLINK__" localSheetId="7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__FDSAUDITLINK__" localSheetId="8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__FDSAUDITLINK__" localSheetId="6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__FDSAUDITLINK__" localSheetId="14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__FDSAUDITLINK__" localSheetId="16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__FDSAUDITLINK__" localSheetId="15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__FDSAUDITLINK__" localSheetId="12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__FDSAUDITLINK__" localSheetId="13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__FDSAUDITLINK__" localSheetId="11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__FDSAUDITLINK__" localSheetId="5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__FDSAUDITLINK__" localSheetId="4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__FDSAUDITLINK__" localSheetId="3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__FDSAUDITLINK__" localSheetId="2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__FDSAUDITLINK__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0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0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0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0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0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0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0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0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0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0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0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0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0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0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0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0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0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0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1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1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1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1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1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1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1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1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1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1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1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1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1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1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1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1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1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1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2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2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2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2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2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2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2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2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2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2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2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2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2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2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2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2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2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2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3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3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3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3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3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3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3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3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3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3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3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3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3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3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3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3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3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3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4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4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4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4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4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4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4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4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4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4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4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4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4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4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4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4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4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4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5__FDSAUDITLINK__" localSheetId="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5__FDSAUDITLINK__" localSheetId="9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5__FDSAUDITLINK__" localSheetId="1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5__FDSAUDITLINK__" localSheetId="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5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5__FDSAUDITLINK__" localSheetId="8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5__FDSAUDITLINK__" localSheetId="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5__FDSAUDITLINK__" localSheetId="1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5__FDSAUDITLINK__" localSheetId="1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5__FDSAUDITLINK__" localSheetId="1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5__FDSAUDITLINK__" localSheetId="1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5__FDSAUDITLINK__" localSheetId="1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5__FDSAUDITLINK__" localSheetId="1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5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5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5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5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5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6__FDSAUDITLINK__" localSheetId="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6__FDSAUDITLINK__" localSheetId="9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6__FDSAUDITLINK__" localSheetId="1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6__FDSAUDITLINK__" localSheetId="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6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6__FDSAUDITLINK__" localSheetId="8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6__FDSAUDITLINK__" localSheetId="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6__FDSAUDITLINK__" localSheetId="1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6__FDSAUDITLINK__" localSheetId="1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6__FDSAUDITLINK__" localSheetId="1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6__FDSAUDITLINK__" localSheetId="1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6__FDSAUDITLINK__" localSheetId="1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6__FDSAUDITLINK__" localSheetId="1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6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6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6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6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6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7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7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7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7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7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7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7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7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7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7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7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7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7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7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7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7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7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7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8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8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8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8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8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8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8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8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8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8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8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8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8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8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8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8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8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8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9__FDSAUDITLINK__" localSheetId="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9__FDSAUDITLINK__" localSheetId="9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9__FDSAUDITLINK__" localSheetId="1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9__FDSAUDITLINK__" localSheetId="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9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9__FDSAUDITLINK__" localSheetId="8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9__FDSAUDITLINK__" localSheetId="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9__FDSAUDITLINK__" localSheetId="1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9__FDSAUDITLINK__" localSheetId="1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9__FDSAUDITLINK__" localSheetId="1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9__FDSAUDITLINK__" localSheetId="1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9__FDSAUDITLINK__" localSheetId="1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9__FDSAUDITLINK__" localSheetId="1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9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9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9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9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9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__123Graph_ACHART_1" hidden="1">#REF!</definedName>
    <definedName name="_5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__FDSAUDITLINK__" localSheetId="0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__FDSAUDITLINK__" localSheetId="9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__FDSAUDITLINK__" localSheetId="10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__FDSAUDITLINK__" localSheetId="1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__FDSAUDITLINK__" localSheetId="7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__FDSAUDITLINK__" localSheetId="8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__FDSAUDITLINK__" localSheetId="6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__FDSAUDITLINK__" localSheetId="14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__FDSAUDITLINK__" localSheetId="16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__FDSAUDITLINK__" localSheetId="15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__FDSAUDITLINK__" localSheetId="12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__FDSAUDITLINK__" localSheetId="13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__FDSAUDITLINK__" localSheetId="11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__FDSAUDITLINK__" localSheetId="5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__FDSAUDITLINK__" localSheetId="4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__FDSAUDITLINK__" localSheetId="3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__FDSAUDITLINK__" localSheetId="2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__FDSAUDITLINK__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0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0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0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0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0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0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0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0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0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0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0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0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0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0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0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0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0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0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1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1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1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1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1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1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1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1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1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1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1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1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1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1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1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1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1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1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2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2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2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2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2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2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2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2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2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2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2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2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2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2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2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2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2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2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3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3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3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3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3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3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3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3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3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3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3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3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3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3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3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3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3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3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4__FDSAUDITLINK__" localSheetId="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04__FDSAUDITLINK__" localSheetId="9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04__FDSAUDITLINK__" localSheetId="1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04__FDSAUDITLINK__" localSheetId="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04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04__FDSAUDITLINK__" localSheetId="8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04__FDSAUDITLINK__" localSheetId="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04__FDSAUDITLINK__" localSheetId="1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04__FDSAUDITLINK__" localSheetId="1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04__FDSAUDITLINK__" localSheetId="1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04__FDSAUDITLINK__" localSheetId="1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04__FDSAUDITLINK__" localSheetId="1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04__FDSAUDITLINK__" localSheetId="1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04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04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04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04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04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05__FDSAUDITLINK__" localSheetId="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5__FDSAUDITLINK__" localSheetId="9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5__FDSAUDITLINK__" localSheetId="1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5__FDSAUDITLINK__" localSheetId="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5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5__FDSAUDITLINK__" localSheetId="8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5__FDSAUDITLINK__" localSheetId="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5__FDSAUDITLINK__" localSheetId="1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5__FDSAUDITLINK__" localSheetId="1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5__FDSAUDITLINK__" localSheetId="1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5__FDSAUDITLINK__" localSheetId="1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5__FDSAUDITLINK__" localSheetId="1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5__FDSAUDITLINK__" localSheetId="1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5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5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5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5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5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6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6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6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6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6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6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6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6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6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6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6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6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6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6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6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6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6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6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7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7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7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7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7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7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7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7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7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7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7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7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7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7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7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7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7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7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8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8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8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8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8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8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8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8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8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8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8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8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8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8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8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8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8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8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9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9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9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9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9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9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9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9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9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9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9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9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9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9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9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9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9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9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__FDSAUDITLINK__" localSheetId="0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__FDSAUDITLINK__" localSheetId="9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__FDSAUDITLINK__" localSheetId="10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__FDSAUDITLINK__" localSheetId="1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__FDSAUDITLINK__" localSheetId="7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__FDSAUDITLINK__" localSheetId="8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__FDSAUDITLINK__" localSheetId="6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__FDSAUDITLINK__" localSheetId="14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__FDSAUDITLINK__" localSheetId="16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__FDSAUDITLINK__" localSheetId="15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__FDSAUDITLINK__" localSheetId="12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__FDSAUDITLINK__" localSheetId="13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__FDSAUDITLINK__" localSheetId="11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__FDSAUDITLINK__" localSheetId="5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__FDSAUDITLINK__" localSheetId="4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__FDSAUDITLINK__" localSheetId="3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__FDSAUDITLINK__" localSheetId="2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__FDSAUDITLINK__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0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0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0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0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0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0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0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0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0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0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0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0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0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0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0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0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0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0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1__FDSAUDITLINK__" localSheetId="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1__FDSAUDITLINK__" localSheetId="9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1__FDSAUDITLINK__" localSheetId="1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1__FDSAUDITLINK__" localSheetId="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1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1__FDSAUDITLINK__" localSheetId="8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1__FDSAUDITLINK__" localSheetId="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1__FDSAUDITLINK__" localSheetId="1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1__FDSAUDITLINK__" localSheetId="1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1__FDSAUDITLINK__" localSheetId="1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1__FDSAUDITLINK__" localSheetId="1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1__FDSAUDITLINK__" localSheetId="1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1__FDSAUDITLINK__" localSheetId="1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1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1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1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1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1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2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2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2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2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2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2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2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2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2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2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2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2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2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2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2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2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2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2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3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3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3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3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3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3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3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3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3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3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3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3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3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3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3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3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3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3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4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14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14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14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14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14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14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14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14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14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14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14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14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14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14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14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14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14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15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5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5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5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5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5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5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5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5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5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5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5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5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5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5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5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5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5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6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6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6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6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6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6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6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6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6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6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6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6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6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6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6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6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6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6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7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7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7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7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7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7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7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7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7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7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7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7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7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7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7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7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7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7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8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8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8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8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8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8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8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8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8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8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8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8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8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8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8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8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8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8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9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19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19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19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19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19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19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19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19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19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19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19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19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19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19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19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19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19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__FDSAUDITLINK__" localSheetId="0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__FDSAUDITLINK__" localSheetId="9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__FDSAUDITLINK__" localSheetId="10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__FDSAUDITLINK__" localSheetId="1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__FDSAUDITLINK__" localSheetId="7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__FDSAUDITLINK__" localSheetId="8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__FDSAUDITLINK__" localSheetId="6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__FDSAUDITLINK__" localSheetId="14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__FDSAUDITLINK__" localSheetId="16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__FDSAUDITLINK__" localSheetId="15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__FDSAUDITLINK__" localSheetId="12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__FDSAUDITLINK__" localSheetId="13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__FDSAUDITLINK__" localSheetId="11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__FDSAUDITLINK__" localSheetId="5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__FDSAUDITLINK__" localSheetId="4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__FDSAUDITLINK__" localSheetId="3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__FDSAUDITLINK__" localSheetId="2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__FDSAUDITLINK__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0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0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0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0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0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0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0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0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0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0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0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0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0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0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0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0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0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0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1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1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1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1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1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1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1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1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1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1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1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1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1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1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1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1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1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1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2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2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2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2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2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2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2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2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2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2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2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2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2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2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2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2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2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2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3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3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3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3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3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3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3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3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3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3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3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3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3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3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3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3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3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3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4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4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4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4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4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4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4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4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4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4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4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4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4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4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4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4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4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4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5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5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5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5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5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5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5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5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5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5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5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5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5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5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5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5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5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5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6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6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6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6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6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6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6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6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6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6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6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6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6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6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6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6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6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6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7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7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7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7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7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7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7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7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7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7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7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7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7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7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7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7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7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7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8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28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28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28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28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28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28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28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28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28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28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28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28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28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28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28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28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28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29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9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9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9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9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9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9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9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9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9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9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9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9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9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9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9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9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9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__FDSAUDITLINK__" localSheetId="0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__FDSAUDITLINK__" localSheetId="9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__FDSAUDITLINK__" localSheetId="10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__FDSAUDITLINK__" localSheetId="1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__FDSAUDITLINK__" localSheetId="7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__FDSAUDITLINK__" localSheetId="8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__FDSAUDITLINK__" localSheetId="6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__FDSAUDITLINK__" localSheetId="14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__FDSAUDITLINK__" localSheetId="16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__FDSAUDITLINK__" localSheetId="15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__FDSAUDITLINK__" localSheetId="12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__FDSAUDITLINK__" localSheetId="13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__FDSAUDITLINK__" localSheetId="11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__FDSAUDITLINK__" localSheetId="5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__FDSAUDITLINK__" localSheetId="4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__FDSAUDITLINK__" localSheetId="3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__FDSAUDITLINK__" localSheetId="2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__FDSAUDITLINK__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0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0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0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0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0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0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0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0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0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0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0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0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0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0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0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0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0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0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1__FDSAUDITLINK__" localSheetId="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1__FDSAUDITLINK__" localSheetId="9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1__FDSAUDITLINK__" localSheetId="1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1__FDSAUDITLINK__" localSheetId="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1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1__FDSAUDITLINK__" localSheetId="8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1__FDSAUDITLINK__" localSheetId="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1__FDSAUDITLINK__" localSheetId="1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1__FDSAUDITLINK__" localSheetId="1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1__FDSAUDITLINK__" localSheetId="1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1__FDSAUDITLINK__" localSheetId="1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1__FDSAUDITLINK__" localSheetId="1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1__FDSAUDITLINK__" localSheetId="1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1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1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1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1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1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2__FDSAUDITLINK__" localSheetId="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2__FDSAUDITLINK__" localSheetId="9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2__FDSAUDITLINK__" localSheetId="1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2__FDSAUDITLINK__" localSheetId="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2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2__FDSAUDITLINK__" localSheetId="8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2__FDSAUDITLINK__" localSheetId="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2__FDSAUDITLINK__" localSheetId="1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2__FDSAUDITLINK__" localSheetId="1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2__FDSAUDITLINK__" localSheetId="1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2__FDSAUDITLINK__" localSheetId="1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2__FDSAUDITLINK__" localSheetId="1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2__FDSAUDITLINK__" localSheetId="1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2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2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2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2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2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3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3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3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3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3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3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3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3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3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3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3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3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3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3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3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3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3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3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4__FDSAUDITLINK__" localSheetId="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4__FDSAUDITLINK__" localSheetId="9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4__FDSAUDITLINK__" localSheetId="1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4__FDSAUDITLINK__" localSheetId="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4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4__FDSAUDITLINK__" localSheetId="8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4__FDSAUDITLINK__" localSheetId="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4__FDSAUDITLINK__" localSheetId="1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4__FDSAUDITLINK__" localSheetId="1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4__FDSAUDITLINK__" localSheetId="1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4__FDSAUDITLINK__" localSheetId="1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4__FDSAUDITLINK__" localSheetId="1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4__FDSAUDITLINK__" localSheetId="1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4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4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4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4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4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5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5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5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5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5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5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5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5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5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5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5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5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5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5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5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5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5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5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6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6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6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6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6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6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6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6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6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6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6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6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6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6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6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6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6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6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7__FDSAUDITLINK__" localSheetId="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37__FDSAUDITLINK__" localSheetId="9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37__FDSAUDITLINK__" localSheetId="1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37__FDSAUDITLINK__" localSheetId="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37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37__FDSAUDITLINK__" localSheetId="8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37__FDSAUDITLINK__" localSheetId="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37__FDSAUDITLINK__" localSheetId="1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37__FDSAUDITLINK__" localSheetId="1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37__FDSAUDITLINK__" localSheetId="1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37__FDSAUDITLINK__" localSheetId="1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37__FDSAUDITLINK__" localSheetId="1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37__FDSAUDITLINK__" localSheetId="1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37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37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37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37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37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38__FDSAUDITLINK__" localSheetId="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8__FDSAUDITLINK__" localSheetId="9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8__FDSAUDITLINK__" localSheetId="1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8__FDSAUDITLINK__" localSheetId="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8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8__FDSAUDITLINK__" localSheetId="8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8__FDSAUDITLINK__" localSheetId="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8__FDSAUDITLINK__" localSheetId="1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8__FDSAUDITLINK__" localSheetId="1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8__FDSAUDITLINK__" localSheetId="1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8__FDSAUDITLINK__" localSheetId="1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8__FDSAUDITLINK__" localSheetId="1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8__FDSAUDITLINK__" localSheetId="1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8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8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8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8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8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9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9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9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9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9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9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9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9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9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9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9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9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9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9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9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9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9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9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__FDSAUDITLINK__" localSheetId="0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__FDSAUDITLINK__" localSheetId="9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__FDSAUDITLINK__" localSheetId="10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__FDSAUDITLINK__" localSheetId="1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__FDSAUDITLINK__" localSheetId="7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__FDSAUDITLINK__" localSheetId="8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__FDSAUDITLINK__" localSheetId="6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__FDSAUDITLINK__" localSheetId="14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__FDSAUDITLINK__" localSheetId="16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__FDSAUDITLINK__" localSheetId="15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__FDSAUDITLINK__" localSheetId="12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__FDSAUDITLINK__" localSheetId="13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__FDSAUDITLINK__" localSheetId="11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__FDSAUDITLINK__" localSheetId="5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__FDSAUDITLINK__" localSheetId="4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__FDSAUDITLINK__" localSheetId="3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__FDSAUDITLINK__" localSheetId="2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__FDSAUDITLINK__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0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40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40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40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40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40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40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40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40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40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40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40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40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40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40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40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40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40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41__FDSAUDITLINK__" localSheetId="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1__FDSAUDITLINK__" localSheetId="9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1__FDSAUDITLINK__" localSheetId="1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1__FDSAUDITLINK__" localSheetId="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1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1__FDSAUDITLINK__" localSheetId="8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1__FDSAUDITLINK__" localSheetId="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1__FDSAUDITLINK__" localSheetId="1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1__FDSAUDITLINK__" localSheetId="1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1__FDSAUDITLINK__" localSheetId="1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1__FDSAUDITLINK__" localSheetId="1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1__FDSAUDITLINK__" localSheetId="1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1__FDSAUDITLINK__" localSheetId="1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1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1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1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1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1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2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2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2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2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2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2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2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2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2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2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2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2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2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2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2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2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2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2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3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3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3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3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3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3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3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3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3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3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3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3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3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3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3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3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3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3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4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4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4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4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4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4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4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4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4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4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4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4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4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4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4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4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4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4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5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5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5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5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5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5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5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5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5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5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5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5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5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5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5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5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5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5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6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46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46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46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46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46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46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46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46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46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46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46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46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46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46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46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46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46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47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7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7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7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7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7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7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7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7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7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7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7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7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7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7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7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7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7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8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8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8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8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8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8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8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8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8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8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8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8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8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8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8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8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8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8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9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9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9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9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9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9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9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9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9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9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9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9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9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9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9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9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9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9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__FDSAUDITLINK__" localSheetId="0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__FDSAUDITLINK__" localSheetId="9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__FDSAUDITLINK__" localSheetId="10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__FDSAUDITLINK__" localSheetId="1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__FDSAUDITLINK__" localSheetId="7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__FDSAUDITLINK__" localSheetId="8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__FDSAUDITLINK__" localSheetId="6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__FDSAUDITLINK__" localSheetId="1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__FDSAUDITLINK__" localSheetId="16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__FDSAUDITLINK__" localSheetId="1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__FDSAUDITLINK__" localSheetId="1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__FDSAUDITLINK__" localSheetId="1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__FDSAUDITLINK__" localSheetId="11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__FDSAUDITLINK__" localSheetId="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__FDSAUDITLINK__" localSheetId="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__FDSAUDITLINK__" localSheetId="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__FDSAUDITLINK__" localSheetId="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__FDSAUDITLINK__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0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0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0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0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0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0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0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0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0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0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0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0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0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0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0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0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0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0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1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1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1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1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1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1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1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1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1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1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1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1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1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1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1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1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1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1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2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2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2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2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2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2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2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2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2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2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2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2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2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2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2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2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2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2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3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3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3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3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3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3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3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3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3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3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3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3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3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3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3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3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3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3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4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54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54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54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54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54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54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54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54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54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54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54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54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54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54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54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54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54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55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5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5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5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5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5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5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5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5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5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5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5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5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5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5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5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5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5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6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6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6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6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6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6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6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6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6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6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6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6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6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6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6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6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6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6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7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7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7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7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7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7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7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7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7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7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7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7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7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7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7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7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7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7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8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8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8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8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8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8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8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8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8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8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8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8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8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8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8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8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8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8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9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59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59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59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59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59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59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59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59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59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59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59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59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59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59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59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59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59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6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0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0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0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0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0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0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0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0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0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0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0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0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0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0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0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0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0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0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1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1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1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1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1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1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1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1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1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1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1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1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1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1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1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1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1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1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2__FDSAUDITLINK__" localSheetId="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2__FDSAUDITLINK__" localSheetId="9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2__FDSAUDITLINK__" localSheetId="1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2__FDSAUDITLINK__" localSheetId="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2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2__FDSAUDITLINK__" localSheetId="8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2__FDSAUDITLINK__" localSheetId="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2__FDSAUDITLINK__" localSheetId="1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2__FDSAUDITLINK__" localSheetId="1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2__FDSAUDITLINK__" localSheetId="1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2__FDSAUDITLINK__" localSheetId="1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2__FDSAUDITLINK__" localSheetId="1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2__FDSAUDITLINK__" localSheetId="1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2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2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2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2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2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3__FDSAUDITLINK__" localSheetId="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3__FDSAUDITLINK__" localSheetId="9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3__FDSAUDITLINK__" localSheetId="1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3__FDSAUDITLINK__" localSheetId="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3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3__FDSAUDITLINK__" localSheetId="8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3__FDSAUDITLINK__" localSheetId="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3__FDSAUDITLINK__" localSheetId="1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3__FDSAUDITLINK__" localSheetId="1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3__FDSAUDITLINK__" localSheetId="1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3__FDSAUDITLINK__" localSheetId="1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3__FDSAUDITLINK__" localSheetId="1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3__FDSAUDITLINK__" localSheetId="1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3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3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3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3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3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4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4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4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4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4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4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4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4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4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4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4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4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4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4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4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4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4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4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5__FDSAUDITLINK__" localSheetId="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5__FDSAUDITLINK__" localSheetId="9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5__FDSAUDITLINK__" localSheetId="1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5__FDSAUDITLINK__" localSheetId="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5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5__FDSAUDITLINK__" localSheetId="8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5__FDSAUDITLINK__" localSheetId="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5__FDSAUDITLINK__" localSheetId="1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5__FDSAUDITLINK__" localSheetId="1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5__FDSAUDITLINK__" localSheetId="1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5__FDSAUDITLINK__" localSheetId="1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5__FDSAUDITLINK__" localSheetId="1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5__FDSAUDITLINK__" localSheetId="1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5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5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5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5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5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6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6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6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6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6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6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6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6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6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6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6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6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6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6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6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6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6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6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7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7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7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7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7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7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7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7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7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7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7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7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7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7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7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7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7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7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8__FDSAUDITLINK__" localSheetId="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68__FDSAUDITLINK__" localSheetId="9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68__FDSAUDITLINK__" localSheetId="1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68__FDSAUDITLINK__" localSheetId="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68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68__FDSAUDITLINK__" localSheetId="8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68__FDSAUDITLINK__" localSheetId="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68__FDSAUDITLINK__" localSheetId="1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68__FDSAUDITLINK__" localSheetId="1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68__FDSAUDITLINK__" localSheetId="1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68__FDSAUDITLINK__" localSheetId="1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68__FDSAUDITLINK__" localSheetId="1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68__FDSAUDITLINK__" localSheetId="1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68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68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68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68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68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69__FDSAUDITLINK__" localSheetId="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9__FDSAUDITLINK__" localSheetId="9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9__FDSAUDITLINK__" localSheetId="1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9__FDSAUDITLINK__" localSheetId="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9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9__FDSAUDITLINK__" localSheetId="8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9__FDSAUDITLINK__" localSheetId="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9__FDSAUDITLINK__" localSheetId="1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9__FDSAUDITLINK__" localSheetId="1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9__FDSAUDITLINK__" localSheetId="1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9__FDSAUDITLINK__" localSheetId="1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9__FDSAUDITLINK__" localSheetId="1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9__FDSAUDITLINK__" localSheetId="1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9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9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9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9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9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__FDSAUDITLINK__" localSheetId="0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__FDSAUDITLINK__" localSheetId="9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__FDSAUDITLINK__" localSheetId="10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__FDSAUDITLINK__" localSheetId="1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__FDSAUDITLINK__" localSheetId="7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__FDSAUDITLINK__" localSheetId="8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__FDSAUDITLINK__" localSheetId="6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__FDSAUDITLINK__" localSheetId="14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__FDSAUDITLINK__" localSheetId="16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__FDSAUDITLINK__" localSheetId="15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__FDSAUDITLINK__" localSheetId="12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__FDSAUDITLINK__" localSheetId="13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__FDSAUDITLINK__" localSheetId="11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__FDSAUDITLINK__" localSheetId="5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__FDSAUDITLINK__" localSheetId="4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__FDSAUDITLINK__" localSheetId="3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__FDSAUDITLINK__" localSheetId="2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__FDSAUDITLINK__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0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0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0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0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0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0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0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0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0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0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0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0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0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0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0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0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0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0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1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1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1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1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1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1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1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1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1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1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1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1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1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1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1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1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1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1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2__FDSAUDITLINK__" localSheetId="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2__FDSAUDITLINK__" localSheetId="9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2__FDSAUDITLINK__" localSheetId="1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2__FDSAUDITLINK__" localSheetId="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2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2__FDSAUDITLINK__" localSheetId="8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2__FDSAUDITLINK__" localSheetId="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2__FDSAUDITLINK__" localSheetId="1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2__FDSAUDITLINK__" localSheetId="1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2__FDSAUDITLINK__" localSheetId="1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2__FDSAUDITLINK__" localSheetId="1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2__FDSAUDITLINK__" localSheetId="1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2__FDSAUDITLINK__" localSheetId="1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2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2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2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2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2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3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3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3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3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3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3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3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3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3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3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3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3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3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3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3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3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3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3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4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4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4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4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4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4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4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4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4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4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4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4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4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4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4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4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4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4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5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5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5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5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5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5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5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5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5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5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5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5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5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5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5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5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5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5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6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6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6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6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6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6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6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6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6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6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6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6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6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6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6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6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6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6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7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77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77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77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77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77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77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77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77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77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77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77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77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77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77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77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77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77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78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8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8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8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8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8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8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8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8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8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8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8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8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8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8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8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8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8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9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9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9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9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9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9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9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9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9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9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9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9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9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9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9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9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9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9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__FDSAUDITLINK__" localSheetId="0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__FDSAUDITLINK__" localSheetId="9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__FDSAUDITLINK__" localSheetId="10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__FDSAUDITLINK__" localSheetId="1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__FDSAUDITLINK__" localSheetId="7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__FDSAUDITLINK__" localSheetId="8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__FDSAUDITLINK__" localSheetId="6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__FDSAUDITLINK__" localSheetId="14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__FDSAUDITLINK__" localSheetId="16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__FDSAUDITLINK__" localSheetId="15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__FDSAUDITLINK__" localSheetId="12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__FDSAUDITLINK__" localSheetId="13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__FDSAUDITLINK__" localSheetId="11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__FDSAUDITLINK__" localSheetId="5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__FDSAUDITLINK__" localSheetId="4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__FDSAUDITLINK__" localSheetId="3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__FDSAUDITLINK__" localSheetId="2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__FDSAUDITLINK__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0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0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0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0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0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0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0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0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0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0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0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0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0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0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0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0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0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0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1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1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1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1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1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1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1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1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1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1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1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1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1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1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1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1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1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1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2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2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2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2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2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2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2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2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2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2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2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2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2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2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2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2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2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2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3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3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3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3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3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3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3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3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3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3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3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3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3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3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3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3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3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3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4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4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4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4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4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4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4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4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4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4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4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4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4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4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4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4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4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4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5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85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85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85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85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85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85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85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85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85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85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85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85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85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85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85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85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85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86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6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6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6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6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6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6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6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6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6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6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6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6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6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6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6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6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6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7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7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7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7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7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7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7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7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7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7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7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7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7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7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7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7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7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7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8__FDSAUDITLINK__" localSheetId="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8__FDSAUDITLINK__" localSheetId="9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8__FDSAUDITLINK__" localSheetId="1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8__FDSAUDITLINK__" localSheetId="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8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8__FDSAUDITLINK__" localSheetId="8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8__FDSAUDITLINK__" localSheetId="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8__FDSAUDITLINK__" localSheetId="1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8__FDSAUDITLINK__" localSheetId="1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8__FDSAUDITLINK__" localSheetId="1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8__FDSAUDITLINK__" localSheetId="1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8__FDSAUDITLINK__" localSheetId="1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8__FDSAUDITLINK__" localSheetId="1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8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8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8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8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8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9__FDSAUDITLINK__" localSheetId="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9__FDSAUDITLINK__" localSheetId="9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9__FDSAUDITLINK__" localSheetId="1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9__FDSAUDITLINK__" localSheetId="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9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9__FDSAUDITLINK__" localSheetId="8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9__FDSAUDITLINK__" localSheetId="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9__FDSAUDITLINK__" localSheetId="1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9__FDSAUDITLINK__" localSheetId="1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9__FDSAUDITLINK__" localSheetId="1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9__FDSAUDITLINK__" localSheetId="1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9__FDSAUDITLINK__" localSheetId="1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9__FDSAUDITLINK__" localSheetId="1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9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9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9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9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9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__FDSAUDITLINK__" localSheetId="0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__FDSAUDITLINK__" localSheetId="9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__FDSAUDITLINK__" localSheetId="10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__FDSAUDITLINK__" localSheetId="1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__FDSAUDITLINK__" localSheetId="7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__FDSAUDITLINK__" localSheetId="8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__FDSAUDITLINK__" localSheetId="6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__FDSAUDITLINK__" localSheetId="14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__FDSAUDITLINK__" localSheetId="16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__FDSAUDITLINK__" localSheetId="15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__FDSAUDITLINK__" localSheetId="12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__FDSAUDITLINK__" localSheetId="13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__FDSAUDITLINK__" localSheetId="11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__FDSAUDITLINK__" localSheetId="5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__FDSAUDITLINK__" localSheetId="4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__FDSAUDITLINK__" localSheetId="3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__FDSAUDITLINK__" localSheetId="2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__FDSAUDITLINK__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0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0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0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0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0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0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0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0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0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0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0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0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0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0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0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0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0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0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1__FDSAUDITLINK__" localSheetId="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1__FDSAUDITLINK__" localSheetId="9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1__FDSAUDITLINK__" localSheetId="1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1__FDSAUDITLINK__" localSheetId="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1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1__FDSAUDITLINK__" localSheetId="8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1__FDSAUDITLINK__" localSheetId="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1__FDSAUDITLINK__" localSheetId="1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1__FDSAUDITLINK__" localSheetId="1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1__FDSAUDITLINK__" localSheetId="1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1__FDSAUDITLINK__" localSheetId="1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1__FDSAUDITLINK__" localSheetId="1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1__FDSAUDITLINK__" localSheetId="1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1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1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1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1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1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2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2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2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2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2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2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2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2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2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2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2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2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2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2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2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2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2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2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3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3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3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3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3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3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3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3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3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3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3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3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3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3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3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3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3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3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4__FDSAUDITLINK__" localSheetId="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94__FDSAUDITLINK__" localSheetId="9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94__FDSAUDITLINK__" localSheetId="1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94__FDSAUDITLINK__" localSheetId="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94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94__FDSAUDITLINK__" localSheetId="8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94__FDSAUDITLINK__" localSheetId="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94__FDSAUDITLINK__" localSheetId="1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94__FDSAUDITLINK__" localSheetId="1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94__FDSAUDITLINK__" localSheetId="1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94__FDSAUDITLINK__" localSheetId="1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94__FDSAUDITLINK__" localSheetId="1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94__FDSAUDITLINK__" localSheetId="1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94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94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94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94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94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95__FDSAUDITLINK__" localSheetId="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5__FDSAUDITLINK__" localSheetId="9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5__FDSAUDITLINK__" localSheetId="1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5__FDSAUDITLINK__" localSheetId="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5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5__FDSAUDITLINK__" localSheetId="8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5__FDSAUDITLINK__" localSheetId="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5__FDSAUDITLINK__" localSheetId="1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5__FDSAUDITLINK__" localSheetId="1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5__FDSAUDITLINK__" localSheetId="1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5__FDSAUDITLINK__" localSheetId="1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5__FDSAUDITLINK__" localSheetId="1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5__FDSAUDITLINK__" localSheetId="1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5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5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5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5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5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6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6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6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6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6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6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6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6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6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6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6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6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6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6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6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6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6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6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7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7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7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7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7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7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7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7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7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7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7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7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7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7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7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7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7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7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8__FDSAUDITLINK__" localSheetId="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8__FDSAUDITLINK__" localSheetId="9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8__FDSAUDITLINK__" localSheetId="1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8__FDSAUDITLINK__" localSheetId="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8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8__FDSAUDITLINK__" localSheetId="8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8__FDSAUDITLINK__" localSheetId="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8__FDSAUDITLINK__" localSheetId="1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8__FDSAUDITLINK__" localSheetId="1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8__FDSAUDITLINK__" localSheetId="1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8__FDSAUDITLINK__" localSheetId="1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8__FDSAUDITLINK__" localSheetId="1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8__FDSAUDITLINK__" localSheetId="1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8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8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8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8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8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9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9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9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9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9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9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9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9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9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9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9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9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9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9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9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9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9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9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__FDSAUDITLINK__" localSheetId="0" hidden="1">{"fdsup://IBCentral/FAT Viewer?action=UPDATE&amp;creator=factset&amp;DOC_NAME=fat:reuters_qtrly_source_window.fat&amp;display_string=Audit&amp;DYN_ARGS=TRUE&amp;VAR:ID1=72348410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__FDSAUDITLINK__" localSheetId="9" hidden="1">{"fdsup://IBCentral/FAT Viewer?action=UPDATE&amp;creator=factset&amp;DOC_NAME=fat:reuters_qtrly_source_window.fat&amp;display_string=Audit&amp;DYN_ARGS=TRUE&amp;VAR:ID1=72348410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__FDSAUDITLINK__" localSheetId="10" hidden="1">{"fdsup://IBCentral/FAT Viewer?action=UPDATE&amp;creator=factset&amp;DOC_NAME=fat:reuters_qtrly_source_window.fat&amp;display_string=Audit&amp;DYN_ARGS=TRUE&amp;VAR:ID1=72348410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__FDSAUDITLINK__" localSheetId="1" hidden="1">{"fdsup://IBCentral/FAT Viewer?action=UPDATE&amp;creator=factset&amp;DOC_NAME=fat:reuters_qtrly_source_window.fat&amp;display_string=Audit&amp;DYN_ARGS=TRUE&amp;VAR:ID1=72348410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__FDSAUDITLINK__" localSheetId="7" hidden="1">{"fdsup://IBCentral/FAT Viewer?action=UPDATE&amp;creator=factset&amp;DOC_NAME=fat:reuters_qtrly_source_window.fat&amp;display_string=Audit&amp;DYN_ARGS=TRUE&amp;VAR:ID1=72348410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__FDSAUDITLINK__" localSheetId="8" hidden="1">{"fdsup://IBCentral/FAT Viewer?action=UPDATE&amp;creator=factset&amp;DOC_NAME=fat:reuters_qtrly_source_window.fat&amp;display_string=Audit&amp;DYN_ARGS=TRUE&amp;VAR:ID1=72348410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__FDSAUDITLINK__" localSheetId="6" hidden="1">{"fdsup://IBCentral/FAT Viewer?action=UPDATE&amp;creator=factset&amp;DOC_NAME=fat:reuters_qtrly_source_window.fat&amp;display_string=Audit&amp;DYN_ARGS=TRUE&amp;VAR:ID1=72348410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__FDSAUDITLINK__" localSheetId="14" hidden="1">{"fdsup://IBCentral/FAT Viewer?action=UPDATE&amp;creator=factset&amp;DOC_NAME=fat:reuters_qtrly_source_window.fat&amp;display_string=Audit&amp;DYN_ARGS=TRUE&amp;VAR:ID1=72348410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__FDSAUDITLINK__" localSheetId="16" hidden="1">{"fdsup://IBCentral/FAT Viewer?action=UPDATE&amp;creator=factset&amp;DOC_NAME=fat:reuters_qtrly_source_window.fat&amp;display_string=Audit&amp;DYN_ARGS=TRUE&amp;VAR:ID1=72348410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__FDSAUDITLINK__" localSheetId="15" hidden="1">{"fdsup://IBCentral/FAT Viewer?action=UPDATE&amp;creator=factset&amp;DOC_NAME=fat:reuters_qtrly_source_window.fat&amp;display_string=Audit&amp;DYN_ARGS=TRUE&amp;VAR:ID1=72348410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__FDSAUDITLINK__" localSheetId="12" hidden="1">{"fdsup://IBCentral/FAT Viewer?action=UPDATE&amp;creator=factset&amp;DOC_NAME=fat:reuters_qtrly_source_window.fat&amp;display_string=Audit&amp;DYN_ARGS=TRUE&amp;VAR:ID1=72348410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__FDSAUDITLINK__" localSheetId="13" hidden="1">{"fdsup://IBCentral/FAT Viewer?action=UPDATE&amp;creator=factset&amp;DOC_NAME=fat:reuters_qtrly_source_window.fat&amp;display_string=Audit&amp;DYN_ARGS=TRUE&amp;VAR:ID1=72348410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__FDSAUDITLINK__" localSheetId="11" hidden="1">{"fdsup://IBCentral/FAT Viewer?action=UPDATE&amp;creator=factset&amp;DOC_NAME=fat:reuters_qtrly_source_window.fat&amp;display_string=Audit&amp;DYN_ARGS=TRUE&amp;VAR:ID1=72348410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__FDSAUDITLINK__" localSheetId="5" hidden="1">{"fdsup://IBCentral/FAT Viewer?action=UPDATE&amp;creator=factset&amp;DOC_NAME=fat:reuters_qtrly_source_window.fat&amp;display_string=Audit&amp;DYN_ARGS=TRUE&amp;VAR:ID1=72348410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__FDSAUDITLINK__" localSheetId="4" hidden="1">{"fdsup://IBCentral/FAT Viewer?action=UPDATE&amp;creator=factset&amp;DOC_NAME=fat:reuters_qtrly_source_window.fat&amp;display_string=Audit&amp;DYN_ARGS=TRUE&amp;VAR:ID1=72348410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__FDSAUDITLINK__" localSheetId="3" hidden="1">{"fdsup://IBCentral/FAT Viewer?action=UPDATE&amp;creator=factset&amp;DOC_NAME=fat:reuters_qtrly_source_window.fat&amp;display_string=Audit&amp;DYN_ARGS=TRUE&amp;VAR:ID1=72348410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__FDSAUDITLINK__" localSheetId="2" hidden="1">{"fdsup://IBCentral/FAT Viewer?action=UPDATE&amp;creator=factset&amp;DOC_NAME=fat:reuters_qtrly_source_window.fat&amp;display_string=Audit&amp;DYN_ARGS=TRUE&amp;VAR:ID1=72348410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__FDSAUDITLINK__" hidden="1">{"fdsup://IBCentral/FAT Viewer?action=UPDATE&amp;creator=factset&amp;DOC_NAME=fat:reuters_qtrly_source_window.fat&amp;display_string=Audit&amp;DYN_ARGS=TRUE&amp;VAR:ID1=72348410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0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0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0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0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0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0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0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0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0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0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0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0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0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0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0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0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0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0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1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1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1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1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1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1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1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1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1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1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1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1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1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1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1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1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1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1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2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2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2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2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2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2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2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2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2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2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2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2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2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2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2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2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2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2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3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3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3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3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3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3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3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3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3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3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3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3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3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3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3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3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3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3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4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4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4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4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4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4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4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4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4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4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4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4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4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4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4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4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4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4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5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5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5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5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5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5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5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5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5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5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5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5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5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5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5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5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5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5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6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06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06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06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06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06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06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06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06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06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06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06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06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06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06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06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06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06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07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7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7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7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7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7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7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7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7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7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7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7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7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7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7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7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7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7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8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8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8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8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8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8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8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8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8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8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8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8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8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8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8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8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8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8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9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9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9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9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9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9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9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9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9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9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9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9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9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9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9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9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9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9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__FDSAUDITLINK__" localSheetId="0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__FDSAUDITLINK__" localSheetId="9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__FDSAUDITLINK__" localSheetId="10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__FDSAUDITLINK__" localSheetId="1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__FDSAUDITLINK__" localSheetId="7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__FDSAUDITLINK__" localSheetId="8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__FDSAUDITLINK__" localSheetId="6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__FDSAUDITLINK__" localSheetId="14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__FDSAUDITLINK__" localSheetId="16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__FDSAUDITLINK__" localSheetId="15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__FDSAUDITLINK__" localSheetId="12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__FDSAUDITLINK__" localSheetId="13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__FDSAUDITLINK__" localSheetId="11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__FDSAUDITLINK__" localSheetId="5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__FDSAUDITLINK__" localSheetId="4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__FDSAUDITLINK__" localSheetId="3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__FDSAUDITLINK__" localSheetId="2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__FDSAUDITLINK__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0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0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0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0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0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0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0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0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0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0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0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0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0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0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0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0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0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0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1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11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11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11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11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11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11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11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11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11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11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11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11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11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11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11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11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11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12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2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2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2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2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2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2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2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2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2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2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2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2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2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2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2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2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2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3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3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3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3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3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3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3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3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3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3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3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3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3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3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3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3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3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3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4__FDSAUDITLINK__" localSheetId="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4__FDSAUDITLINK__" localSheetId="9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4__FDSAUDITLINK__" localSheetId="1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4__FDSAUDITLINK__" localSheetId="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4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4__FDSAUDITLINK__" localSheetId="8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4__FDSAUDITLINK__" localSheetId="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4__FDSAUDITLINK__" localSheetId="1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4__FDSAUDITLINK__" localSheetId="1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4__FDSAUDITLINK__" localSheetId="1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4__FDSAUDITLINK__" localSheetId="1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4__FDSAUDITLINK__" localSheetId="1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4__FDSAUDITLINK__" localSheetId="1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4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4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4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4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4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5__FDSAUDITLINK__" localSheetId="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5__FDSAUDITLINK__" localSheetId="9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5__FDSAUDITLINK__" localSheetId="1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5__FDSAUDITLINK__" localSheetId="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5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5__FDSAUDITLINK__" localSheetId="8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5__FDSAUDITLINK__" localSheetId="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5__FDSAUDITLINK__" localSheetId="1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5__FDSAUDITLINK__" localSheetId="1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5__FDSAUDITLINK__" localSheetId="1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5__FDSAUDITLINK__" localSheetId="1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5__FDSAUDITLINK__" localSheetId="1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5__FDSAUDITLINK__" localSheetId="1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5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5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5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5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5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6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6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6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6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6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6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6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6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6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6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6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6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6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6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6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6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6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6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7__FDSAUDITLINK__" localSheetId="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7__FDSAUDITLINK__" localSheetId="9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7__FDSAUDITLINK__" localSheetId="1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7__FDSAUDITLINK__" localSheetId="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7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7__FDSAUDITLINK__" localSheetId="8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7__FDSAUDITLINK__" localSheetId="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7__FDSAUDITLINK__" localSheetId="1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7__FDSAUDITLINK__" localSheetId="1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7__FDSAUDITLINK__" localSheetId="1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7__FDSAUDITLINK__" localSheetId="1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7__FDSAUDITLINK__" localSheetId="1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7__FDSAUDITLINK__" localSheetId="1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7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7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7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7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7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8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8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8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8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8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8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8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8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8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8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8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8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8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8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8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8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8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8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9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9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9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9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9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9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9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9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9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9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9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9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9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9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9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9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9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9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2__FDSAUDITLINK__" localSheetId="0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__FDSAUDITLINK__" localSheetId="9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__FDSAUDITLINK__" localSheetId="10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__FDSAUDITLINK__" localSheetId="1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__FDSAUDITLINK__" localSheetId="7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__FDSAUDITLINK__" localSheetId="8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__FDSAUDITLINK__" localSheetId="6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__FDSAUDITLINK__" localSheetId="14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__FDSAUDITLINK__" localSheetId="16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__FDSAUDITLINK__" localSheetId="15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__FDSAUDITLINK__" localSheetId="12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__FDSAUDITLINK__" localSheetId="13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__FDSAUDITLINK__" localSheetId="11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__FDSAUDITLINK__" localSheetId="5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__FDSAUDITLINK__" localSheetId="4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__FDSAUDITLINK__" localSheetId="3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__FDSAUDITLINK__" localSheetId="2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__FDSAUDITLINK__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0__FDSAUDITLINK__" localSheetId="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20__FDSAUDITLINK__" localSheetId="9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20__FDSAUDITLINK__" localSheetId="1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20__FDSAUDITLINK__" localSheetId="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20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20__FDSAUDITLINK__" localSheetId="8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20__FDSAUDITLINK__" localSheetId="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20__FDSAUDITLINK__" localSheetId="1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20__FDSAUDITLINK__" localSheetId="1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20__FDSAUDITLINK__" localSheetId="1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20__FDSAUDITLINK__" localSheetId="1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20__FDSAUDITLINK__" localSheetId="1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20__FDSAUDITLINK__" localSheetId="1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20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20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20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20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20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21__FDSAUDITLINK__" localSheetId="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1__FDSAUDITLINK__" localSheetId="9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1__FDSAUDITLINK__" localSheetId="1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1__FDSAUDITLINK__" localSheetId="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1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1__FDSAUDITLINK__" localSheetId="8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1__FDSAUDITLINK__" localSheetId="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1__FDSAUDITLINK__" localSheetId="1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1__FDSAUDITLINK__" localSheetId="1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1__FDSAUDITLINK__" localSheetId="1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1__FDSAUDITLINK__" localSheetId="1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1__FDSAUDITLINK__" localSheetId="1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1__FDSAUDITLINK__" localSheetId="1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1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1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1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1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1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2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2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2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2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2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2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2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2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2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2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2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2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2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2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2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2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2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2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3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3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3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3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3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3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3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3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3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3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3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3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3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3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3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3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3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3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4__FDSAUDITLINK__" localSheetId="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4__FDSAUDITLINK__" localSheetId="9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4__FDSAUDITLINK__" localSheetId="1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4__FDSAUDITLINK__" localSheetId="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4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4__FDSAUDITLINK__" localSheetId="8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4__FDSAUDITLINK__" localSheetId="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4__FDSAUDITLINK__" localSheetId="1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4__FDSAUDITLINK__" localSheetId="1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4__FDSAUDITLINK__" localSheetId="1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4__FDSAUDITLINK__" localSheetId="1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4__FDSAUDITLINK__" localSheetId="1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4__FDSAUDITLINK__" localSheetId="1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4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4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4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4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4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5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5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5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5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5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5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5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5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5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5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5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5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5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5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5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5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5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5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6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6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6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6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6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6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6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6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6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6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6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6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6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6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6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6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6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6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7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7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7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7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7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7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7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7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7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7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7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7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7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7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7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7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7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7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8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8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8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8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8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8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8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8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8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8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8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8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8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8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8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8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8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8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9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29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29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29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29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29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29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29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29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29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29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29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29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29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29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29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29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29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__FDSAUDITLINK__" localSheetId="0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 localSheetId="9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 localSheetId="10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 localSheetId="1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 localSheetId="7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 localSheetId="8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 localSheetId="6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 localSheetId="14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 localSheetId="16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 localSheetId="15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 localSheetId="12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 localSheetId="13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 localSheetId="11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 localSheetId="5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 localSheetId="4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 localSheetId="3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 localSheetId="2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0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0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0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0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0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0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0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0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0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0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0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0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0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0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0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0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0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0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1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1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1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1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1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1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1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1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1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1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1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1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1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1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1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1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1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1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2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2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2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2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2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2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2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2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2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2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2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2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2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2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2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2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2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2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3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3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3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3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3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3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3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3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3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3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3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3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3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3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3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3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3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3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4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4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4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4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4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4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4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4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4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4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4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4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4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4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4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4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4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4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5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5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5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5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5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5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5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5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5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5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5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5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5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5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5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5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5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5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6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6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6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6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6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6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6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6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6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6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6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6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6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6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6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6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6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6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7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37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37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37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37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37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37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37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37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37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37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37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37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37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37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37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37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37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38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8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8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8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8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8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8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8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8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8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8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8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8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8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8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8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8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8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9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9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9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9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9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9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9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9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9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9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9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9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9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9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9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9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9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9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__FDSAUDITLINK__" localSheetId="0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__FDSAUDITLINK__" localSheetId="9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__FDSAUDITLINK__" localSheetId="10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__FDSAUDITLINK__" localSheetId="1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__FDSAUDITLINK__" localSheetId="7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__FDSAUDITLINK__" localSheetId="8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__FDSAUDITLINK__" localSheetId="6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__FDSAUDITLINK__" localSheetId="14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__FDSAUDITLINK__" localSheetId="16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__FDSAUDITLINK__" localSheetId="15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__FDSAUDITLINK__" localSheetId="12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__FDSAUDITLINK__" localSheetId="13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__FDSAUDITLINK__" localSheetId="11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__FDSAUDITLINK__" localSheetId="5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__FDSAUDITLINK__" localSheetId="4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__FDSAUDITLINK__" localSheetId="3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__FDSAUDITLINK__" localSheetId="2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__FDSAUDITLINK__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0__FDSAUDITLINK__" localSheetId="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0__FDSAUDITLINK__" localSheetId="9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0__FDSAUDITLINK__" localSheetId="1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0__FDSAUDITLINK__" localSheetId="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0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0__FDSAUDITLINK__" localSheetId="8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0__FDSAUDITLINK__" localSheetId="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0__FDSAUDITLINK__" localSheetId="1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0__FDSAUDITLINK__" localSheetId="1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0__FDSAUDITLINK__" localSheetId="1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0__FDSAUDITLINK__" localSheetId="1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0__FDSAUDITLINK__" localSheetId="1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0__FDSAUDITLINK__" localSheetId="1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0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0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0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0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0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1__FDSAUDITLINK__" localSheetId="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1__FDSAUDITLINK__" localSheetId="9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1__FDSAUDITLINK__" localSheetId="1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1__FDSAUDITLINK__" localSheetId="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1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1__FDSAUDITLINK__" localSheetId="8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1__FDSAUDITLINK__" localSheetId="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1__FDSAUDITLINK__" localSheetId="1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1__FDSAUDITLINK__" localSheetId="1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1__FDSAUDITLINK__" localSheetId="1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1__FDSAUDITLINK__" localSheetId="1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1__FDSAUDITLINK__" localSheetId="1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1__FDSAUDITLINK__" localSheetId="1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1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1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1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1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1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2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2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2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2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2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2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2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2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2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2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2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2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2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2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2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2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2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2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3__FDSAUDITLINK__" localSheetId="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3__FDSAUDITLINK__" localSheetId="9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3__FDSAUDITLINK__" localSheetId="1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3__FDSAUDITLINK__" localSheetId="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3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3__FDSAUDITLINK__" localSheetId="8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3__FDSAUDITLINK__" localSheetId="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3__FDSAUDITLINK__" localSheetId="1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3__FDSAUDITLINK__" localSheetId="1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3__FDSAUDITLINK__" localSheetId="1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3__FDSAUDITLINK__" localSheetId="1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3__FDSAUDITLINK__" localSheetId="1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3__FDSAUDITLINK__" localSheetId="1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3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3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3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3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3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4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4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4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4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4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4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4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4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4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4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4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4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4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4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4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4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4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4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5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5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5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5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5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5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5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5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5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5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5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5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5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5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5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5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5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5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6__FDSAUDITLINK__" localSheetId="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46__FDSAUDITLINK__" localSheetId="9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46__FDSAUDITLINK__" localSheetId="1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46__FDSAUDITLINK__" localSheetId="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46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46__FDSAUDITLINK__" localSheetId="8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46__FDSAUDITLINK__" localSheetId="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46__FDSAUDITLINK__" localSheetId="1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46__FDSAUDITLINK__" localSheetId="1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46__FDSAUDITLINK__" localSheetId="1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46__FDSAUDITLINK__" localSheetId="1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46__FDSAUDITLINK__" localSheetId="1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46__FDSAUDITLINK__" localSheetId="1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46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46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46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46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46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47__FDSAUDITLINK__" localSheetId="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7__FDSAUDITLINK__" localSheetId="9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7__FDSAUDITLINK__" localSheetId="1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7__FDSAUDITLINK__" localSheetId="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7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7__FDSAUDITLINK__" localSheetId="8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7__FDSAUDITLINK__" localSheetId="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7__FDSAUDITLINK__" localSheetId="1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7__FDSAUDITLINK__" localSheetId="1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7__FDSAUDITLINK__" localSheetId="1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7__FDSAUDITLINK__" localSheetId="1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7__FDSAUDITLINK__" localSheetId="1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7__FDSAUDITLINK__" localSheetId="1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7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7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7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7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7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8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8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8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8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8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8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8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8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8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8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8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8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8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8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8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8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8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8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9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9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9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9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9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9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9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9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9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9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9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9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9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9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9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9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9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9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5__FDSAUDITLINK__" localSheetId="0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 localSheetId="9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 localSheetId="10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 localSheetId="1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 localSheetId="7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 localSheetId="8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 localSheetId="6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 localSheetId="14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 localSheetId="16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 localSheetId="15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 localSheetId="12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 localSheetId="13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 localSheetId="11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 localSheetId="5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 localSheetId="4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 localSheetId="3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 localSheetId="2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0__FDSAUDITLINK__" localSheetId="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0__FDSAUDITLINK__" localSheetId="9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0__FDSAUDITLINK__" localSheetId="1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0__FDSAUDITLINK__" localSheetId="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0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0__FDSAUDITLINK__" localSheetId="8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0__FDSAUDITLINK__" localSheetId="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0__FDSAUDITLINK__" localSheetId="1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0__FDSAUDITLINK__" localSheetId="1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0__FDSAUDITLINK__" localSheetId="1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0__FDSAUDITLINK__" localSheetId="1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0__FDSAUDITLINK__" localSheetId="1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0__FDSAUDITLINK__" localSheetId="1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0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0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0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0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0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1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1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1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1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1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1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1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1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1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1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1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1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1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1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1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1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1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1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2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2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2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2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2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2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2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2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2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2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2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2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2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2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2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2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2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2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3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3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3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3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3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3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3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3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3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3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3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3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3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3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3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3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3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3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4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4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4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4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4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4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4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4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4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4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4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4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4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4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4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4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4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4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5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55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55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55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55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55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55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55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55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55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55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55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55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55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55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55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55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55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56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6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6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6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6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6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6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6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6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6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6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6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6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6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6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6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6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6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7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7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7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7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7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7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7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7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7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7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7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7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7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7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7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7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7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7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8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58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58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58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58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58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58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58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58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58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58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58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58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58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58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58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58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58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59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9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9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9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9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9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9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9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9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9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9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9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9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9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9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9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9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9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__FDSAUDITLINK__" localSheetId="0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__FDSAUDITLINK__" localSheetId="9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__FDSAUDITLINK__" localSheetId="10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__FDSAUDITLINK__" localSheetId="1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__FDSAUDITLINK__" localSheetId="7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__FDSAUDITLINK__" localSheetId="8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__FDSAUDITLINK__" localSheetId="6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__FDSAUDITLINK__" localSheetId="14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__FDSAUDITLINK__" localSheetId="16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__FDSAUDITLINK__" localSheetId="15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__FDSAUDITLINK__" localSheetId="12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__FDSAUDITLINK__" localSheetId="13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__FDSAUDITLINK__" localSheetId="11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__FDSAUDITLINK__" localSheetId="5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__FDSAUDITLINK__" localSheetId="4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__FDSAUDITLINK__" localSheetId="3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__FDSAUDITLINK__" localSheetId="2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0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0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0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0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0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0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0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0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0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0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0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0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0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0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0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0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0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0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1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1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1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1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1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1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1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1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1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1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1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1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1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1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1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1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1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1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2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2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2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2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2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2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2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2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2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2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2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2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2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2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2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2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2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2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3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63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63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63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63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63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63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63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63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63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63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63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63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63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63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63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63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63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64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4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4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4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4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4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4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4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4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4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4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4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4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4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4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4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4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4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5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5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5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5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5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5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5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5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5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5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5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5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5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5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5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5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5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5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6__FDSAUDITLINK__" localSheetId="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6__FDSAUDITLINK__" localSheetId="9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6__FDSAUDITLINK__" localSheetId="1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6__FDSAUDITLINK__" localSheetId="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6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6__FDSAUDITLINK__" localSheetId="8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6__FDSAUDITLINK__" localSheetId="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6__FDSAUDITLINK__" localSheetId="1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6__FDSAUDITLINK__" localSheetId="1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6__FDSAUDITLINK__" localSheetId="1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6__FDSAUDITLINK__" localSheetId="1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6__FDSAUDITLINK__" localSheetId="1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6__FDSAUDITLINK__" localSheetId="1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6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6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6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6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6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7__FDSAUDITLINK__" localSheetId="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7__FDSAUDITLINK__" localSheetId="9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7__FDSAUDITLINK__" localSheetId="1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7__FDSAUDITLINK__" localSheetId="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7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7__FDSAUDITLINK__" localSheetId="8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7__FDSAUDITLINK__" localSheetId="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7__FDSAUDITLINK__" localSheetId="1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7__FDSAUDITLINK__" localSheetId="1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7__FDSAUDITLINK__" localSheetId="1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7__FDSAUDITLINK__" localSheetId="1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7__FDSAUDITLINK__" localSheetId="1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7__FDSAUDITLINK__" localSheetId="1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7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7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7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7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7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8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8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8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8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8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8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8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8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8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8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8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8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8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8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8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8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8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8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9__FDSAUDITLINK__" localSheetId="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9__FDSAUDITLINK__" localSheetId="9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9__FDSAUDITLINK__" localSheetId="1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9__FDSAUDITLINK__" localSheetId="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9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9__FDSAUDITLINK__" localSheetId="8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9__FDSAUDITLINK__" localSheetId="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9__FDSAUDITLINK__" localSheetId="1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9__FDSAUDITLINK__" localSheetId="1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9__FDSAUDITLINK__" localSheetId="1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9__FDSAUDITLINK__" localSheetId="1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9__FDSAUDITLINK__" localSheetId="1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9__FDSAUDITLINK__" localSheetId="1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9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9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9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9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9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__FDSAUDITLINK__" localSheetId="0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 localSheetId="9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 localSheetId="10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 localSheetId="1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 localSheetId="7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 localSheetId="8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 localSheetId="6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 localSheetId="14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 localSheetId="16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 localSheetId="15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 localSheetId="12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 localSheetId="13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 localSheetId="11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 localSheetId="5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 localSheetId="4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 localSheetId="3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 localSheetId="2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0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0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0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0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0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0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0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0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0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0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0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0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0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0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0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0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0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0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1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1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1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1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1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1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1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1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1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1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1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1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1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1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1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1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1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1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2__FDSAUDITLINK__" localSheetId="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72__FDSAUDITLINK__" localSheetId="9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72__FDSAUDITLINK__" localSheetId="1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72__FDSAUDITLINK__" localSheetId="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72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72__FDSAUDITLINK__" localSheetId="8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72__FDSAUDITLINK__" localSheetId="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72__FDSAUDITLINK__" localSheetId="1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72__FDSAUDITLINK__" localSheetId="1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72__FDSAUDITLINK__" localSheetId="1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72__FDSAUDITLINK__" localSheetId="1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72__FDSAUDITLINK__" localSheetId="1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72__FDSAUDITLINK__" localSheetId="1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72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72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72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72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72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73__FDSAUDITLINK__" localSheetId="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3__FDSAUDITLINK__" localSheetId="9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3__FDSAUDITLINK__" localSheetId="1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3__FDSAUDITLINK__" localSheetId="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3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3__FDSAUDITLINK__" localSheetId="8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3__FDSAUDITLINK__" localSheetId="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3__FDSAUDITLINK__" localSheetId="1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3__FDSAUDITLINK__" localSheetId="1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3__FDSAUDITLINK__" localSheetId="1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3__FDSAUDITLINK__" localSheetId="1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3__FDSAUDITLINK__" localSheetId="1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3__FDSAUDITLINK__" localSheetId="1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3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3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3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3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3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4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4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4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4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4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4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4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4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4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4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4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4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4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4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4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4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4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4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5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5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5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5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5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5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5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5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5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5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5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5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5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5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5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5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5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5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6__FDSAUDITLINK__" localSheetId="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6__FDSAUDITLINK__" localSheetId="9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6__FDSAUDITLINK__" localSheetId="1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6__FDSAUDITLINK__" localSheetId="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6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6__FDSAUDITLINK__" localSheetId="8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6__FDSAUDITLINK__" localSheetId="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6__FDSAUDITLINK__" localSheetId="1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6__FDSAUDITLINK__" localSheetId="1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6__FDSAUDITLINK__" localSheetId="1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6__FDSAUDITLINK__" localSheetId="1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6__FDSAUDITLINK__" localSheetId="1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6__FDSAUDITLINK__" localSheetId="1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6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6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6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6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6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7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7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7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7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7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7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7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7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7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7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7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7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7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7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7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7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7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7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8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8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8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8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8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8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8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8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8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8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8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8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8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8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8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8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8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8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9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9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9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9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9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9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9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9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9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9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9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9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9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9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9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9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9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9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__FDSAUDITLINK__" localSheetId="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__FDSAUDITLINK__" localSheetId="9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__FDSAUDITLINK__" localSheetId="1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__FDSAUDITLINK__" localSheetId="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__FDSAUDITLINK__" localSheetId="8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__FDSAUDITLINK__" localSheetId="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__FDSAUDITLINK__" localSheetId="1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__FDSAUDITLINK__" localSheetId="1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__FDSAUDITLINK__" localSheetId="1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__FDSAUDITLINK__" localSheetId="1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__FDSAUDITLINK__" localSheetId="1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__FDSAUDITLINK__" localSheetId="1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0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0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0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0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0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0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0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0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0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0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0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0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0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0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0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0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0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0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1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1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1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1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1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1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1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1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1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1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1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1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1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1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1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1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1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1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2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2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2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2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2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2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2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2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2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2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2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2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2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2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2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2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2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2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3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3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3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3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3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3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3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3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3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3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3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3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3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3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3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3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3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3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4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84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84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84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84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84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84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84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84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84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84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84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84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84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84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84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84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84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85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5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5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5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5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5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5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5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5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5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5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5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5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5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5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5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5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5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6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6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6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6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6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6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6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6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6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6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6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6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6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6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6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6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6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6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7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7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7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7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7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7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7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7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7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7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7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7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7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7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7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7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7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7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8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8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8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8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8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8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8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8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8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8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8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8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8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8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8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8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8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8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9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89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89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89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89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89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89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89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89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89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89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89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89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89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89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89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89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89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9__FDSAUDITLINK__" localSheetId="0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__FDSAUDITLINK__" localSheetId="9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__FDSAUDITLINK__" localSheetId="10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__FDSAUDITLINK__" localSheetId="1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__FDSAUDITLINK__" localSheetId="7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__FDSAUDITLINK__" localSheetId="8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__FDSAUDITLINK__" localSheetId="6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__FDSAUDITLINK__" localSheetId="14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__FDSAUDITLINK__" localSheetId="16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__FDSAUDITLINK__" localSheetId="15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__FDSAUDITLINK__" localSheetId="12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__FDSAUDITLINK__" localSheetId="13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__FDSAUDITLINK__" localSheetId="11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__FDSAUDITLINK__" localSheetId="5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__FDSAUDITLINK__" localSheetId="4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__FDSAUDITLINK__" localSheetId="3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__FDSAUDITLINK__" localSheetId="2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__FDSAUDITLINK__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0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0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0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0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0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0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0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0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0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0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0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0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0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0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0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0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0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0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1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1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1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1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1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1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1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1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1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1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1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1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1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1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1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1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1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1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2__FDSAUDITLINK__" localSheetId="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2__FDSAUDITLINK__" localSheetId="9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2__FDSAUDITLINK__" localSheetId="1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2__FDSAUDITLINK__" localSheetId="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2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2__FDSAUDITLINK__" localSheetId="8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2__FDSAUDITLINK__" localSheetId="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2__FDSAUDITLINK__" localSheetId="1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2__FDSAUDITLINK__" localSheetId="1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2__FDSAUDITLINK__" localSheetId="1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2__FDSAUDITLINK__" localSheetId="1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2__FDSAUDITLINK__" localSheetId="1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2__FDSAUDITLINK__" localSheetId="1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2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2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2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2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2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3__FDSAUDITLINK__" localSheetId="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3__FDSAUDITLINK__" localSheetId="9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3__FDSAUDITLINK__" localSheetId="1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3__FDSAUDITLINK__" localSheetId="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3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3__FDSAUDITLINK__" localSheetId="8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3__FDSAUDITLINK__" localSheetId="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3__FDSAUDITLINK__" localSheetId="1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3__FDSAUDITLINK__" localSheetId="1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3__FDSAUDITLINK__" localSheetId="1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3__FDSAUDITLINK__" localSheetId="1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3__FDSAUDITLINK__" localSheetId="1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3__FDSAUDITLINK__" localSheetId="1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3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3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3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3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3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4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4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4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4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4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4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4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4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4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4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4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4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4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4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4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4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4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4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5__FDSAUDITLINK__" localSheetId="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5__FDSAUDITLINK__" localSheetId="9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5__FDSAUDITLINK__" localSheetId="1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5__FDSAUDITLINK__" localSheetId="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5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5__FDSAUDITLINK__" localSheetId="8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5__FDSAUDITLINK__" localSheetId="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5__FDSAUDITLINK__" localSheetId="1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5__FDSAUDITLINK__" localSheetId="1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5__FDSAUDITLINK__" localSheetId="1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5__FDSAUDITLINK__" localSheetId="1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5__FDSAUDITLINK__" localSheetId="1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5__FDSAUDITLINK__" localSheetId="1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5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5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5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5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5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6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6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6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6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6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6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6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6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6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6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6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6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6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6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6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6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6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6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7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7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7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7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7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7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7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7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7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7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7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7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7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7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7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7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7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7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8__FDSAUDITLINK__" localSheetId="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98__FDSAUDITLINK__" localSheetId="9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98__FDSAUDITLINK__" localSheetId="1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98__FDSAUDITLINK__" localSheetId="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98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98__FDSAUDITLINK__" localSheetId="8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98__FDSAUDITLINK__" localSheetId="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98__FDSAUDITLINK__" localSheetId="1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98__FDSAUDITLINK__" localSheetId="1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98__FDSAUDITLINK__" localSheetId="1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98__FDSAUDITLINK__" localSheetId="1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98__FDSAUDITLINK__" localSheetId="1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98__FDSAUDITLINK__" localSheetId="1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98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98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98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98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98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99__FDSAUDITLINK__" localSheetId="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9__FDSAUDITLINK__" localSheetId="9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9__FDSAUDITLINK__" localSheetId="1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9__FDSAUDITLINK__" localSheetId="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9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9__FDSAUDITLINK__" localSheetId="8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9__FDSAUDITLINK__" localSheetId="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9__FDSAUDITLINK__" localSheetId="1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9__FDSAUDITLINK__" localSheetId="1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9__FDSAUDITLINK__" localSheetId="1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9__FDSAUDITLINK__" localSheetId="1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9__FDSAUDITLINK__" localSheetId="1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9__FDSAUDITLINK__" localSheetId="1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9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9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9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9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9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__123Graph_ACHART_29" hidden="1">#REF!</definedName>
    <definedName name="_7__FDSAUDITLINK__" localSheetId="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__FDSAUDITLINK__" localSheetId="9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__FDSAUDITLINK__" localSheetId="1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__FDSAUDITLINK__" localSheetId="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__FDSAUDITLINK__" localSheetId="8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__FDSAUDITLINK__" localSheetId="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__FDSAUDITLINK__" localSheetId="1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__FDSAUDITLINK__" localSheetId="1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__FDSAUDITLINK__" localSheetId="1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__FDSAUDITLINK__" localSheetId="1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__FDSAUDITLINK__" localSheetId="1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__FDSAUDITLINK__" localSheetId="1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0__FDSAUDITLINK__" localSheetId="0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localSheetId="9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localSheetId="10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localSheetId="1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localSheetId="7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localSheetId="8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localSheetId="6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localSheetId="14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localSheetId="16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localSheetId="15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localSheetId="12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localSheetId="13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localSheetId="11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localSheetId="5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localSheetId="4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localSheetId="3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localSheetId="2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0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0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0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0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0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0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0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0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0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0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0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0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0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0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0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0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0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0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1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1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1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1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1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1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1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1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1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1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1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1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1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1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1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1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1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1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2__FDSAUDITLINK__" localSheetId="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2__FDSAUDITLINK__" localSheetId="9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2__FDSAUDITLINK__" localSheetId="1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2__FDSAUDITLINK__" localSheetId="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2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2__FDSAUDITLINK__" localSheetId="8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2__FDSAUDITLINK__" localSheetId="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2__FDSAUDITLINK__" localSheetId="1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2__FDSAUDITLINK__" localSheetId="1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2__FDSAUDITLINK__" localSheetId="1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2__FDSAUDITLINK__" localSheetId="1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2__FDSAUDITLINK__" localSheetId="1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2__FDSAUDITLINK__" localSheetId="1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2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2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2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2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2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3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3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3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3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3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3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3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3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3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3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3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3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3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3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3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3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3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3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4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4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4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4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4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4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4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4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4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4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4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4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4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4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4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4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4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4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5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5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5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5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5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5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5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5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5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5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5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5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5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5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5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5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5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5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6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6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6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6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6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6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6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6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6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6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6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6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6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6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6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6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6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6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7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07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07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07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07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07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07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07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07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07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07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07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07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07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07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07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07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07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08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8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8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8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8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8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8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8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8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8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8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8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8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8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8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8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8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8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9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9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9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9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9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9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9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9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9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9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9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9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9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9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9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9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9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9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__FDSAUDITLINK__" localSheetId="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 localSheetId="9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 localSheetId="1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 localSheetId="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 localSheetId="8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 localSheetId="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 localSheetId="1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 localSheetId="1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 localSheetId="1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 localSheetId="1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 localSheetId="1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 localSheetId="1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0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0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0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0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0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0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0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0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0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0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0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0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0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0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0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0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0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0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1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1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1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1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1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1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1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1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1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1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1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1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1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1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1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1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1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1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2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2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2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2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2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2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2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2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2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2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2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2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2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2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2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2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2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2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3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3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3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3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3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3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3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3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3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3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3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3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3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3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3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3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3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3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4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4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4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4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4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4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4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4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4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4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4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4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4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4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4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4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4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4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5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15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15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15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15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15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15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15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15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15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15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15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15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15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15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15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15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15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16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6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6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6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6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6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6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6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6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6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6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6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6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6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6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6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6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6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7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7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7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7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7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7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7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7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7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7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7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7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7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7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7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7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7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7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8__FDSAUDITLINK__" localSheetId="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8__FDSAUDITLINK__" localSheetId="9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8__FDSAUDITLINK__" localSheetId="1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8__FDSAUDITLINK__" localSheetId="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8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8__FDSAUDITLINK__" localSheetId="8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8__FDSAUDITLINK__" localSheetId="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8__FDSAUDITLINK__" localSheetId="1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8__FDSAUDITLINK__" localSheetId="1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8__FDSAUDITLINK__" localSheetId="1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8__FDSAUDITLINK__" localSheetId="1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8__FDSAUDITLINK__" localSheetId="1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8__FDSAUDITLINK__" localSheetId="1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8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8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8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8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8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9__FDSAUDITLINK__" localSheetId="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9__FDSAUDITLINK__" localSheetId="9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9__FDSAUDITLINK__" localSheetId="1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9__FDSAUDITLINK__" localSheetId="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9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9__FDSAUDITLINK__" localSheetId="8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9__FDSAUDITLINK__" localSheetId="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9__FDSAUDITLINK__" localSheetId="1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9__FDSAUDITLINK__" localSheetId="1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9__FDSAUDITLINK__" localSheetId="1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9__FDSAUDITLINK__" localSheetId="1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9__FDSAUDITLINK__" localSheetId="1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9__FDSAUDITLINK__" localSheetId="1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9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9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9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9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9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__FDSAUDITLINK__" localSheetId="0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2__FDSAUDITLINK__" localSheetId="9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2__FDSAUDITLINK__" localSheetId="10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2__FDSAUDITLINK__" localSheetId="1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2__FDSAUDITLINK__" localSheetId="7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2__FDSAUDITLINK__" localSheetId="8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2__FDSAUDITLINK__" localSheetId="6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2__FDSAUDITLINK__" localSheetId="1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2__FDSAUDITLINK__" localSheetId="16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2__FDSAUDITLINK__" localSheetId="1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2__FDSAUDITLINK__" localSheetId="1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2__FDSAUDITLINK__" localSheetId="1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2__FDSAUDITLINK__" localSheetId="11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2__FDSAUDITLINK__" localSheetId="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2__FDSAUDITLINK__" localSheetId="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2__FDSAUDITLINK__" localSheetId="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2__FDSAUDITLINK__" localSheetId="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2__FDSAUDITLINK__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20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0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0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0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0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0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0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0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0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0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0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0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0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0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0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0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0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0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1__FDSAUDITLINK__" localSheetId="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1__FDSAUDITLINK__" localSheetId="9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1__FDSAUDITLINK__" localSheetId="1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1__FDSAUDITLINK__" localSheetId="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1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1__FDSAUDITLINK__" localSheetId="8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1__FDSAUDITLINK__" localSheetId="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1__FDSAUDITLINK__" localSheetId="1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1__FDSAUDITLINK__" localSheetId="1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1__FDSAUDITLINK__" localSheetId="1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1__FDSAUDITLINK__" localSheetId="1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1__FDSAUDITLINK__" localSheetId="1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1__FDSAUDITLINK__" localSheetId="1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1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1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1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1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1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2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2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2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2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2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2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2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2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2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2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2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2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2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2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2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2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2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2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3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3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3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3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3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3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3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3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3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3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3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3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3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3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3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3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3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3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4__FDSAUDITLINK__" localSheetId="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24__FDSAUDITLINK__" localSheetId="9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24__FDSAUDITLINK__" localSheetId="1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24__FDSAUDITLINK__" localSheetId="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24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24__FDSAUDITLINK__" localSheetId="8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24__FDSAUDITLINK__" localSheetId="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24__FDSAUDITLINK__" localSheetId="1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24__FDSAUDITLINK__" localSheetId="1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24__FDSAUDITLINK__" localSheetId="1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24__FDSAUDITLINK__" localSheetId="1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24__FDSAUDITLINK__" localSheetId="1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24__FDSAUDITLINK__" localSheetId="1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24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24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24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24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24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25__FDSAUDITLINK__" localSheetId="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5__FDSAUDITLINK__" localSheetId="9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5__FDSAUDITLINK__" localSheetId="1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5__FDSAUDITLINK__" localSheetId="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5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5__FDSAUDITLINK__" localSheetId="8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5__FDSAUDITLINK__" localSheetId="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5__FDSAUDITLINK__" localSheetId="1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5__FDSAUDITLINK__" localSheetId="1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5__FDSAUDITLINK__" localSheetId="1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5__FDSAUDITLINK__" localSheetId="1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5__FDSAUDITLINK__" localSheetId="1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5__FDSAUDITLINK__" localSheetId="1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5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5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5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5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5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6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6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6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6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6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6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6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6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6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6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6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6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6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6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6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6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6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6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7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7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7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7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7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7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7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7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7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7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7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7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7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7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7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7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7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7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8__FDSAUDITLINK__" localSheetId="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8__FDSAUDITLINK__" localSheetId="9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8__FDSAUDITLINK__" localSheetId="1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8__FDSAUDITLINK__" localSheetId="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8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8__FDSAUDITLINK__" localSheetId="8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8__FDSAUDITLINK__" localSheetId="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8__FDSAUDITLINK__" localSheetId="1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8__FDSAUDITLINK__" localSheetId="1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8__FDSAUDITLINK__" localSheetId="1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8__FDSAUDITLINK__" localSheetId="1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8__FDSAUDITLINK__" localSheetId="1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8__FDSAUDITLINK__" localSheetId="1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8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8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8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8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8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9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9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9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9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9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9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9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9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9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9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9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9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9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9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9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9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9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9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__FDSAUDITLINK__" localSheetId="0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__FDSAUDITLINK__" localSheetId="9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__FDSAUDITLINK__" localSheetId="10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__FDSAUDITLINK__" localSheetId="1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__FDSAUDITLINK__" localSheetId="7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__FDSAUDITLINK__" localSheetId="8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__FDSAUDITLINK__" localSheetId="6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__FDSAUDITLINK__" localSheetId="14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__FDSAUDITLINK__" localSheetId="16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__FDSAUDITLINK__" localSheetId="15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__FDSAUDITLINK__" localSheetId="12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__FDSAUDITLINK__" localSheetId="13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__FDSAUDITLINK__" localSheetId="11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__FDSAUDITLINK__" localSheetId="5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__FDSAUDITLINK__" localSheetId="4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__FDSAUDITLINK__" localSheetId="3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__FDSAUDITLINK__" localSheetId="2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__FDSAUDITLINK__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0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0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0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0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0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0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0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0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0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0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0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0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0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0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0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0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0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0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1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1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1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1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1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1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1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1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1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1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1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1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1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1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1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1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1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1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2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2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2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2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2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2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2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2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2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2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2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2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2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2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2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2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2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2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3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3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3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3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3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3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3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3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3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3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3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3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3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3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3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3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3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3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4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4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4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4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4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4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4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4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4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4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4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4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4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4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4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4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4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4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5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5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5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5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5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5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5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5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5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5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5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5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5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5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5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5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5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5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6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36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36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36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36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36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36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36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36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36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36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36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36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36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36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36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36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36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37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7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7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7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7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7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7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7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7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7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7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7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7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7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7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7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7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7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8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8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8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8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8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8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8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8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8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8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8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8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8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8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8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8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8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8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9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9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9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9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9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9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9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9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9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9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9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9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9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9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9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9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9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9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__FDSAUDITLINK__" localSheetId="0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__FDSAUDITLINK__" localSheetId="9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__FDSAUDITLINK__" localSheetId="10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__FDSAUDITLINK__" localSheetId="1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__FDSAUDITLINK__" localSheetId="7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__FDSAUDITLINK__" localSheetId="8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__FDSAUDITLINK__" localSheetId="6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__FDSAUDITLINK__" localSheetId="14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__FDSAUDITLINK__" localSheetId="16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__FDSAUDITLINK__" localSheetId="15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__FDSAUDITLINK__" localSheetId="12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__FDSAUDITLINK__" localSheetId="13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__FDSAUDITLINK__" localSheetId="11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__FDSAUDITLINK__" localSheetId="5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__FDSAUDITLINK__" localSheetId="4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__FDSAUDITLINK__" localSheetId="3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__FDSAUDITLINK__" localSheetId="2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__FDSAUDITLINK__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0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0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0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0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0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0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0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0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0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0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0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0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0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0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0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0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0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0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1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41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41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41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41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41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41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41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41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41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41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41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41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41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41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41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41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41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42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2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2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2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2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2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2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2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2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2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2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2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2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2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2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2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2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2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3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3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3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3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3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3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3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3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3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3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3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3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3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3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3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3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3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3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4__FDSAUDITLINK__" localSheetId="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4__FDSAUDITLINK__" localSheetId="9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4__FDSAUDITLINK__" localSheetId="1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4__FDSAUDITLINK__" localSheetId="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4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4__FDSAUDITLINK__" localSheetId="8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4__FDSAUDITLINK__" localSheetId="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4__FDSAUDITLINK__" localSheetId="1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4__FDSAUDITLINK__" localSheetId="1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4__FDSAUDITLINK__" localSheetId="1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4__FDSAUDITLINK__" localSheetId="1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4__FDSAUDITLINK__" localSheetId="1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4__FDSAUDITLINK__" localSheetId="1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4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4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4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4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4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5__FDSAUDITLINK__" localSheetId="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5__FDSAUDITLINK__" localSheetId="9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5__FDSAUDITLINK__" localSheetId="1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5__FDSAUDITLINK__" localSheetId="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5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5__FDSAUDITLINK__" localSheetId="8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5__FDSAUDITLINK__" localSheetId="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5__FDSAUDITLINK__" localSheetId="1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5__FDSAUDITLINK__" localSheetId="1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5__FDSAUDITLINK__" localSheetId="1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5__FDSAUDITLINK__" localSheetId="1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5__FDSAUDITLINK__" localSheetId="1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5__FDSAUDITLINK__" localSheetId="1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5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5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5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5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5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6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6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6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6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6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6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6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6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6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6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6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6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6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6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6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6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6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6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7__FDSAUDITLINK__" localSheetId="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7__FDSAUDITLINK__" localSheetId="9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7__FDSAUDITLINK__" localSheetId="1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7__FDSAUDITLINK__" localSheetId="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7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7__FDSAUDITLINK__" localSheetId="8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7__FDSAUDITLINK__" localSheetId="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7__FDSAUDITLINK__" localSheetId="1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7__FDSAUDITLINK__" localSheetId="1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7__FDSAUDITLINK__" localSheetId="1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7__FDSAUDITLINK__" localSheetId="1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7__FDSAUDITLINK__" localSheetId="1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7__FDSAUDITLINK__" localSheetId="1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7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7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7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7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7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8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8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8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8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8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8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8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8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8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8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8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8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8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8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8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8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8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8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9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9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9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9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9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9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9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9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9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9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9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9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9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9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9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9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9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9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5__FDSAUDITLINK__" localSheetId="0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localSheetId="9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localSheetId="10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localSheetId="1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localSheetId="7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localSheetId="8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localSheetId="6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localSheetId="14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localSheetId="16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localSheetId="15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localSheetId="12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localSheetId="13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localSheetId="11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localSheetId="5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localSheetId="4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localSheetId="3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localSheetId="2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0__FDSAUDITLINK__" localSheetId="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50__FDSAUDITLINK__" localSheetId="9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50__FDSAUDITLINK__" localSheetId="1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50__FDSAUDITLINK__" localSheetId="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50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50__FDSAUDITLINK__" localSheetId="8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50__FDSAUDITLINK__" localSheetId="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50__FDSAUDITLINK__" localSheetId="1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50__FDSAUDITLINK__" localSheetId="1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50__FDSAUDITLINK__" localSheetId="1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50__FDSAUDITLINK__" localSheetId="1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50__FDSAUDITLINK__" localSheetId="1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50__FDSAUDITLINK__" localSheetId="1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50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50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50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50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50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51__FDSAUDITLINK__" localSheetId="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1__FDSAUDITLINK__" localSheetId="9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1__FDSAUDITLINK__" localSheetId="1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1__FDSAUDITLINK__" localSheetId="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1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1__FDSAUDITLINK__" localSheetId="8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1__FDSAUDITLINK__" localSheetId="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1__FDSAUDITLINK__" localSheetId="1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1__FDSAUDITLINK__" localSheetId="1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1__FDSAUDITLINK__" localSheetId="1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1__FDSAUDITLINK__" localSheetId="1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1__FDSAUDITLINK__" localSheetId="1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1__FDSAUDITLINK__" localSheetId="1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1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1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1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1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1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2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2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2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2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2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2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2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2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2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2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2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2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2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2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2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2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2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2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3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3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3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3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3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3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3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3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3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3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3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3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3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3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3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3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3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3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4__FDSAUDITLINK__" localSheetId="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4__FDSAUDITLINK__" localSheetId="9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4__FDSAUDITLINK__" localSheetId="1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4__FDSAUDITLINK__" localSheetId="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4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4__FDSAUDITLINK__" localSheetId="8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4__FDSAUDITLINK__" localSheetId="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4__FDSAUDITLINK__" localSheetId="1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4__FDSAUDITLINK__" localSheetId="1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4__FDSAUDITLINK__" localSheetId="1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4__FDSAUDITLINK__" localSheetId="1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4__FDSAUDITLINK__" localSheetId="1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4__FDSAUDITLINK__" localSheetId="1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4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4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4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4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4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5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5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5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5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5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5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5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5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5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5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5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5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5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5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5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5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5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5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6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6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6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6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6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6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6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6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6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6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6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6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6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6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6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6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6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6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7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7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7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7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7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7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7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7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7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7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7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7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7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7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7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7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7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7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8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8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8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8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8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8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8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8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8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8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8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8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8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8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8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8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8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8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9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59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59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59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59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59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59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59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59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59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59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59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59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59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59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59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59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59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__FDSAUDITLINK__" localSheetId="0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FDSAUDITLINK__" localSheetId="9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FDSAUDITLINK__" localSheetId="10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FDSAUDITLINK__" localSheetId="1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FDSAUDITLINK__" localSheetId="7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FDSAUDITLINK__" localSheetId="8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FDSAUDITLINK__" localSheetId="6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FDSAUDITLINK__" localSheetId="14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FDSAUDITLINK__" localSheetId="16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FDSAUDITLINK__" localSheetId="15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FDSAUDITLINK__" localSheetId="12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FDSAUDITLINK__" localSheetId="13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FDSAUDITLINK__" localSheetId="11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FDSAUDITLINK__" localSheetId="5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FDSAUDITLINK__" localSheetId="4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FDSAUDITLINK__" localSheetId="3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FDSAUDITLINK__" localSheetId="2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FDSAUDITLINK__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0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0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0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0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0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0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0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0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0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0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0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0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0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0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0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0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0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0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1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1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1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1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1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1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1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1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1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1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1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1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1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1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1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1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1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1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2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2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2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2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2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2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2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2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2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2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2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2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2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2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2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2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2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2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3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3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3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3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3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3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3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3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3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3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3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3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3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3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3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3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3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3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4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4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4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4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4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4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4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4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4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4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4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4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4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4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4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4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4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4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5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5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5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5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5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5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5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5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5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5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5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5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5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5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5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5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5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5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6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6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6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6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6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6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6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6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6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6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6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6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6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6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6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6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6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6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7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67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67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67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67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67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67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67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67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67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67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67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67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67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67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67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67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67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68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8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8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8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8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8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8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8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8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8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8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8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8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8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8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8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8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8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9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9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9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9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9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9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9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9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9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9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9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9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9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9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9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9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9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9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__FDSAUDITLINK__" localSheetId="0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__FDSAUDITLINK__" localSheetId="9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__FDSAUDITLINK__" localSheetId="10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__FDSAUDITLINK__" localSheetId="1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__FDSAUDITLINK__" localSheetId="7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__FDSAUDITLINK__" localSheetId="8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__FDSAUDITLINK__" localSheetId="6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__FDSAUDITLINK__" localSheetId="14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__FDSAUDITLINK__" localSheetId="16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__FDSAUDITLINK__" localSheetId="15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__FDSAUDITLINK__" localSheetId="12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__FDSAUDITLINK__" localSheetId="13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__FDSAUDITLINK__" localSheetId="11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__FDSAUDITLINK__" localSheetId="5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__FDSAUDITLINK__" localSheetId="4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__FDSAUDITLINK__" localSheetId="3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__FDSAUDITLINK__" localSheetId="2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__FDSAUDITLINK__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0__FDSAUDITLINK__" localSheetId="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0__FDSAUDITLINK__" localSheetId="9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0__FDSAUDITLINK__" localSheetId="1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0__FDSAUDITLINK__" localSheetId="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0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0__FDSAUDITLINK__" localSheetId="8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0__FDSAUDITLINK__" localSheetId="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0__FDSAUDITLINK__" localSheetId="1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0__FDSAUDITLINK__" localSheetId="1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0__FDSAUDITLINK__" localSheetId="1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0__FDSAUDITLINK__" localSheetId="1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0__FDSAUDITLINK__" localSheetId="1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0__FDSAUDITLINK__" localSheetId="1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0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0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0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0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0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1__FDSAUDITLINK__" localSheetId="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1__FDSAUDITLINK__" localSheetId="9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1__FDSAUDITLINK__" localSheetId="1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1__FDSAUDITLINK__" localSheetId="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1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1__FDSAUDITLINK__" localSheetId="8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1__FDSAUDITLINK__" localSheetId="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1__FDSAUDITLINK__" localSheetId="1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1__FDSAUDITLINK__" localSheetId="1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1__FDSAUDITLINK__" localSheetId="1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1__FDSAUDITLINK__" localSheetId="1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1__FDSAUDITLINK__" localSheetId="1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1__FDSAUDITLINK__" localSheetId="1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1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1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1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1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1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2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2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2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2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2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2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2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2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2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2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2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2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2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2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2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2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2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2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3__FDSAUDITLINK__" localSheetId="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3__FDSAUDITLINK__" localSheetId="9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3__FDSAUDITLINK__" localSheetId="1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3__FDSAUDITLINK__" localSheetId="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3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3__FDSAUDITLINK__" localSheetId="8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3__FDSAUDITLINK__" localSheetId="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3__FDSAUDITLINK__" localSheetId="1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3__FDSAUDITLINK__" localSheetId="1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3__FDSAUDITLINK__" localSheetId="1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3__FDSAUDITLINK__" localSheetId="1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3__FDSAUDITLINK__" localSheetId="1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3__FDSAUDITLINK__" localSheetId="1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3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3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3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3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3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4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4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4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4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4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4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4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4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4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4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4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4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4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4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4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4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4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4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5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5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5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5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5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5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5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5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5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5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5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5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5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5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5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5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5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5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6__FDSAUDITLINK__" localSheetId="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76__FDSAUDITLINK__" localSheetId="9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76__FDSAUDITLINK__" localSheetId="1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76__FDSAUDITLINK__" localSheetId="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76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76__FDSAUDITLINK__" localSheetId="8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76__FDSAUDITLINK__" localSheetId="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76__FDSAUDITLINK__" localSheetId="1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76__FDSAUDITLINK__" localSheetId="1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76__FDSAUDITLINK__" localSheetId="1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76__FDSAUDITLINK__" localSheetId="1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76__FDSAUDITLINK__" localSheetId="1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76__FDSAUDITLINK__" localSheetId="1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76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76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76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76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76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77__FDSAUDITLINK__" localSheetId="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7__FDSAUDITLINK__" localSheetId="9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7__FDSAUDITLINK__" localSheetId="1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7__FDSAUDITLINK__" localSheetId="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7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7__FDSAUDITLINK__" localSheetId="8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7__FDSAUDITLINK__" localSheetId="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7__FDSAUDITLINK__" localSheetId="1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7__FDSAUDITLINK__" localSheetId="1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7__FDSAUDITLINK__" localSheetId="1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7__FDSAUDITLINK__" localSheetId="1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7__FDSAUDITLINK__" localSheetId="1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7__FDSAUDITLINK__" localSheetId="1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7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7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7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7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7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8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8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8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8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8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8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8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8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8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8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8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8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8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8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8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8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8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8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9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9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9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9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9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9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9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9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9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9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9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9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9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9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9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9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9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9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8__FDSAUDITLINK__" localSheetId="0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 localSheetId="9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 localSheetId="10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 localSheetId="1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 localSheetId="7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 localSheetId="8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 localSheetId="6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 localSheetId="14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 localSheetId="16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 localSheetId="15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 localSheetId="12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 localSheetId="13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 localSheetId="11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 localSheetId="5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 localSheetId="4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 localSheetId="3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 localSheetId="2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0__FDSAUDITLINK__" localSheetId="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0__FDSAUDITLINK__" localSheetId="9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0__FDSAUDITLINK__" localSheetId="1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0__FDSAUDITLINK__" localSheetId="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0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0__FDSAUDITLINK__" localSheetId="8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0__FDSAUDITLINK__" localSheetId="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0__FDSAUDITLINK__" localSheetId="1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0__FDSAUDITLINK__" localSheetId="1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0__FDSAUDITLINK__" localSheetId="1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0__FDSAUDITLINK__" localSheetId="1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0__FDSAUDITLINK__" localSheetId="1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0__FDSAUDITLINK__" localSheetId="1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0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0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0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0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0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1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1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1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1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1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1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1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1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1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1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1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1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1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1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1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1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1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1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2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2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2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2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2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2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2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2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2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2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2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2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2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2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2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2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2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2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3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3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3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3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3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3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3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3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3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3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3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3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3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3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3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3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3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3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4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4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4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4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4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4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4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4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4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4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4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4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4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4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4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4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4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4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5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85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85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85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85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85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85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85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85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85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85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85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85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85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85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85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85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85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86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6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6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6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6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6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6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6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6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6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6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6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6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6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6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6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6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6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7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7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7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7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7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7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7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7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7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7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7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7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7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7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7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7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7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7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8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88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88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88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88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88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88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88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88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88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88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88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88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88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88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88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88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88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89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9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9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9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9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9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9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9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9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9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9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9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9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9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9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9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9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9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__FDSAUDITLINK__" localSheetId="0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__FDSAUDITLINK__" localSheetId="9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__FDSAUDITLINK__" localSheetId="10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__FDSAUDITLINK__" localSheetId="1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__FDSAUDITLINK__" localSheetId="7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__FDSAUDITLINK__" localSheetId="8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__FDSAUDITLINK__" localSheetId="6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__FDSAUDITLINK__" localSheetId="1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__FDSAUDITLINK__" localSheetId="16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__FDSAUDITLINK__" localSheetId="1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__FDSAUDITLINK__" localSheetId="1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__FDSAUDITLINK__" localSheetId="1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__FDSAUDITLINK__" localSheetId="11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__FDSAUDITLINK__" localSheetId="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__FDSAUDITLINK__" localSheetId="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__FDSAUDITLINK__" localSheetId="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__FDSAUDITLINK__" localSheetId="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__FDSAUDITLINK__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0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0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0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0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0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0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0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0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0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0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0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0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0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0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0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0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0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0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1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1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1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1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1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1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1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1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1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1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1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1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1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1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1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1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1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1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2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2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2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2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2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2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2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2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2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2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2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2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2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2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2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2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2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2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3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93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93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93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93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93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93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93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93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93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93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93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93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93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93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93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93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93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94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4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4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4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4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4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4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4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4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4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4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4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4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4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4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4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4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4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5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5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5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5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5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5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5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5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5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5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5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5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5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5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5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5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5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5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6__FDSAUDITLINK__" localSheetId="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6__FDSAUDITLINK__" localSheetId="9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6__FDSAUDITLINK__" localSheetId="1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6__FDSAUDITLINK__" localSheetId="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6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6__FDSAUDITLINK__" localSheetId="8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6__FDSAUDITLINK__" localSheetId="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6__FDSAUDITLINK__" localSheetId="1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6__FDSAUDITLINK__" localSheetId="1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6__FDSAUDITLINK__" localSheetId="1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6__FDSAUDITLINK__" localSheetId="1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6__FDSAUDITLINK__" localSheetId="1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6__FDSAUDITLINK__" localSheetId="1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6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6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6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6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6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7__FDSAUDITLINK__" localSheetId="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7__FDSAUDITLINK__" localSheetId="9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7__FDSAUDITLINK__" localSheetId="1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7__FDSAUDITLINK__" localSheetId="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7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7__FDSAUDITLINK__" localSheetId="8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7__FDSAUDITLINK__" localSheetId="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7__FDSAUDITLINK__" localSheetId="1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7__FDSAUDITLINK__" localSheetId="1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7__FDSAUDITLINK__" localSheetId="1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7__FDSAUDITLINK__" localSheetId="1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7__FDSAUDITLINK__" localSheetId="1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7__FDSAUDITLINK__" localSheetId="1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7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7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7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7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7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8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8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8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8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8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8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8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8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8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8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8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8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8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8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8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8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8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8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9__FDSAUDITLINK__" localSheetId="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9__FDSAUDITLINK__" localSheetId="9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9__FDSAUDITLINK__" localSheetId="1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9__FDSAUDITLINK__" localSheetId="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9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9__FDSAUDITLINK__" localSheetId="8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9__FDSAUDITLINK__" localSheetId="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9__FDSAUDITLINK__" localSheetId="1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9__FDSAUDITLINK__" localSheetId="1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9__FDSAUDITLINK__" localSheetId="1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9__FDSAUDITLINK__" localSheetId="1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9__FDSAUDITLINK__" localSheetId="1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9__FDSAUDITLINK__" localSheetId="1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9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9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9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9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9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__FDSAUDITLINK__" localSheetId="0" hidden="1">{"fdsup://IBCentral/FAT Viewer?action=UPDATE&amp;creator=factset&amp;DOC_NAME=fat:reuters_qtrly_source_window.fat&amp;display_string=Audit&amp;DYN_ARGS=TRUE&amp;VAR:ID1=12561W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__FDSAUDITLINK__" localSheetId="9" hidden="1">{"fdsup://IBCentral/FAT Viewer?action=UPDATE&amp;creator=factset&amp;DOC_NAME=fat:reuters_qtrly_source_window.fat&amp;display_string=Audit&amp;DYN_ARGS=TRUE&amp;VAR:ID1=12561W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__FDSAUDITLINK__" localSheetId="10" hidden="1">{"fdsup://IBCentral/FAT Viewer?action=UPDATE&amp;creator=factset&amp;DOC_NAME=fat:reuters_qtrly_source_window.fat&amp;display_string=Audit&amp;DYN_ARGS=TRUE&amp;VAR:ID1=12561W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__FDSAUDITLINK__" localSheetId="1" hidden="1">{"fdsup://IBCentral/FAT Viewer?action=UPDATE&amp;creator=factset&amp;DOC_NAME=fat:reuters_qtrly_source_window.fat&amp;display_string=Audit&amp;DYN_ARGS=TRUE&amp;VAR:ID1=12561W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__FDSAUDITLINK__" localSheetId="7" hidden="1">{"fdsup://IBCentral/FAT Viewer?action=UPDATE&amp;creator=factset&amp;DOC_NAME=fat:reuters_qtrly_source_window.fat&amp;display_string=Audit&amp;DYN_ARGS=TRUE&amp;VAR:ID1=12561W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__FDSAUDITLINK__" localSheetId="8" hidden="1">{"fdsup://IBCentral/FAT Viewer?action=UPDATE&amp;creator=factset&amp;DOC_NAME=fat:reuters_qtrly_source_window.fat&amp;display_string=Audit&amp;DYN_ARGS=TRUE&amp;VAR:ID1=12561W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__FDSAUDITLINK__" localSheetId="6" hidden="1">{"fdsup://IBCentral/FAT Viewer?action=UPDATE&amp;creator=factset&amp;DOC_NAME=fat:reuters_qtrly_source_window.fat&amp;display_string=Audit&amp;DYN_ARGS=TRUE&amp;VAR:ID1=12561W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__FDSAUDITLINK__" localSheetId="14" hidden="1">{"fdsup://IBCentral/FAT Viewer?action=UPDATE&amp;creator=factset&amp;DOC_NAME=fat:reuters_qtrly_source_window.fat&amp;display_string=Audit&amp;DYN_ARGS=TRUE&amp;VAR:ID1=12561W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__FDSAUDITLINK__" localSheetId="16" hidden="1">{"fdsup://IBCentral/FAT Viewer?action=UPDATE&amp;creator=factset&amp;DOC_NAME=fat:reuters_qtrly_source_window.fat&amp;display_string=Audit&amp;DYN_ARGS=TRUE&amp;VAR:ID1=12561W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__FDSAUDITLINK__" localSheetId="15" hidden="1">{"fdsup://IBCentral/FAT Viewer?action=UPDATE&amp;creator=factset&amp;DOC_NAME=fat:reuters_qtrly_source_window.fat&amp;display_string=Audit&amp;DYN_ARGS=TRUE&amp;VAR:ID1=12561W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__FDSAUDITLINK__" localSheetId="12" hidden="1">{"fdsup://IBCentral/FAT Viewer?action=UPDATE&amp;creator=factset&amp;DOC_NAME=fat:reuters_qtrly_source_window.fat&amp;display_string=Audit&amp;DYN_ARGS=TRUE&amp;VAR:ID1=12561W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__FDSAUDITLINK__" localSheetId="13" hidden="1">{"fdsup://IBCentral/FAT Viewer?action=UPDATE&amp;creator=factset&amp;DOC_NAME=fat:reuters_qtrly_source_window.fat&amp;display_string=Audit&amp;DYN_ARGS=TRUE&amp;VAR:ID1=12561W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__FDSAUDITLINK__" localSheetId="11" hidden="1">{"fdsup://IBCentral/FAT Viewer?action=UPDATE&amp;creator=factset&amp;DOC_NAME=fat:reuters_qtrly_source_window.fat&amp;display_string=Audit&amp;DYN_ARGS=TRUE&amp;VAR:ID1=12561W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__FDSAUDITLINK__" localSheetId="5" hidden="1">{"fdsup://IBCentral/FAT Viewer?action=UPDATE&amp;creator=factset&amp;DOC_NAME=fat:reuters_qtrly_source_window.fat&amp;display_string=Audit&amp;DYN_ARGS=TRUE&amp;VAR:ID1=12561W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__FDSAUDITLINK__" localSheetId="4" hidden="1">{"fdsup://IBCentral/FAT Viewer?action=UPDATE&amp;creator=factset&amp;DOC_NAME=fat:reuters_qtrly_source_window.fat&amp;display_string=Audit&amp;DYN_ARGS=TRUE&amp;VAR:ID1=12561W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__FDSAUDITLINK__" localSheetId="3" hidden="1">{"fdsup://IBCentral/FAT Viewer?action=UPDATE&amp;creator=factset&amp;DOC_NAME=fat:reuters_qtrly_source_window.fat&amp;display_string=Audit&amp;DYN_ARGS=TRUE&amp;VAR:ID1=12561W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__FDSAUDITLINK__" localSheetId="2" hidden="1">{"fdsup://IBCentral/FAT Viewer?action=UPDATE&amp;creator=factset&amp;DOC_NAME=fat:reuters_qtrly_source_window.fat&amp;display_string=Audit&amp;DYN_ARGS=TRUE&amp;VAR:ID1=12561W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__FDSAUDITLINK__" hidden="1">{"fdsup://IBCentral/FAT Viewer?action=UPDATE&amp;creator=factset&amp;DOC_NAME=fat:reuters_qtrly_source_window.fat&amp;display_string=Audit&amp;DYN_ARGS=TRUE&amp;VAR:ID1=12561W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0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0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0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0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0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0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0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0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0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0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0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0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0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0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0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0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0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0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1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1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1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1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1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1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1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1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1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1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1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1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1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1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1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1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1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1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2__FDSAUDITLINK__" localSheetId="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02__FDSAUDITLINK__" localSheetId="9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02__FDSAUDITLINK__" localSheetId="1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02__FDSAUDITLINK__" localSheetId="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02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02__FDSAUDITLINK__" localSheetId="8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02__FDSAUDITLINK__" localSheetId="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02__FDSAUDITLINK__" localSheetId="1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02__FDSAUDITLINK__" localSheetId="1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02__FDSAUDITLINK__" localSheetId="1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02__FDSAUDITLINK__" localSheetId="1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02__FDSAUDITLINK__" localSheetId="1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02__FDSAUDITLINK__" localSheetId="1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02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02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02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02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02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03__FDSAUDITLINK__" localSheetId="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3__FDSAUDITLINK__" localSheetId="9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3__FDSAUDITLINK__" localSheetId="1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3__FDSAUDITLINK__" localSheetId="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3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3__FDSAUDITLINK__" localSheetId="8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3__FDSAUDITLINK__" localSheetId="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3__FDSAUDITLINK__" localSheetId="1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3__FDSAUDITLINK__" localSheetId="1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3__FDSAUDITLINK__" localSheetId="1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3__FDSAUDITLINK__" localSheetId="1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3__FDSAUDITLINK__" localSheetId="1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3__FDSAUDITLINK__" localSheetId="1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3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3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3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3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3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4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4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4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4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4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4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4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4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4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4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4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4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4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4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4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4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4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4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5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5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5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5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5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5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5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5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5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5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5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5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5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5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5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5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5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5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6__FDSAUDITLINK__" localSheetId="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6__FDSAUDITLINK__" localSheetId="9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6__FDSAUDITLINK__" localSheetId="1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6__FDSAUDITLINK__" localSheetId="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6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6__FDSAUDITLINK__" localSheetId="8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6__FDSAUDITLINK__" localSheetId="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6__FDSAUDITLINK__" localSheetId="1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6__FDSAUDITLINK__" localSheetId="1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6__FDSAUDITLINK__" localSheetId="1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6__FDSAUDITLINK__" localSheetId="1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6__FDSAUDITLINK__" localSheetId="1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6__FDSAUDITLINK__" localSheetId="1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6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6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6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6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6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7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7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7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7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7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7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7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7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7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7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7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7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7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7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7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7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7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7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8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8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8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8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8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8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8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8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8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8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8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8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8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8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8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8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8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8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9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9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9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9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9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9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9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9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9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9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9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9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9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9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9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9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9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9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__FDSAUDITLINK__" localSheetId="0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__FDSAUDITLINK__" localSheetId="9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__FDSAUDITLINK__" localSheetId="10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__FDSAUDITLINK__" localSheetId="1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__FDSAUDITLINK__" localSheetId="7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__FDSAUDITLINK__" localSheetId="8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__FDSAUDITLINK__" localSheetId="6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__FDSAUDITLINK__" localSheetId="14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__FDSAUDITLINK__" localSheetId="16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__FDSAUDITLINK__" localSheetId="15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__FDSAUDITLINK__" localSheetId="12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__FDSAUDITLINK__" localSheetId="13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__FDSAUDITLINK__" localSheetId="11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__FDSAUDITLINK__" localSheetId="5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__FDSAUDITLINK__" localSheetId="4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__FDSAUDITLINK__" localSheetId="3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__FDSAUDITLINK__" localSheetId="2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__FDSAUDITLINK__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0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0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0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0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0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0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0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0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0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0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0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0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0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0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0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0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0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0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1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1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1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1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1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1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1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1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1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1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1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1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1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1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1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1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1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1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2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2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2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2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2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2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2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2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2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2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2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2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2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2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2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2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2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2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3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3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3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3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3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3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3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3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3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3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3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3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3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3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3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3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3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3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4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4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4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4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4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4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4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4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4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4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4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4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4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4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4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4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4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4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5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5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5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5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5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5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5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5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5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5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5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5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5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5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5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5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5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5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6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6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6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6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6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6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6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6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6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6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6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6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6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6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6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6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6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6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7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7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7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7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7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7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7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7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7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7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7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7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7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7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7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7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7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7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8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8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8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8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8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8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8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8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8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8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8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8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8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8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8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8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8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8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9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19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19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19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19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19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19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19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19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19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19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19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19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19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19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19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19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19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2__FDSAUDITLINK__" localSheetId="0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__FDSAUDITLINK__" localSheetId="9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__FDSAUDITLINK__" localSheetId="10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__FDSAUDITLINK__" localSheetId="1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__FDSAUDITLINK__" localSheetId="7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__FDSAUDITLINK__" localSheetId="8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__FDSAUDITLINK__" localSheetId="6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__FDSAUDITLINK__" localSheetId="14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__FDSAUDITLINK__" localSheetId="16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__FDSAUDITLINK__" localSheetId="15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__FDSAUDITLINK__" localSheetId="12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__FDSAUDITLINK__" localSheetId="13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__FDSAUDITLINK__" localSheetId="11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__FDSAUDITLINK__" localSheetId="5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__FDSAUDITLINK__" localSheetId="4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__FDSAUDITLINK__" localSheetId="3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__FDSAUDITLINK__" localSheetId="2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__FDSAUDITLINK__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0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0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0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0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0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0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0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0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0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0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0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0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0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0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0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0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0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0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1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1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1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1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1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1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1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1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1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1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1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1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1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1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1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1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1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1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2__FDSAUDITLINK__" localSheetId="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2__FDSAUDITLINK__" localSheetId="9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2__FDSAUDITLINK__" localSheetId="1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2__FDSAUDITLINK__" localSheetId="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2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2__FDSAUDITLINK__" localSheetId="8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2__FDSAUDITLINK__" localSheetId="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2__FDSAUDITLINK__" localSheetId="1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2__FDSAUDITLINK__" localSheetId="1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2__FDSAUDITLINK__" localSheetId="1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2__FDSAUDITLINK__" localSheetId="1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2__FDSAUDITLINK__" localSheetId="1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2__FDSAUDITLINK__" localSheetId="1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2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2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2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2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2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3__FDSAUDITLINK__" localSheetId="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3__FDSAUDITLINK__" localSheetId="9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3__FDSAUDITLINK__" localSheetId="1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3__FDSAUDITLINK__" localSheetId="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3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3__FDSAUDITLINK__" localSheetId="8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3__FDSAUDITLINK__" localSheetId="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3__FDSAUDITLINK__" localSheetId="1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3__FDSAUDITLINK__" localSheetId="1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3__FDSAUDITLINK__" localSheetId="1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3__FDSAUDITLINK__" localSheetId="1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3__FDSAUDITLINK__" localSheetId="1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3__FDSAUDITLINK__" localSheetId="1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3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3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3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3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3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4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4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4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4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4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4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4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4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4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4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4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4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4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4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4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4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4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4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5__FDSAUDITLINK__" localSheetId="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5__FDSAUDITLINK__" localSheetId="9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5__FDSAUDITLINK__" localSheetId="1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5__FDSAUDITLINK__" localSheetId="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5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5__FDSAUDITLINK__" localSheetId="8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5__FDSAUDITLINK__" localSheetId="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5__FDSAUDITLINK__" localSheetId="1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5__FDSAUDITLINK__" localSheetId="1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5__FDSAUDITLINK__" localSheetId="1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5__FDSAUDITLINK__" localSheetId="1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5__FDSAUDITLINK__" localSheetId="1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5__FDSAUDITLINK__" localSheetId="1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5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5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5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5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5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6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6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6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6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6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6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6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6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6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6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6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6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6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6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6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6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6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6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7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7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7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7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7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7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7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7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7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7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7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7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7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7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7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7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7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7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8__FDSAUDITLINK__" localSheetId="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28__FDSAUDITLINK__" localSheetId="9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28__FDSAUDITLINK__" localSheetId="1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28__FDSAUDITLINK__" localSheetId="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28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28__FDSAUDITLINK__" localSheetId="8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28__FDSAUDITLINK__" localSheetId="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28__FDSAUDITLINK__" localSheetId="1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28__FDSAUDITLINK__" localSheetId="1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28__FDSAUDITLINK__" localSheetId="1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28__FDSAUDITLINK__" localSheetId="1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28__FDSAUDITLINK__" localSheetId="1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28__FDSAUDITLINK__" localSheetId="1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28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28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28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28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28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29__FDSAUDITLINK__" localSheetId="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9__FDSAUDITLINK__" localSheetId="9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9__FDSAUDITLINK__" localSheetId="1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9__FDSAUDITLINK__" localSheetId="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9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9__FDSAUDITLINK__" localSheetId="8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9__FDSAUDITLINK__" localSheetId="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9__FDSAUDITLINK__" localSheetId="1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9__FDSAUDITLINK__" localSheetId="1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9__FDSAUDITLINK__" localSheetId="1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9__FDSAUDITLINK__" localSheetId="1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9__FDSAUDITLINK__" localSheetId="1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9__FDSAUDITLINK__" localSheetId="1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9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9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9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9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9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__FDSAUDITLINK__" localSheetId="0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__FDSAUDITLINK__" localSheetId="9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__FDSAUDITLINK__" localSheetId="10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__FDSAUDITLINK__" localSheetId="1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__FDSAUDITLINK__" localSheetId="7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__FDSAUDITLINK__" localSheetId="8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__FDSAUDITLINK__" localSheetId="6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__FDSAUDITLINK__" localSheetId="14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__FDSAUDITLINK__" localSheetId="16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__FDSAUDITLINK__" localSheetId="15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__FDSAUDITLINK__" localSheetId="12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__FDSAUDITLINK__" localSheetId="13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__FDSAUDITLINK__" localSheetId="11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__FDSAUDITLINK__" localSheetId="5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__FDSAUDITLINK__" localSheetId="4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__FDSAUDITLINK__" localSheetId="3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__FDSAUDITLINK__" localSheetId="2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__FDSAUDITLINK__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0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0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0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0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0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0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0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0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0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0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0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0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0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0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0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0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0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0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1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1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1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1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1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1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1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1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1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1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1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1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1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1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1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1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1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1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2__FDSAUDITLINK__" localSheetId="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2__FDSAUDITLINK__" localSheetId="9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2__FDSAUDITLINK__" localSheetId="1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2__FDSAUDITLINK__" localSheetId="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2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2__FDSAUDITLINK__" localSheetId="8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2__FDSAUDITLINK__" localSheetId="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2__FDSAUDITLINK__" localSheetId="1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2__FDSAUDITLINK__" localSheetId="1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2__FDSAUDITLINK__" localSheetId="1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2__FDSAUDITLINK__" localSheetId="1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2__FDSAUDITLINK__" localSheetId="1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2__FDSAUDITLINK__" localSheetId="1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2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2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2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2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2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3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3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3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3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3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3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3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3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3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3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3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3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3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3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3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3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3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3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4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4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4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4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4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4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4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4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4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4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4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4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4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4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4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4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4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4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5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5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5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5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5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5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5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5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5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5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5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5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5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5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5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5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5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5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6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6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6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6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6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6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6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6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6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6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6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6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6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6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6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6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6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6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7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37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37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37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37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37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37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37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37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37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37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37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37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37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37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37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37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37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38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8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8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8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8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8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8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8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8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8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8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8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8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8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8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8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8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8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9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9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9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9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9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9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9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9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9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9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9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9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9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9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9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9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9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9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0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0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0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0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0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0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0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0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0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0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0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0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0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0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0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0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0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0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1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1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1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1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1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1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1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1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1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1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1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1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1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1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1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1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1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1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2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2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2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2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2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2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2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2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2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2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2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2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2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2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2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2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2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2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3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3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3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3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3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3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3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3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3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3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3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3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3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3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3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3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3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3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4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4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4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4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4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4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4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4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4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4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4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4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4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4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4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4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4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4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5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45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45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45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45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45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45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45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45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45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45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45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45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45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45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45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45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45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46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6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6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6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6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6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6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6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6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6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6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6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6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6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6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6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6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6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7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7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7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7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7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7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7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7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7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7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7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7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7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7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7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7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7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7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8__FDSAUDITLINK__" localSheetId="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8__FDSAUDITLINK__" localSheetId="9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8__FDSAUDITLINK__" localSheetId="1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8__FDSAUDITLINK__" localSheetId="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8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8__FDSAUDITLINK__" localSheetId="8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8__FDSAUDITLINK__" localSheetId="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8__FDSAUDITLINK__" localSheetId="1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8__FDSAUDITLINK__" localSheetId="1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8__FDSAUDITLINK__" localSheetId="1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8__FDSAUDITLINK__" localSheetId="1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8__FDSAUDITLINK__" localSheetId="1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8__FDSAUDITLINK__" localSheetId="1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8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8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8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8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8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9__FDSAUDITLINK__" localSheetId="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9__FDSAUDITLINK__" localSheetId="9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9__FDSAUDITLINK__" localSheetId="1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9__FDSAUDITLINK__" localSheetId="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9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9__FDSAUDITLINK__" localSheetId="8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9__FDSAUDITLINK__" localSheetId="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9__FDSAUDITLINK__" localSheetId="1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9__FDSAUDITLINK__" localSheetId="1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9__FDSAUDITLINK__" localSheetId="1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9__FDSAUDITLINK__" localSheetId="1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9__FDSAUDITLINK__" localSheetId="1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9__FDSAUDITLINK__" localSheetId="1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9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9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9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9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9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__FDSAUDITLINK__" localSheetId="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__FDSAUDITLINK__" localSheetId="9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__FDSAUDITLINK__" localSheetId="10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__FDSAUDITLINK__" localSheetId="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__FDSAUDITLINK__" localSheetId="8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__FDSAUDITLINK__" localSheetId="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__FDSAUDITLINK__" localSheetId="1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__FDSAUDITLINK__" localSheetId="16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__FDSAUDITLINK__" localSheetId="1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__FDSAUDITLINK__" localSheetId="1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__FDSAUDITLINK__" localSheetId="1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__FDSAUDITLINK__" localSheetId="11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0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0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0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0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0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0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0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0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0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0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0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0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0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0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0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0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0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0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1__FDSAUDITLINK__" localSheetId="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1__FDSAUDITLINK__" localSheetId="9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1__FDSAUDITLINK__" localSheetId="1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1__FDSAUDITLINK__" localSheetId="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1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1__FDSAUDITLINK__" localSheetId="8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1__FDSAUDITLINK__" localSheetId="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1__FDSAUDITLINK__" localSheetId="1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1__FDSAUDITLINK__" localSheetId="1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1__FDSAUDITLINK__" localSheetId="1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1__FDSAUDITLINK__" localSheetId="1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1__FDSAUDITLINK__" localSheetId="1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1__FDSAUDITLINK__" localSheetId="1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1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1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1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1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1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2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2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2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2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2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2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2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2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2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2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2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2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2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2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2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2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2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2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3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3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3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3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3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3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3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3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3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3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3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3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3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3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3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3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3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3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4__FDSAUDITLINK__" localSheetId="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54__FDSAUDITLINK__" localSheetId="9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54__FDSAUDITLINK__" localSheetId="1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54__FDSAUDITLINK__" localSheetId="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54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54__FDSAUDITLINK__" localSheetId="8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54__FDSAUDITLINK__" localSheetId="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54__FDSAUDITLINK__" localSheetId="1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54__FDSAUDITLINK__" localSheetId="1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54__FDSAUDITLINK__" localSheetId="1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54__FDSAUDITLINK__" localSheetId="1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54__FDSAUDITLINK__" localSheetId="1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54__FDSAUDITLINK__" localSheetId="1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54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54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54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54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54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55__FDSAUDITLINK__" localSheetId="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5__FDSAUDITLINK__" localSheetId="9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5__FDSAUDITLINK__" localSheetId="1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5__FDSAUDITLINK__" localSheetId="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5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5__FDSAUDITLINK__" localSheetId="8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5__FDSAUDITLINK__" localSheetId="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5__FDSAUDITLINK__" localSheetId="1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5__FDSAUDITLINK__" localSheetId="1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5__FDSAUDITLINK__" localSheetId="1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5__FDSAUDITLINK__" localSheetId="1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5__FDSAUDITLINK__" localSheetId="1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5__FDSAUDITLINK__" localSheetId="1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5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5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5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5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5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6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6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6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6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6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6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6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6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6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6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6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6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6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6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6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6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6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6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7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7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7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7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7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7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7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7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7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7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7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7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7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7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7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7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7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7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8__FDSAUDITLINK__" localSheetId="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8__FDSAUDITLINK__" localSheetId="9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8__FDSAUDITLINK__" localSheetId="1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8__FDSAUDITLINK__" localSheetId="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8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8__FDSAUDITLINK__" localSheetId="8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8__FDSAUDITLINK__" localSheetId="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8__FDSAUDITLINK__" localSheetId="1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8__FDSAUDITLINK__" localSheetId="1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8__FDSAUDITLINK__" localSheetId="1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8__FDSAUDITLINK__" localSheetId="1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8__FDSAUDITLINK__" localSheetId="1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8__FDSAUDITLINK__" localSheetId="1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8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8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8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8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8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9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9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9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9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9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9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9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9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9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9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9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9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9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9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9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9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9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9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__FDSAUDITLINK__" localSheetId="0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__FDSAUDITLINK__" localSheetId="9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__FDSAUDITLINK__" localSheetId="10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__FDSAUDITLINK__" localSheetId="1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__FDSAUDITLINK__" localSheetId="7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__FDSAUDITLINK__" localSheetId="8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__FDSAUDITLINK__" localSheetId="6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__FDSAUDITLINK__" localSheetId="14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__FDSAUDITLINK__" localSheetId="16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__FDSAUDITLINK__" localSheetId="15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__FDSAUDITLINK__" localSheetId="12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__FDSAUDITLINK__" localSheetId="13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__FDSAUDITLINK__" localSheetId="11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__FDSAUDITLINK__" localSheetId="5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__FDSAUDITLINK__" localSheetId="4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__FDSAUDITLINK__" localSheetId="3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__FDSAUDITLINK__" localSheetId="2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__FDSAUDITLINK__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0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0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0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0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0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0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0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0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0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0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0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0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0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0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0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0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0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0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1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1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1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1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1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1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1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1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1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1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1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1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1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1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1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1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1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1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2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2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2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2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2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2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2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2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2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2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2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2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2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2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2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2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2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2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3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3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3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3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3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3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3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3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3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3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3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3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3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3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3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3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3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3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4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4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4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4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4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4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4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4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4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4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4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4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4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4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4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4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4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4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5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5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5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5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5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5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5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5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5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5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5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5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5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5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5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5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5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5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6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66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66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66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66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66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66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66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66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66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66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66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66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66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66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66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66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66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67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7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7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7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7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7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7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7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7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7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7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7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7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7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7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7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7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7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8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8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8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8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8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8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8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8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8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8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8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8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8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8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8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8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8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8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9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9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9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9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9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9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9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9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9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9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9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9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9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9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9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9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9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9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__FDSAUDITLINK__" localSheetId="0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 localSheetId="9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 localSheetId="10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 localSheetId="1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 localSheetId="7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 localSheetId="8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 localSheetId="6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 localSheetId="1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 localSheetId="16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 localSheetId="1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 localSheetId="1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 localSheetId="1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 localSheetId="11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 localSheetId="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 localSheetId="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 localSheetId="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 localSheetId="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0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0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0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0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0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0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0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0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0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0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0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0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0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0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0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0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0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0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1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71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71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71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71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71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71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71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71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71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71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71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71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71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71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71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71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71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72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2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2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2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2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2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2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2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2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2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2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2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2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2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2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2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2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2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3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3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3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3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3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3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3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3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3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3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3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3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3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3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3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3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3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3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4__FDSAUDITLINK__" localSheetId="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4__FDSAUDITLINK__" localSheetId="9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4__FDSAUDITLINK__" localSheetId="1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4__FDSAUDITLINK__" localSheetId="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4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4__FDSAUDITLINK__" localSheetId="8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4__FDSAUDITLINK__" localSheetId="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4__FDSAUDITLINK__" localSheetId="1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4__FDSAUDITLINK__" localSheetId="1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4__FDSAUDITLINK__" localSheetId="1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4__FDSAUDITLINK__" localSheetId="1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4__FDSAUDITLINK__" localSheetId="1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4__FDSAUDITLINK__" localSheetId="1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4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4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4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4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4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5__FDSAUDITLINK__" localSheetId="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5__FDSAUDITLINK__" localSheetId="9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5__FDSAUDITLINK__" localSheetId="1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5__FDSAUDITLINK__" localSheetId="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5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5__FDSAUDITLINK__" localSheetId="8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5__FDSAUDITLINK__" localSheetId="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5__FDSAUDITLINK__" localSheetId="1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5__FDSAUDITLINK__" localSheetId="1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5__FDSAUDITLINK__" localSheetId="1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5__FDSAUDITLINK__" localSheetId="1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5__FDSAUDITLINK__" localSheetId="1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5__FDSAUDITLINK__" localSheetId="1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5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5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5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5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5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6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6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6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6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6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6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6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6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6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6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6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6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6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6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6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6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6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6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7__FDSAUDITLINK__" localSheetId="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7__FDSAUDITLINK__" localSheetId="9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7__FDSAUDITLINK__" localSheetId="1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7__FDSAUDITLINK__" localSheetId="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7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7__FDSAUDITLINK__" localSheetId="8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7__FDSAUDITLINK__" localSheetId="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7__FDSAUDITLINK__" localSheetId="1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7__FDSAUDITLINK__" localSheetId="1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7__FDSAUDITLINK__" localSheetId="1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7__FDSAUDITLINK__" localSheetId="1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7__FDSAUDITLINK__" localSheetId="1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7__FDSAUDITLINK__" localSheetId="1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7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7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7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7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7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8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8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8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8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8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8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8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8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8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8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8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8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8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8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8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8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8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8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9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9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9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9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9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9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9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9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9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9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9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9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9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9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9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9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9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9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8__FDSAUDITLINK__" localSheetId="0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localSheetId="9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localSheetId="10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localSheetId="1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localSheetId="7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localSheetId="8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localSheetId="6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localSheetId="14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localSheetId="16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localSheetId="15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localSheetId="12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localSheetId="13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localSheetId="11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localSheetId="5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localSheetId="4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localSheetId="3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localSheetId="2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0__FDSAUDITLINK__" localSheetId="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80__FDSAUDITLINK__" localSheetId="9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80__FDSAUDITLINK__" localSheetId="1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80__FDSAUDITLINK__" localSheetId="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80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80__FDSAUDITLINK__" localSheetId="8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80__FDSAUDITLINK__" localSheetId="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80__FDSAUDITLINK__" localSheetId="1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80__FDSAUDITLINK__" localSheetId="1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80__FDSAUDITLINK__" localSheetId="1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80__FDSAUDITLINK__" localSheetId="1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80__FDSAUDITLINK__" localSheetId="1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80__FDSAUDITLINK__" localSheetId="1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80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80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80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80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80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81__FDSAUDITLINK__" localSheetId="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1__FDSAUDITLINK__" localSheetId="9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1__FDSAUDITLINK__" localSheetId="1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1__FDSAUDITLINK__" localSheetId="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1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1__FDSAUDITLINK__" localSheetId="8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1__FDSAUDITLINK__" localSheetId="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1__FDSAUDITLINK__" localSheetId="1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1__FDSAUDITLINK__" localSheetId="1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1__FDSAUDITLINK__" localSheetId="1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1__FDSAUDITLINK__" localSheetId="1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1__FDSAUDITLINK__" localSheetId="1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1__FDSAUDITLINK__" localSheetId="1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1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1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1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1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1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2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2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2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2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2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2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2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2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2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2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2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2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2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2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2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2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2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2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3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3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3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3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3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3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3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3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3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3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3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3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3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3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3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3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3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3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4__FDSAUDITLINK__" localSheetId="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4__FDSAUDITLINK__" localSheetId="9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4__FDSAUDITLINK__" localSheetId="1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4__FDSAUDITLINK__" localSheetId="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4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4__FDSAUDITLINK__" localSheetId="8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4__FDSAUDITLINK__" localSheetId="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4__FDSAUDITLINK__" localSheetId="1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4__FDSAUDITLINK__" localSheetId="1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4__FDSAUDITLINK__" localSheetId="1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4__FDSAUDITLINK__" localSheetId="1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4__FDSAUDITLINK__" localSheetId="1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4__FDSAUDITLINK__" localSheetId="1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4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4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4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4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4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5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5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5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5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5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5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5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5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5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5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5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5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5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5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5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5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5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5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6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6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6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6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6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6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6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6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6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6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6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6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6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6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6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6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6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6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7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7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7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7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7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7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7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7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7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7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7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7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7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7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7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7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7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7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8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8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8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8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8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8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8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8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8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8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8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8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8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8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8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8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8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8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9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89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89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89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89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89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89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89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89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89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89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89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89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89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89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89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89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89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__FDSAUDITLINK__" localSheetId="0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__FDSAUDITLINK__" localSheetId="9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__FDSAUDITLINK__" localSheetId="10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__FDSAUDITLINK__" localSheetId="1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__FDSAUDITLINK__" localSheetId="7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__FDSAUDITLINK__" localSheetId="8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__FDSAUDITLINK__" localSheetId="6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__FDSAUDITLINK__" localSheetId="1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__FDSAUDITLINK__" localSheetId="16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__FDSAUDITLINK__" localSheetId="1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__FDSAUDITLINK__" localSheetId="1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__FDSAUDITLINK__" localSheetId="1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__FDSAUDITLINK__" localSheetId="11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__FDSAUDITLINK__" localSheetId="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__FDSAUDITLINK__" localSheetId="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__FDSAUDITLINK__" localSheetId="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__FDSAUDITLINK__" localSheetId="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__FDSAUDITLINK__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0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0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0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0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0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0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0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0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0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0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0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0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0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0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0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0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0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0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1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1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1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1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1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1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1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1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1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1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1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1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1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1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1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1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1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1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2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2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2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2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2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2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2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2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2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2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2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2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2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2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2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2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2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2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3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3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3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3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3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3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3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3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3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3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3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3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3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3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3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3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3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3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4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4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4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4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4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4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4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4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4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4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4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4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4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4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4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4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4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4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5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5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5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5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5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5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5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5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5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5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5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5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5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5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5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5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5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5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6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6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6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6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6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6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6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6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6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6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6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6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6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6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6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6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6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6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7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97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97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97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97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97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97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97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97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97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97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97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97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97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97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97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97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97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98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8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8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8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8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8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8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8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8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8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8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8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8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8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8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8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8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8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9__FDSAUDITLINK__" localSheetId="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9__FDSAUDITLINK__" localSheetId="9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9__FDSAUDITLINK__" localSheetId="1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9__FDSAUDITLINK__" localSheetId="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9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9__FDSAUDITLINK__" localSheetId="8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9__FDSAUDITLINK__" localSheetId="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9__FDSAUDITLINK__" localSheetId="1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9__FDSAUDITLINK__" localSheetId="1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9__FDSAUDITLINK__" localSheetId="1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9__FDSAUDITLINK__" localSheetId="1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9__FDSAUDITLINK__" localSheetId="1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9__FDSAUDITLINK__" localSheetId="1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9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9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9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9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9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__FDSAUDITLINK__" localSheetId="0" hidden="1">{"fdsup://IBCentral/FAT Viewer?action=UPDATE&amp;creator=factset&amp;DOC_NAME=fat:reuters_qtrly_source_window.fat&amp;display_string=Audit&amp;DYN_ARGS=TRUE&amp;VAR:ID1=12561W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__FDSAUDITLINK__" localSheetId="9" hidden="1">{"fdsup://IBCentral/FAT Viewer?action=UPDATE&amp;creator=factset&amp;DOC_NAME=fat:reuters_qtrly_source_window.fat&amp;display_string=Audit&amp;DYN_ARGS=TRUE&amp;VAR:ID1=12561W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__FDSAUDITLINK__" localSheetId="10" hidden="1">{"fdsup://IBCentral/FAT Viewer?action=UPDATE&amp;creator=factset&amp;DOC_NAME=fat:reuters_qtrly_source_window.fat&amp;display_string=Audit&amp;DYN_ARGS=TRUE&amp;VAR:ID1=12561W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__FDSAUDITLINK__" localSheetId="1" hidden="1">{"fdsup://IBCentral/FAT Viewer?action=UPDATE&amp;creator=factset&amp;DOC_NAME=fat:reuters_qtrly_source_window.fat&amp;display_string=Audit&amp;DYN_ARGS=TRUE&amp;VAR:ID1=12561W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__FDSAUDITLINK__" localSheetId="7" hidden="1">{"fdsup://IBCentral/FAT Viewer?action=UPDATE&amp;creator=factset&amp;DOC_NAME=fat:reuters_qtrly_source_window.fat&amp;display_string=Audit&amp;DYN_ARGS=TRUE&amp;VAR:ID1=12561W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__FDSAUDITLINK__" localSheetId="8" hidden="1">{"fdsup://IBCentral/FAT Viewer?action=UPDATE&amp;creator=factset&amp;DOC_NAME=fat:reuters_qtrly_source_window.fat&amp;display_string=Audit&amp;DYN_ARGS=TRUE&amp;VAR:ID1=12561W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__FDSAUDITLINK__" localSheetId="6" hidden="1">{"fdsup://IBCentral/FAT Viewer?action=UPDATE&amp;creator=factset&amp;DOC_NAME=fat:reuters_qtrly_source_window.fat&amp;display_string=Audit&amp;DYN_ARGS=TRUE&amp;VAR:ID1=12561W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__FDSAUDITLINK__" localSheetId="14" hidden="1">{"fdsup://IBCentral/FAT Viewer?action=UPDATE&amp;creator=factset&amp;DOC_NAME=fat:reuters_qtrly_source_window.fat&amp;display_string=Audit&amp;DYN_ARGS=TRUE&amp;VAR:ID1=12561W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__FDSAUDITLINK__" localSheetId="16" hidden="1">{"fdsup://IBCentral/FAT Viewer?action=UPDATE&amp;creator=factset&amp;DOC_NAME=fat:reuters_qtrly_source_window.fat&amp;display_string=Audit&amp;DYN_ARGS=TRUE&amp;VAR:ID1=12561W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__FDSAUDITLINK__" localSheetId="15" hidden="1">{"fdsup://IBCentral/FAT Viewer?action=UPDATE&amp;creator=factset&amp;DOC_NAME=fat:reuters_qtrly_source_window.fat&amp;display_string=Audit&amp;DYN_ARGS=TRUE&amp;VAR:ID1=12561W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__FDSAUDITLINK__" localSheetId="12" hidden="1">{"fdsup://IBCentral/FAT Viewer?action=UPDATE&amp;creator=factset&amp;DOC_NAME=fat:reuters_qtrly_source_window.fat&amp;display_string=Audit&amp;DYN_ARGS=TRUE&amp;VAR:ID1=12561W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__FDSAUDITLINK__" localSheetId="13" hidden="1">{"fdsup://IBCentral/FAT Viewer?action=UPDATE&amp;creator=factset&amp;DOC_NAME=fat:reuters_qtrly_source_window.fat&amp;display_string=Audit&amp;DYN_ARGS=TRUE&amp;VAR:ID1=12561W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__FDSAUDITLINK__" localSheetId="11" hidden="1">{"fdsup://IBCentral/FAT Viewer?action=UPDATE&amp;creator=factset&amp;DOC_NAME=fat:reuters_qtrly_source_window.fat&amp;display_string=Audit&amp;DYN_ARGS=TRUE&amp;VAR:ID1=12561W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__FDSAUDITLINK__" localSheetId="5" hidden="1">{"fdsup://IBCentral/FAT Viewer?action=UPDATE&amp;creator=factset&amp;DOC_NAME=fat:reuters_qtrly_source_window.fat&amp;display_string=Audit&amp;DYN_ARGS=TRUE&amp;VAR:ID1=12561W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__FDSAUDITLINK__" localSheetId="4" hidden="1">{"fdsup://IBCentral/FAT Viewer?action=UPDATE&amp;creator=factset&amp;DOC_NAME=fat:reuters_qtrly_source_window.fat&amp;display_string=Audit&amp;DYN_ARGS=TRUE&amp;VAR:ID1=12561W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__FDSAUDITLINK__" localSheetId="3" hidden="1">{"fdsup://IBCentral/FAT Viewer?action=UPDATE&amp;creator=factset&amp;DOC_NAME=fat:reuters_qtrly_source_window.fat&amp;display_string=Audit&amp;DYN_ARGS=TRUE&amp;VAR:ID1=12561W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__FDSAUDITLINK__" localSheetId="2" hidden="1">{"fdsup://IBCentral/FAT Viewer?action=UPDATE&amp;creator=factset&amp;DOC_NAME=fat:reuters_qtrly_source_window.fat&amp;display_string=Audit&amp;DYN_ARGS=TRUE&amp;VAR:ID1=12561W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__FDSAUDITLINK__" hidden="1">{"fdsup://IBCentral/FAT Viewer?action=UPDATE&amp;creator=factset&amp;DOC_NAME=fat:reuters_qtrly_source_window.fat&amp;display_string=Audit&amp;DYN_ARGS=TRUE&amp;VAR:ID1=12561W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__FDSAUDITLINK__" localSheetId="0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__FDSAUDITLINK__" localSheetId="9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__FDSAUDITLINK__" localSheetId="10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__FDSAUDITLINK__" localSheetId="1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__FDSAUDITLINK__" localSheetId="7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__FDSAUDITLINK__" localSheetId="8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__FDSAUDITLINK__" localSheetId="6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__FDSAUDITLINK__" localSheetId="14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__FDSAUDITLINK__" localSheetId="16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__FDSAUDITLINK__" localSheetId="15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__FDSAUDITLINK__" localSheetId="12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__FDSAUDITLINK__" localSheetId="13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__FDSAUDITLINK__" localSheetId="11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__FDSAUDITLINK__" localSheetId="5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__FDSAUDITLINK__" localSheetId="4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__FDSAUDITLINK__" localSheetId="3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__FDSAUDITLINK__" localSheetId="2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__FDSAUDITLINK__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0__FDSAUDITLINK__" localSheetId="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0__FDSAUDITLINK__" localSheetId="9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0__FDSAUDITLINK__" localSheetId="1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0__FDSAUDITLINK__" localSheetId="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0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0__FDSAUDITLINK__" localSheetId="8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0__FDSAUDITLINK__" localSheetId="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0__FDSAUDITLINK__" localSheetId="1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0__FDSAUDITLINK__" localSheetId="1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0__FDSAUDITLINK__" localSheetId="1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0__FDSAUDITLINK__" localSheetId="1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0__FDSAUDITLINK__" localSheetId="1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0__FDSAUDITLINK__" localSheetId="1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0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0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0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0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0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1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1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1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1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1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1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1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1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1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1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1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1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1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1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1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1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1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1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2__FDSAUDITLINK__" localSheetId="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2__FDSAUDITLINK__" localSheetId="9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2__FDSAUDITLINK__" localSheetId="1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2__FDSAUDITLINK__" localSheetId="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2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2__FDSAUDITLINK__" localSheetId="8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2__FDSAUDITLINK__" localSheetId="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2__FDSAUDITLINK__" localSheetId="1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2__FDSAUDITLINK__" localSheetId="1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2__FDSAUDITLINK__" localSheetId="1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2__FDSAUDITLINK__" localSheetId="1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2__FDSAUDITLINK__" localSheetId="1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2__FDSAUDITLINK__" localSheetId="1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2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2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2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2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2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3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3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3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3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3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3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3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3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3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3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3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3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3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3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3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3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3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3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4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4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4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4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4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4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4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4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4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4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4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4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4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4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4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4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4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4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5__FDSAUDITLINK__" localSheetId="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5__FDSAUDITLINK__" localSheetId="9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5__FDSAUDITLINK__" localSheetId="1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5__FDSAUDITLINK__" localSheetId="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5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5__FDSAUDITLINK__" localSheetId="8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5__FDSAUDITLINK__" localSheetId="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5__FDSAUDITLINK__" localSheetId="1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5__FDSAUDITLINK__" localSheetId="1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5__FDSAUDITLINK__" localSheetId="1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5__FDSAUDITLINK__" localSheetId="1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5__FDSAUDITLINK__" localSheetId="1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5__FDSAUDITLINK__" localSheetId="1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5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5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5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5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5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6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6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6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6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6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6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6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6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6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6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6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6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6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6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6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6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6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6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7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7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7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7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7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7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7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7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7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7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7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7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7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7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7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7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7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7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8__FDSAUDITLINK__" localSheetId="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8__FDSAUDITLINK__" localSheetId="9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8__FDSAUDITLINK__" localSheetId="1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8__FDSAUDITLINK__" localSheetId="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8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8__FDSAUDITLINK__" localSheetId="8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8__FDSAUDITLINK__" localSheetId="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8__FDSAUDITLINK__" localSheetId="1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8__FDSAUDITLINK__" localSheetId="1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8__FDSAUDITLINK__" localSheetId="1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8__FDSAUDITLINK__" localSheetId="1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8__FDSAUDITLINK__" localSheetId="1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8__FDSAUDITLINK__" localSheetId="1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8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8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8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8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8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9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9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9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9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9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9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9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9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9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9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9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9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9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9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9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9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9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9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__FDSAUDITLINK__" localSheetId="0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localSheetId="9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localSheetId="10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localSheetId="1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localSheetId="7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localSheetId="8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localSheetId="6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localSheetId="14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localSheetId="16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localSheetId="15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localSheetId="12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localSheetId="13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localSheetId="11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localSheetId="5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localSheetId="4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localSheetId="3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localSheetId="2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0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0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0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0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0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0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0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0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0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0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0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0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0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0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0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0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0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0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1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1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1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1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1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1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1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1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1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1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1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1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1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1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1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1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1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1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2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2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2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2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2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2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2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2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2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2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2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2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2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2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2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2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2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2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3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3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3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3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3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3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3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3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3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3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3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3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3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3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3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3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3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3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4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4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4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4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4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4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4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4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4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4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4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4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4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4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4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4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4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4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5__FDSAUDITLINK__" localSheetId="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5__FDSAUDITLINK__" localSheetId="9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5__FDSAUDITLINK__" localSheetId="1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5__FDSAUDITLINK__" localSheetId="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5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5__FDSAUDITLINK__" localSheetId="8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5__FDSAUDITLINK__" localSheetId="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5__FDSAUDITLINK__" localSheetId="1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5__FDSAUDITLINK__" localSheetId="1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5__FDSAUDITLINK__" localSheetId="1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5__FDSAUDITLINK__" localSheetId="1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5__FDSAUDITLINK__" localSheetId="1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5__FDSAUDITLINK__" localSheetId="1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5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5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5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5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5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6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6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6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6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6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6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6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6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6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6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6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6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6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6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6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6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6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6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7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7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7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7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7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7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7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7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7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7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7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7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7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7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7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7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7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7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8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8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8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8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8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8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8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8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8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8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8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8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8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8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8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8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8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8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9__FDSAUDITLINK__" localSheetId="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9__FDSAUDITLINK__" localSheetId="9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9__FDSAUDITLINK__" localSheetId="1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9__FDSAUDITLINK__" localSheetId="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9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9__FDSAUDITLINK__" localSheetId="8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9__FDSAUDITLINK__" localSheetId="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9__FDSAUDITLINK__" localSheetId="1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9__FDSAUDITLINK__" localSheetId="1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9__FDSAUDITLINK__" localSheetId="1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9__FDSAUDITLINK__" localSheetId="1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9__FDSAUDITLINK__" localSheetId="1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9__FDSAUDITLINK__" localSheetId="1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9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9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9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9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9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2__FDSAUDITLINK__" localSheetId="0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__FDSAUDITLINK__" localSheetId="9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__FDSAUDITLINK__" localSheetId="10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__FDSAUDITLINK__" localSheetId="1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__FDSAUDITLINK__" localSheetId="7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__FDSAUDITLINK__" localSheetId="8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__FDSAUDITLINK__" localSheetId="6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__FDSAUDITLINK__" localSheetId="14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__FDSAUDITLINK__" localSheetId="16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__FDSAUDITLINK__" localSheetId="15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__FDSAUDITLINK__" localSheetId="12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__FDSAUDITLINK__" localSheetId="13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__FDSAUDITLINK__" localSheetId="11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__FDSAUDITLINK__" localSheetId="5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__FDSAUDITLINK__" localSheetId="4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__FDSAUDITLINK__" localSheetId="3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__FDSAUDITLINK__" localSheetId="2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__FDSAUDITLINK__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0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0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0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0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0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0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0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0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0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0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0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0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0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0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0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0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0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0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1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1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1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1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1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1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1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1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1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1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1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1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1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1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1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1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1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1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2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2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2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2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2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2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2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2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2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2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2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2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2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2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2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2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2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2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3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23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23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23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23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23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23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23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23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23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23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23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23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23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23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23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23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23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24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4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4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4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4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4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4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4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4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4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4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4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4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4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4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4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4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4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5__FDSAUDITLINK__" localSheetId="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5__FDSAUDITLINK__" localSheetId="9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5__FDSAUDITLINK__" localSheetId="1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5__FDSAUDITLINK__" localSheetId="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5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5__FDSAUDITLINK__" localSheetId="8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5__FDSAUDITLINK__" localSheetId="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5__FDSAUDITLINK__" localSheetId="1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5__FDSAUDITLINK__" localSheetId="1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5__FDSAUDITLINK__" localSheetId="1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5__FDSAUDITLINK__" localSheetId="1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5__FDSAUDITLINK__" localSheetId="1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5__FDSAUDITLINK__" localSheetId="1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5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5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5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5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5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6__FDSAUDITLINK__" localSheetId="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6__FDSAUDITLINK__" localSheetId="9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6__FDSAUDITLINK__" localSheetId="1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6__FDSAUDITLINK__" localSheetId="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6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6__FDSAUDITLINK__" localSheetId="8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6__FDSAUDITLINK__" localSheetId="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6__FDSAUDITLINK__" localSheetId="1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6__FDSAUDITLINK__" localSheetId="1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6__FDSAUDITLINK__" localSheetId="1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6__FDSAUDITLINK__" localSheetId="1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6__FDSAUDITLINK__" localSheetId="1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6__FDSAUDITLINK__" localSheetId="1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6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6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6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6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6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7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27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27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27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27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27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27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27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27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27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27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27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27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27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27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27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27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27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28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8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8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8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8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8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8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8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8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8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8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8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8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8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8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8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8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8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9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9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9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9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9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9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9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9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9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9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9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9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9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9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9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9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9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9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__FDSAUDITLINK__" localSheetId="0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__FDSAUDITLINK__" localSheetId="9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__FDSAUDITLINK__" localSheetId="10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__FDSAUDITLINK__" localSheetId="1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__FDSAUDITLINK__" localSheetId="7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__FDSAUDITLINK__" localSheetId="8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__FDSAUDITLINK__" localSheetId="6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__FDSAUDITLINK__" localSheetId="14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__FDSAUDITLINK__" localSheetId="16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__FDSAUDITLINK__" localSheetId="15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__FDSAUDITLINK__" localSheetId="12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__FDSAUDITLINK__" localSheetId="13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__FDSAUDITLINK__" localSheetId="11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__FDSAUDITLINK__" localSheetId="5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__FDSAUDITLINK__" localSheetId="4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__FDSAUDITLINK__" localSheetId="3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__FDSAUDITLINK__" localSheetId="2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__FDSAUDITLINK__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0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0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0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0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0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0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0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0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0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0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0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0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0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0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0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0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0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0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1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1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1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1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1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1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1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1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1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1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1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1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1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1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1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1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1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1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2__FDSAUDITLINK__" localSheetId="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2__FDSAUDITLINK__" localSheetId="9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2__FDSAUDITLINK__" localSheetId="1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2__FDSAUDITLINK__" localSheetId="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2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2__FDSAUDITLINK__" localSheetId="8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2__FDSAUDITLINK__" localSheetId="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2__FDSAUDITLINK__" localSheetId="1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2__FDSAUDITLINK__" localSheetId="1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2__FDSAUDITLINK__" localSheetId="1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2__FDSAUDITLINK__" localSheetId="1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2__FDSAUDITLINK__" localSheetId="1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2__FDSAUDITLINK__" localSheetId="1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2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2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2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2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2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3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3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3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3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3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3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3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3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3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3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3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3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3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3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3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3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3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3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4__FDSAUDITLINK__" localSheetId="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4__FDSAUDITLINK__" localSheetId="9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4__FDSAUDITLINK__" localSheetId="1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4__FDSAUDITLINK__" localSheetId="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4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4__FDSAUDITLINK__" localSheetId="8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4__FDSAUDITLINK__" localSheetId="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4__FDSAUDITLINK__" localSheetId="1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4__FDSAUDITLINK__" localSheetId="1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4__FDSAUDITLINK__" localSheetId="1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4__FDSAUDITLINK__" localSheetId="1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4__FDSAUDITLINK__" localSheetId="1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4__FDSAUDITLINK__" localSheetId="1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4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4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4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4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4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5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5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5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5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5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5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5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5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5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5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5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5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5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5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5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5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5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5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6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6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6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6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6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6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6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6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6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6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6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6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6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6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6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6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6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6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7__FDSAUDITLINK__" localSheetId="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7__FDSAUDITLINK__" localSheetId="9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7__FDSAUDITLINK__" localSheetId="1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7__FDSAUDITLINK__" localSheetId="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7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7__FDSAUDITLINK__" localSheetId="8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7__FDSAUDITLINK__" localSheetId="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7__FDSAUDITLINK__" localSheetId="1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7__FDSAUDITLINK__" localSheetId="1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7__FDSAUDITLINK__" localSheetId="1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7__FDSAUDITLINK__" localSheetId="1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7__FDSAUDITLINK__" localSheetId="1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7__FDSAUDITLINK__" localSheetId="1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7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7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7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7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7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8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8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8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8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8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8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8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8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8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8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8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8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8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8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8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8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8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8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9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9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9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9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9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9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9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9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9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9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9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9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9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9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9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9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9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9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__FDSAUDITLINK__" localSheetId="0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__FDSAUDITLINK__" localSheetId="9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__FDSAUDITLINK__" localSheetId="10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__FDSAUDITLINK__" localSheetId="1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__FDSAUDITLINK__" localSheetId="7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__FDSAUDITLINK__" localSheetId="8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__FDSAUDITLINK__" localSheetId="6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__FDSAUDITLINK__" localSheetId="1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__FDSAUDITLINK__" localSheetId="16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__FDSAUDITLINK__" localSheetId="1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__FDSAUDITLINK__" localSheetId="1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__FDSAUDITLINK__" localSheetId="1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__FDSAUDITLINK__" localSheetId="11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__FDSAUDITLINK__" localSheetId="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__FDSAUDITLINK__" localSheetId="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__FDSAUDITLINK__" localSheetId="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__FDSAUDITLINK__" localSheetId="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__FDSAUDITLINK__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0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0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0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0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0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0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0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0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0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0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0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0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0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0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0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0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0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0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1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1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1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1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1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1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1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1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1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1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1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1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1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1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1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1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1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1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2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2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2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2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2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2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2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2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2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2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2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2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2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2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2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2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2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2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3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3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3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3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3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3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3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3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3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3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3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3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3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3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3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3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3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3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4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4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4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4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4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4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4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4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4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4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4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4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4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4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4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4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4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4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5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5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5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5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5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5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5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5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5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5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5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5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5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5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5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5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5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5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6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6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6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6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6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6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6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6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6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6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6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6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6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6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6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6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6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6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7__FDSAUDITLINK__" localSheetId="0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47__FDSAUDITLINK__" localSheetId="9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47__FDSAUDITLINK__" localSheetId="10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47__FDSAUDITLINK__" localSheetId="1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47__FDSAUDITLINK__" localSheetId="7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47__FDSAUDITLINK__" localSheetId="8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47__FDSAUDITLINK__" localSheetId="6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47__FDSAUDITLINK__" localSheetId="14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47__FDSAUDITLINK__" localSheetId="16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47__FDSAUDITLINK__" localSheetId="15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47__FDSAUDITLINK__" localSheetId="12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47__FDSAUDITLINK__" localSheetId="13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47__FDSAUDITLINK__" localSheetId="11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47__FDSAUDITLINK__" localSheetId="5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47__FDSAUDITLINK__" localSheetId="4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47__FDSAUDITLINK__" localSheetId="3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47__FDSAUDITLINK__" localSheetId="2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47__FDSAUDITLINK__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48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8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8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8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8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8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8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8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8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8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8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8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8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8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8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8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8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8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9__FDSAUDITLINK__" localSheetId="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9__FDSAUDITLINK__" localSheetId="9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9__FDSAUDITLINK__" localSheetId="10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9__FDSAUDITLINK__" localSheetId="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9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9__FDSAUDITLINK__" localSheetId="8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9__FDSAUDITLINK__" localSheetId="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9__FDSAUDITLINK__" localSheetId="1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9__FDSAUDITLINK__" localSheetId="16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9__FDSAUDITLINK__" localSheetId="1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9__FDSAUDITLINK__" localSheetId="1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9__FDSAUDITLINK__" localSheetId="1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9__FDSAUDITLINK__" localSheetId="11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9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9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9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9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9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5__FDSAUDITLINK__" localSheetId="0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__FDSAUDITLINK__" localSheetId="9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__FDSAUDITLINK__" localSheetId="10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__FDSAUDITLINK__" localSheetId="1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__FDSAUDITLINK__" localSheetId="7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__FDSAUDITLINK__" localSheetId="8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__FDSAUDITLINK__" localSheetId="6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__FDSAUDITLINK__" localSheetId="14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__FDSAUDITLINK__" localSheetId="16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__FDSAUDITLINK__" localSheetId="15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__FDSAUDITLINK__" localSheetId="12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__FDSAUDITLINK__" localSheetId="13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__FDSAUDITLINK__" localSheetId="11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__FDSAUDITLINK__" localSheetId="5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__FDSAUDITLINK__" localSheetId="4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__FDSAUDITLINK__" localSheetId="3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__FDSAUDITLINK__" localSheetId="2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__FDSAUDITLINK__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0__FDSAUDITLINK__" localSheetId="0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0__FDSAUDITLINK__" localSheetId="9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0__FDSAUDITLINK__" localSheetId="10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0__FDSAUDITLINK__" localSheetId="1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0__FDSAUDITLINK__" localSheetId="7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0__FDSAUDITLINK__" localSheetId="8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0__FDSAUDITLINK__" localSheetId="6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0__FDSAUDITLINK__" localSheetId="14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0__FDSAUDITLINK__" localSheetId="16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0__FDSAUDITLINK__" localSheetId="15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0__FDSAUDITLINK__" localSheetId="12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0__FDSAUDITLINK__" localSheetId="13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0__FDSAUDITLINK__" localSheetId="11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0__FDSAUDITLINK__" localSheetId="5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0__FDSAUDITLINK__" localSheetId="4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0__FDSAUDITLINK__" localSheetId="3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0__FDSAUDITLINK__" localSheetId="2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0__FDSAUDITLINK__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1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1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1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1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1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1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1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1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1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1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1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1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1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1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1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1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1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1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2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52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52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52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52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52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52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52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52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52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52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52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52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52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52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52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52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52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53__FDSAUDITLINK__" localSheetId="0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3__FDSAUDITLINK__" localSheetId="9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3__FDSAUDITLINK__" localSheetId="10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3__FDSAUDITLINK__" localSheetId="1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3__FDSAUDITLINK__" localSheetId="7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3__FDSAUDITLINK__" localSheetId="8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3__FDSAUDITLINK__" localSheetId="6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3__FDSAUDITLINK__" localSheetId="14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3__FDSAUDITLINK__" localSheetId="16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3__FDSAUDITLINK__" localSheetId="15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3__FDSAUDITLINK__" localSheetId="12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3__FDSAUDITLINK__" localSheetId="13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3__FDSAUDITLINK__" localSheetId="11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3__FDSAUDITLINK__" localSheetId="5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3__FDSAUDITLINK__" localSheetId="4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3__FDSAUDITLINK__" localSheetId="3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3__FDSAUDITLINK__" localSheetId="2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3__FDSAUDITLINK__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4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4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4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4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4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4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4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4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4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4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4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4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4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4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4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4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4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4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5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5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5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5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5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5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5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5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5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5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5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5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5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5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5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5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5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5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6__FDSAUDITLINK__" localSheetId="0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6__FDSAUDITLINK__" localSheetId="9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6__FDSAUDITLINK__" localSheetId="10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6__FDSAUDITLINK__" localSheetId="1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6__FDSAUDITLINK__" localSheetId="7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6__FDSAUDITLINK__" localSheetId="8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6__FDSAUDITLINK__" localSheetId="6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6__FDSAUDITLINK__" localSheetId="14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6__FDSAUDITLINK__" localSheetId="16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6__FDSAUDITLINK__" localSheetId="15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6__FDSAUDITLINK__" localSheetId="12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6__FDSAUDITLINK__" localSheetId="13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6__FDSAUDITLINK__" localSheetId="11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6__FDSAUDITLINK__" localSheetId="5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6__FDSAUDITLINK__" localSheetId="4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6__FDSAUDITLINK__" localSheetId="3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6__FDSAUDITLINK__" localSheetId="2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6__FDSAUDITLINK__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7__FDSAUDITLINK__" localSheetId="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7__FDSAUDITLINK__" localSheetId="9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7__FDSAUDITLINK__" localSheetId="1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7__FDSAUDITLINK__" localSheetId="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7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7__FDSAUDITLINK__" localSheetId="8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7__FDSAUDITLINK__" localSheetId="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7__FDSAUDITLINK__" localSheetId="1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7__FDSAUDITLINK__" localSheetId="1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7__FDSAUDITLINK__" localSheetId="1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7__FDSAUDITLINK__" localSheetId="1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7__FDSAUDITLINK__" localSheetId="1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7__FDSAUDITLINK__" localSheetId="1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7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7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7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7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7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8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8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8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8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8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8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8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8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8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8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8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8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8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8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8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8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8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8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9__FDSAUDITLINK__" localSheetId="0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9__FDSAUDITLINK__" localSheetId="9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9__FDSAUDITLINK__" localSheetId="10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9__FDSAUDITLINK__" localSheetId="1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9__FDSAUDITLINK__" localSheetId="7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9__FDSAUDITLINK__" localSheetId="8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9__FDSAUDITLINK__" localSheetId="6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9__FDSAUDITLINK__" localSheetId="14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9__FDSAUDITLINK__" localSheetId="16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9__FDSAUDITLINK__" localSheetId="15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9__FDSAUDITLINK__" localSheetId="12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9__FDSAUDITLINK__" localSheetId="13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9__FDSAUDITLINK__" localSheetId="11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9__FDSAUDITLINK__" localSheetId="5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9__FDSAUDITLINK__" localSheetId="4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9__FDSAUDITLINK__" localSheetId="3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9__FDSAUDITLINK__" localSheetId="2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9__FDSAUDITLINK__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__FDSAUDITLINK__" localSheetId="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localSheetId="9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localSheetId="10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localSheetId="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localSheetId="8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localSheetId="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localSheetId="1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localSheetId="16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localSheetId="1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localSheetId="1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localSheetId="1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localSheetId="11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0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0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0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0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0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0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0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0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0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0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0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0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0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0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0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0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0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0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1__FDSAUDITLINK__" localSheetId="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1__FDSAUDITLINK__" localSheetId="9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1__FDSAUDITLINK__" localSheetId="10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1__FDSAUDITLINK__" localSheetId="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1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1__FDSAUDITLINK__" localSheetId="8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1__FDSAUDITLINK__" localSheetId="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1__FDSAUDITLINK__" localSheetId="1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1__FDSAUDITLINK__" localSheetId="16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1__FDSAUDITLINK__" localSheetId="1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1__FDSAUDITLINK__" localSheetId="1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1__FDSAUDITLINK__" localSheetId="1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1__FDSAUDITLINK__" localSheetId="11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1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1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1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1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1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2__FDSAUDITLINK__" localSheetId="0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2__FDSAUDITLINK__" localSheetId="9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2__FDSAUDITLINK__" localSheetId="10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2__FDSAUDITLINK__" localSheetId="1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2__FDSAUDITLINK__" localSheetId="7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2__FDSAUDITLINK__" localSheetId="8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2__FDSAUDITLINK__" localSheetId="6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2__FDSAUDITLINK__" localSheetId="14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2__FDSAUDITLINK__" localSheetId="16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2__FDSAUDITLINK__" localSheetId="15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2__FDSAUDITLINK__" localSheetId="12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2__FDSAUDITLINK__" localSheetId="13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2__FDSAUDITLINK__" localSheetId="11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2__FDSAUDITLINK__" localSheetId="5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2__FDSAUDITLINK__" localSheetId="4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2__FDSAUDITLINK__" localSheetId="3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2__FDSAUDITLINK__" localSheetId="2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2__FDSAUDITLINK__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3__FDSAUDITLINK__" localSheetId="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3__FDSAUDITLINK__" localSheetId="9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3__FDSAUDITLINK__" localSheetId="10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3__FDSAUDITLINK__" localSheetId="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3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3__FDSAUDITLINK__" localSheetId="8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3__FDSAUDITLINK__" localSheetId="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3__FDSAUDITLINK__" localSheetId="1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3__FDSAUDITLINK__" localSheetId="16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3__FDSAUDITLINK__" localSheetId="1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3__FDSAUDITLINK__" localSheetId="1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3__FDSAUDITLINK__" localSheetId="1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3__FDSAUDITLINK__" localSheetId="11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3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3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3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3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3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4__FDSAUDITLINK__" localSheetId="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64__FDSAUDITLINK__" localSheetId="9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64__FDSAUDITLINK__" localSheetId="1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64__FDSAUDITLINK__" localSheetId="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64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64__FDSAUDITLINK__" localSheetId="8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64__FDSAUDITLINK__" localSheetId="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64__FDSAUDITLINK__" localSheetId="1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64__FDSAUDITLINK__" localSheetId="1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64__FDSAUDITLINK__" localSheetId="1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64__FDSAUDITLINK__" localSheetId="1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64__FDSAUDITLINK__" localSheetId="1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64__FDSAUDITLINK__" localSheetId="1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64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64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64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64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64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65__FDSAUDITLINK__" localSheetId="0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5__FDSAUDITLINK__" localSheetId="9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5__FDSAUDITLINK__" localSheetId="10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5__FDSAUDITLINK__" localSheetId="1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5__FDSAUDITLINK__" localSheetId="7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5__FDSAUDITLINK__" localSheetId="8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5__FDSAUDITLINK__" localSheetId="6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5__FDSAUDITLINK__" localSheetId="14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5__FDSAUDITLINK__" localSheetId="16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5__FDSAUDITLINK__" localSheetId="15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5__FDSAUDITLINK__" localSheetId="12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5__FDSAUDITLINK__" localSheetId="13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5__FDSAUDITLINK__" localSheetId="11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5__FDSAUDITLINK__" localSheetId="5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5__FDSAUDITLINK__" localSheetId="4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5__FDSAUDITLINK__" localSheetId="3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5__FDSAUDITLINK__" localSheetId="2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5__FDSAUDITLINK__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6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6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6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6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6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6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6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6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6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6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6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6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6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6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6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6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6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6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7__FDSAUDITLINK__" localSheetId="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7__FDSAUDITLINK__" localSheetId="9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7__FDSAUDITLINK__" localSheetId="10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7__FDSAUDITLINK__" localSheetId="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7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7__FDSAUDITLINK__" localSheetId="8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7__FDSAUDITLINK__" localSheetId="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7__FDSAUDITLINK__" localSheetId="1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7__FDSAUDITLINK__" localSheetId="16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7__FDSAUDITLINK__" localSheetId="1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7__FDSAUDITLINK__" localSheetId="1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7__FDSAUDITLINK__" localSheetId="1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7__FDSAUDITLINK__" localSheetId="11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7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7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7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7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7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8__FDSAUDITLINK__" localSheetId="0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8__FDSAUDITLINK__" localSheetId="9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8__FDSAUDITLINK__" localSheetId="10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8__FDSAUDITLINK__" localSheetId="1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8__FDSAUDITLINK__" localSheetId="7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8__FDSAUDITLINK__" localSheetId="8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8__FDSAUDITLINK__" localSheetId="6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8__FDSAUDITLINK__" localSheetId="14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8__FDSAUDITLINK__" localSheetId="16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8__FDSAUDITLINK__" localSheetId="15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8__FDSAUDITLINK__" localSheetId="12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8__FDSAUDITLINK__" localSheetId="13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8__FDSAUDITLINK__" localSheetId="11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8__FDSAUDITLINK__" localSheetId="5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8__FDSAUDITLINK__" localSheetId="4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8__FDSAUDITLINK__" localSheetId="3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8__FDSAUDITLINK__" localSheetId="2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8__FDSAUDITLINK__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9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9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9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9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9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9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9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9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9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9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9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9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9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9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9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9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9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9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__FDSAUDITLINK__" localSheetId="0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__FDSAUDITLINK__" localSheetId="9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__FDSAUDITLINK__" localSheetId="10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__FDSAUDITLINK__" localSheetId="1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__FDSAUDITLINK__" localSheetId="7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__FDSAUDITLINK__" localSheetId="8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__FDSAUDITLINK__" localSheetId="6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__FDSAUDITLINK__" localSheetId="14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__FDSAUDITLINK__" localSheetId="16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__FDSAUDITLINK__" localSheetId="15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__FDSAUDITLINK__" localSheetId="12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__FDSAUDITLINK__" localSheetId="13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__FDSAUDITLINK__" localSheetId="11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__FDSAUDITLINK__" localSheetId="5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__FDSAUDITLINK__" localSheetId="4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__FDSAUDITLINK__" localSheetId="3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__FDSAUDITLINK__" localSheetId="2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__FDSAUDITLINK__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0__FDSAUDITLINK__" localSheetId="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0__FDSAUDITLINK__" localSheetId="9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0__FDSAUDITLINK__" localSheetId="1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0__FDSAUDITLINK__" localSheetId="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0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0__FDSAUDITLINK__" localSheetId="8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0__FDSAUDITLINK__" localSheetId="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0__FDSAUDITLINK__" localSheetId="1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0__FDSAUDITLINK__" localSheetId="1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0__FDSAUDITLINK__" localSheetId="1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0__FDSAUDITLINK__" localSheetId="1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0__FDSAUDITLINK__" localSheetId="1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0__FDSAUDITLINK__" localSheetId="1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0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0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0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0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0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1__FDSAUDITLINK__" localSheetId="0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1__FDSAUDITLINK__" localSheetId="9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1__FDSAUDITLINK__" localSheetId="10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1__FDSAUDITLINK__" localSheetId="1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1__FDSAUDITLINK__" localSheetId="7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1__FDSAUDITLINK__" localSheetId="8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1__FDSAUDITLINK__" localSheetId="6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1__FDSAUDITLINK__" localSheetId="14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1__FDSAUDITLINK__" localSheetId="16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1__FDSAUDITLINK__" localSheetId="15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1__FDSAUDITLINK__" localSheetId="12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1__FDSAUDITLINK__" localSheetId="13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1__FDSAUDITLINK__" localSheetId="11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1__FDSAUDITLINK__" localSheetId="5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1__FDSAUDITLINK__" localSheetId="4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1__FDSAUDITLINK__" localSheetId="3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1__FDSAUDITLINK__" localSheetId="2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1__FDSAUDITLINK__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2__FDSAUDITLINK__" localSheetId="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2__FDSAUDITLINK__" localSheetId="9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2__FDSAUDITLINK__" localSheetId="10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2__FDSAUDITLINK__" localSheetId="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2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2__FDSAUDITLINK__" localSheetId="8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2__FDSAUDITLINK__" localSheetId="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2__FDSAUDITLINK__" localSheetId="1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2__FDSAUDITLINK__" localSheetId="16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2__FDSAUDITLINK__" localSheetId="1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2__FDSAUDITLINK__" localSheetId="1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2__FDSAUDITLINK__" localSheetId="1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2__FDSAUDITLINK__" localSheetId="11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2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2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2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2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2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3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73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73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73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73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73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73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73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73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73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73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73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73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73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73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73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73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73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74__FDSAUDITLINK__" localSheetId="0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4__FDSAUDITLINK__" localSheetId="9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4__FDSAUDITLINK__" localSheetId="10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4__FDSAUDITLINK__" localSheetId="1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4__FDSAUDITLINK__" localSheetId="7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4__FDSAUDITLINK__" localSheetId="8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4__FDSAUDITLINK__" localSheetId="6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4__FDSAUDITLINK__" localSheetId="14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4__FDSAUDITLINK__" localSheetId="16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4__FDSAUDITLINK__" localSheetId="15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4__FDSAUDITLINK__" localSheetId="12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4__FDSAUDITLINK__" localSheetId="13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4__FDSAUDITLINK__" localSheetId="11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4__FDSAUDITLINK__" localSheetId="5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4__FDSAUDITLINK__" localSheetId="4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4__FDSAUDITLINK__" localSheetId="3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4__FDSAUDITLINK__" localSheetId="2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4__FDSAUDITLINK__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5__FDSAUDITLINK__" localSheetId="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5__FDSAUDITLINK__" localSheetId="9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5__FDSAUDITLINK__" localSheetId="10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5__FDSAUDITLINK__" localSheetId="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5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5__FDSAUDITLINK__" localSheetId="8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5__FDSAUDITLINK__" localSheetId="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5__FDSAUDITLINK__" localSheetId="1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5__FDSAUDITLINK__" localSheetId="16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5__FDSAUDITLINK__" localSheetId="1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5__FDSAUDITLINK__" localSheetId="1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5__FDSAUDITLINK__" localSheetId="1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5__FDSAUDITLINK__" localSheetId="11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5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5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5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5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5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6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6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6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6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6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6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6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6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6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6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6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6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6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6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6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6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6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6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7__FDSAUDITLINK__" localSheetId="0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7__FDSAUDITLINK__" localSheetId="9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7__FDSAUDITLINK__" localSheetId="10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7__FDSAUDITLINK__" localSheetId="1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7__FDSAUDITLINK__" localSheetId="7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7__FDSAUDITLINK__" localSheetId="8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7__FDSAUDITLINK__" localSheetId="6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7__FDSAUDITLINK__" localSheetId="14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7__FDSAUDITLINK__" localSheetId="16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7__FDSAUDITLINK__" localSheetId="15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7__FDSAUDITLINK__" localSheetId="12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7__FDSAUDITLINK__" localSheetId="13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7__FDSAUDITLINK__" localSheetId="11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7__FDSAUDITLINK__" localSheetId="5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7__FDSAUDITLINK__" localSheetId="4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7__FDSAUDITLINK__" localSheetId="3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7__FDSAUDITLINK__" localSheetId="2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7__FDSAUDITLINK__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8__FDSAUDITLINK__" localSheetId="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8__FDSAUDITLINK__" localSheetId="9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8__FDSAUDITLINK__" localSheetId="10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8__FDSAUDITLINK__" localSheetId="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8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8__FDSAUDITLINK__" localSheetId="8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8__FDSAUDITLINK__" localSheetId="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8__FDSAUDITLINK__" localSheetId="1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8__FDSAUDITLINK__" localSheetId="16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8__FDSAUDITLINK__" localSheetId="1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8__FDSAUDITLINK__" localSheetId="1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8__FDSAUDITLINK__" localSheetId="1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8__FDSAUDITLINK__" localSheetId="11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8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8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8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8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8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9__FDSAUDITLINK__" localSheetId="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79__FDSAUDITLINK__" localSheetId="9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79__FDSAUDITLINK__" localSheetId="10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79__FDSAUDITLINK__" localSheetId="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79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79__FDSAUDITLINK__" localSheetId="8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79__FDSAUDITLINK__" localSheetId="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79__FDSAUDITLINK__" localSheetId="1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79__FDSAUDITLINK__" localSheetId="16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79__FDSAUDITLINK__" localSheetId="1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79__FDSAUDITLINK__" localSheetId="1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79__FDSAUDITLINK__" localSheetId="1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79__FDSAUDITLINK__" localSheetId="11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79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79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79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79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79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__FDSAUDITLINK__" localSheetId="0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__FDSAUDITLINK__" localSheetId="9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__FDSAUDITLINK__" localSheetId="10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__FDSAUDITLINK__" localSheetId="1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__FDSAUDITLINK__" localSheetId="7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__FDSAUDITLINK__" localSheetId="8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__FDSAUDITLINK__" localSheetId="6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__FDSAUDITLINK__" localSheetId="14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__FDSAUDITLINK__" localSheetId="16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__FDSAUDITLINK__" localSheetId="15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__FDSAUDITLINK__" localSheetId="12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__FDSAUDITLINK__" localSheetId="13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__FDSAUDITLINK__" localSheetId="11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__FDSAUDITLINK__" localSheetId="5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__FDSAUDITLINK__" localSheetId="4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__FDSAUDITLINK__" localSheetId="3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__FDSAUDITLINK__" localSheetId="2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__FDSAUDITLINK__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0__FDSAUDITLINK__" localSheetId="0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0__FDSAUDITLINK__" localSheetId="9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0__FDSAUDITLINK__" localSheetId="10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0__FDSAUDITLINK__" localSheetId="1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0__FDSAUDITLINK__" localSheetId="7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0__FDSAUDITLINK__" localSheetId="8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0__FDSAUDITLINK__" localSheetId="6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0__FDSAUDITLINK__" localSheetId="14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0__FDSAUDITLINK__" localSheetId="16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0__FDSAUDITLINK__" localSheetId="15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0__FDSAUDITLINK__" localSheetId="12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0__FDSAUDITLINK__" localSheetId="13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0__FDSAUDITLINK__" localSheetId="11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0__FDSAUDITLINK__" localSheetId="5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0__FDSAUDITLINK__" localSheetId="4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0__FDSAUDITLINK__" localSheetId="3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0__FDSAUDITLINK__" localSheetId="2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0__FDSAUDITLINK__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1__FDSAUDITLINK__" localSheetId="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1__FDSAUDITLINK__" localSheetId="9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1__FDSAUDITLINK__" localSheetId="10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1__FDSAUDITLINK__" localSheetId="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1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1__FDSAUDITLINK__" localSheetId="8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1__FDSAUDITLINK__" localSheetId="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1__FDSAUDITLINK__" localSheetId="1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1__FDSAUDITLINK__" localSheetId="16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1__FDSAUDITLINK__" localSheetId="1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1__FDSAUDITLINK__" localSheetId="1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1__FDSAUDITLINK__" localSheetId="1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1__FDSAUDITLINK__" localSheetId="11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1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1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1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1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1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2__FDSAUDITLINK__" localSheetId="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2__FDSAUDITLINK__" localSheetId="9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2__FDSAUDITLINK__" localSheetId="10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2__FDSAUDITLINK__" localSheetId="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2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2__FDSAUDITLINK__" localSheetId="8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2__FDSAUDITLINK__" localSheetId="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2__FDSAUDITLINK__" localSheetId="1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2__FDSAUDITLINK__" localSheetId="16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2__FDSAUDITLINK__" localSheetId="1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2__FDSAUDITLINK__" localSheetId="1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2__FDSAUDITLINK__" localSheetId="1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2__FDSAUDITLINK__" localSheetId="11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2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2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2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2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2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3__FDSAUDITLINK__" localSheetId="0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3__FDSAUDITLINK__" localSheetId="9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3__FDSAUDITLINK__" localSheetId="10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3__FDSAUDITLINK__" localSheetId="1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3__FDSAUDITLINK__" localSheetId="7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3__FDSAUDITLINK__" localSheetId="8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3__FDSAUDITLINK__" localSheetId="6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3__FDSAUDITLINK__" localSheetId="14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3__FDSAUDITLINK__" localSheetId="16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3__FDSAUDITLINK__" localSheetId="15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3__FDSAUDITLINK__" localSheetId="12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3__FDSAUDITLINK__" localSheetId="13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3__FDSAUDITLINK__" localSheetId="11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3__FDSAUDITLINK__" localSheetId="5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3__FDSAUDITLINK__" localSheetId="4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3__FDSAUDITLINK__" localSheetId="3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3__FDSAUDITLINK__" localSheetId="2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3__FDSAUDITLINK__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4__FDSAUDITLINK__" localSheetId="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4__FDSAUDITLINK__" localSheetId="9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4__FDSAUDITLINK__" localSheetId="10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4__FDSAUDITLINK__" localSheetId="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4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4__FDSAUDITLINK__" localSheetId="8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4__FDSAUDITLINK__" localSheetId="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4__FDSAUDITLINK__" localSheetId="1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4__FDSAUDITLINK__" localSheetId="16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4__FDSAUDITLINK__" localSheetId="1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4__FDSAUDITLINK__" localSheetId="1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4__FDSAUDITLINK__" localSheetId="1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4__FDSAUDITLINK__" localSheetId="11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4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4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4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4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4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5__FDSAUDITLINK__" localSheetId="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5__FDSAUDITLINK__" localSheetId="9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5__FDSAUDITLINK__" localSheetId="10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5__FDSAUDITLINK__" localSheetId="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5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5__FDSAUDITLINK__" localSheetId="8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5__FDSAUDITLINK__" localSheetId="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5__FDSAUDITLINK__" localSheetId="1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5__FDSAUDITLINK__" localSheetId="16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5__FDSAUDITLINK__" localSheetId="1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5__FDSAUDITLINK__" localSheetId="1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5__FDSAUDITLINK__" localSheetId="1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5__FDSAUDITLINK__" localSheetId="11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5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5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5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5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5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6__FDSAUDITLINK__" localSheetId="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6__FDSAUDITLINK__" localSheetId="9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6__FDSAUDITLINK__" localSheetId="10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6__FDSAUDITLINK__" localSheetId="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6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6__FDSAUDITLINK__" localSheetId="8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6__FDSAUDITLINK__" localSheetId="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6__FDSAUDITLINK__" localSheetId="1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6__FDSAUDITLINK__" localSheetId="16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6__FDSAUDITLINK__" localSheetId="1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6__FDSAUDITLINK__" localSheetId="1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6__FDSAUDITLINK__" localSheetId="1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6__FDSAUDITLINK__" localSheetId="11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6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6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6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6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6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7__FDSAUDITLINK__" localSheetId="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7__FDSAUDITLINK__" localSheetId="9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7__FDSAUDITLINK__" localSheetId="10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7__FDSAUDITLINK__" localSheetId="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7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7__FDSAUDITLINK__" localSheetId="8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7__FDSAUDITLINK__" localSheetId="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7__FDSAUDITLINK__" localSheetId="1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7__FDSAUDITLINK__" localSheetId="16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7__FDSAUDITLINK__" localSheetId="1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7__FDSAUDITLINK__" localSheetId="1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7__FDSAUDITLINK__" localSheetId="1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7__FDSAUDITLINK__" localSheetId="11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7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7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7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7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7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8__FDSAUDITLINK__" localSheetId="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8__FDSAUDITLINK__" localSheetId="9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8__FDSAUDITLINK__" localSheetId="10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8__FDSAUDITLINK__" localSheetId="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8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8__FDSAUDITLINK__" localSheetId="8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8__FDSAUDITLINK__" localSheetId="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8__FDSAUDITLINK__" localSheetId="1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8__FDSAUDITLINK__" localSheetId="16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8__FDSAUDITLINK__" localSheetId="1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8__FDSAUDITLINK__" localSheetId="1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8__FDSAUDITLINK__" localSheetId="1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8__FDSAUDITLINK__" localSheetId="11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8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8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8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8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8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9__FDSAUDITLINK__" localSheetId="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9__FDSAUDITLINK__" localSheetId="9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9__FDSAUDITLINK__" localSheetId="10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9__FDSAUDITLINK__" localSheetId="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9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9__FDSAUDITLINK__" localSheetId="8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9__FDSAUDITLINK__" localSheetId="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9__FDSAUDITLINK__" localSheetId="1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9__FDSAUDITLINK__" localSheetId="16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9__FDSAUDITLINK__" localSheetId="1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9__FDSAUDITLINK__" localSheetId="1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9__FDSAUDITLINK__" localSheetId="1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9__FDSAUDITLINK__" localSheetId="11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9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9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9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9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9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__FDSAUDITLINK__" localSheetId="0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__FDSAUDITLINK__" localSheetId="9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__FDSAUDITLINK__" localSheetId="10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__FDSAUDITLINK__" localSheetId="1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__FDSAUDITLINK__" localSheetId="7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__FDSAUDITLINK__" localSheetId="8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__FDSAUDITLINK__" localSheetId="6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__FDSAUDITLINK__" localSheetId="14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__FDSAUDITLINK__" localSheetId="16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__FDSAUDITLINK__" localSheetId="15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__FDSAUDITLINK__" localSheetId="12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__FDSAUDITLINK__" localSheetId="13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__FDSAUDITLINK__" localSheetId="11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__FDSAUDITLINK__" localSheetId="5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__FDSAUDITLINK__" localSheetId="4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__FDSAUDITLINK__" localSheetId="3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__FDSAUDITLINK__" localSheetId="2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__FDSAUDITLINK__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0__FDSAUDITLINK__" localSheetId="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0__FDSAUDITLINK__" localSheetId="9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0__FDSAUDITLINK__" localSheetId="10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0__FDSAUDITLINK__" localSheetId="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0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0__FDSAUDITLINK__" localSheetId="8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0__FDSAUDITLINK__" localSheetId="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0__FDSAUDITLINK__" localSheetId="1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0__FDSAUDITLINK__" localSheetId="16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0__FDSAUDITLINK__" localSheetId="1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0__FDSAUDITLINK__" localSheetId="1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0__FDSAUDITLINK__" localSheetId="1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0__FDSAUDITLINK__" localSheetId="11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0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0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0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0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0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1__FDSAUDITLINK__" localSheetId="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1__FDSAUDITLINK__" localSheetId="9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1__FDSAUDITLINK__" localSheetId="10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1__FDSAUDITLINK__" localSheetId="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1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1__FDSAUDITLINK__" localSheetId="8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1__FDSAUDITLINK__" localSheetId="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1__FDSAUDITLINK__" localSheetId="1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1__FDSAUDITLINK__" localSheetId="16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1__FDSAUDITLINK__" localSheetId="1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1__FDSAUDITLINK__" localSheetId="1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1__FDSAUDITLINK__" localSheetId="1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1__FDSAUDITLINK__" localSheetId="11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1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1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1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1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1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2__FDSAUDITLINK__" localSheetId="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2__FDSAUDITLINK__" localSheetId="9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2__FDSAUDITLINK__" localSheetId="10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2__FDSAUDITLINK__" localSheetId="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2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2__FDSAUDITLINK__" localSheetId="8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2__FDSAUDITLINK__" localSheetId="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2__FDSAUDITLINK__" localSheetId="1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2__FDSAUDITLINK__" localSheetId="16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2__FDSAUDITLINK__" localSheetId="1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2__FDSAUDITLINK__" localSheetId="1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2__FDSAUDITLINK__" localSheetId="1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2__FDSAUDITLINK__" localSheetId="11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2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2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2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2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2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3__FDSAUDITLINK__" localSheetId="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93__FDSAUDITLINK__" localSheetId="9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93__FDSAUDITLINK__" localSheetId="10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93__FDSAUDITLINK__" localSheetId="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93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93__FDSAUDITLINK__" localSheetId="8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93__FDSAUDITLINK__" localSheetId="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93__FDSAUDITLINK__" localSheetId="1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93__FDSAUDITLINK__" localSheetId="16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93__FDSAUDITLINK__" localSheetId="1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93__FDSAUDITLINK__" localSheetId="1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93__FDSAUDITLINK__" localSheetId="1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93__FDSAUDITLINK__" localSheetId="11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93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93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93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93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93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94__FDSAUDITLINK__" localSheetId="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4__FDSAUDITLINK__" localSheetId="9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4__FDSAUDITLINK__" localSheetId="10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4__FDSAUDITLINK__" localSheetId="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4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4__FDSAUDITLINK__" localSheetId="8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4__FDSAUDITLINK__" localSheetId="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4__FDSAUDITLINK__" localSheetId="1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4__FDSAUDITLINK__" localSheetId="16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4__FDSAUDITLINK__" localSheetId="1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4__FDSAUDITLINK__" localSheetId="1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4__FDSAUDITLINK__" localSheetId="1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4__FDSAUDITLINK__" localSheetId="11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4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4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4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4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4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5__FDSAUDITLINK__" localSheetId="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5__FDSAUDITLINK__" localSheetId="9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5__FDSAUDITLINK__" localSheetId="10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5__FDSAUDITLINK__" localSheetId="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5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5__FDSAUDITLINK__" localSheetId="8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5__FDSAUDITLINK__" localSheetId="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5__FDSAUDITLINK__" localSheetId="1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5__FDSAUDITLINK__" localSheetId="16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5__FDSAUDITLINK__" localSheetId="1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5__FDSAUDITLINK__" localSheetId="1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5__FDSAUDITLINK__" localSheetId="1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5__FDSAUDITLINK__" localSheetId="11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5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5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5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5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5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6__FDSAUDITLINK__" localSheetId="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6__FDSAUDITLINK__" localSheetId="9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6__FDSAUDITLINK__" localSheetId="10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6__FDSAUDITLINK__" localSheetId="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6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6__FDSAUDITLINK__" localSheetId="8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6__FDSAUDITLINK__" localSheetId="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6__FDSAUDITLINK__" localSheetId="1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6__FDSAUDITLINK__" localSheetId="16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6__FDSAUDITLINK__" localSheetId="1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6__FDSAUDITLINK__" localSheetId="1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6__FDSAUDITLINK__" localSheetId="1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6__FDSAUDITLINK__" localSheetId="11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6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6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6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6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6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7__FDSAUDITLINK__" localSheetId="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97__FDSAUDITLINK__" localSheetId="9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97__FDSAUDITLINK__" localSheetId="10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97__FDSAUDITLINK__" localSheetId="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97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97__FDSAUDITLINK__" localSheetId="8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97__FDSAUDITLINK__" localSheetId="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97__FDSAUDITLINK__" localSheetId="1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97__FDSAUDITLINK__" localSheetId="16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97__FDSAUDITLINK__" localSheetId="1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97__FDSAUDITLINK__" localSheetId="1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97__FDSAUDITLINK__" localSheetId="1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97__FDSAUDITLINK__" localSheetId="11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97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97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97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97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97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98__FDSAUDITLINK__" localSheetId="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8__FDSAUDITLINK__" localSheetId="9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8__FDSAUDITLINK__" localSheetId="10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8__FDSAUDITLINK__" localSheetId="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8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8__FDSAUDITLINK__" localSheetId="8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8__FDSAUDITLINK__" localSheetId="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8__FDSAUDITLINK__" localSheetId="1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8__FDSAUDITLINK__" localSheetId="16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8__FDSAUDITLINK__" localSheetId="1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8__FDSAUDITLINK__" localSheetId="1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8__FDSAUDITLINK__" localSheetId="1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8__FDSAUDITLINK__" localSheetId="11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8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8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8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8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8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9__FDSAUDITLINK__" localSheetId="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99__FDSAUDITLINK__" localSheetId="9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99__FDSAUDITLINK__" localSheetId="10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99__FDSAUDITLINK__" localSheetId="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99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99__FDSAUDITLINK__" localSheetId="8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99__FDSAUDITLINK__" localSheetId="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99__FDSAUDITLINK__" localSheetId="1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99__FDSAUDITLINK__" localSheetId="16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99__FDSAUDITLINK__" localSheetId="1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99__FDSAUDITLINK__" localSheetId="1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99__FDSAUDITLINK__" localSheetId="1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99__FDSAUDITLINK__" localSheetId="11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99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99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99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99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99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bdm.4268006C634044AEA5E0892C06DFA072.edm" hidden="1">#REF!</definedName>
    <definedName name="_bdm.615DFE1869E845909877EEF25AA76DE8.edm" localSheetId="0" hidden="1">#REF!</definedName>
    <definedName name="_bdm.615DFE1869E845909877EEF25AA76DE8.edm" hidden="1">#REF!</definedName>
    <definedName name="_bdm.6787506B44D949C8854DE26640B4EA79.edm" localSheetId="0" hidden="1">#REF!</definedName>
    <definedName name="_bdm.6787506B44D949C8854DE26640B4EA79.edm" hidden="1">#REF!</definedName>
    <definedName name="_bdm.735FFA871BA14130BE4836E1A70365B1.edm" localSheetId="0" hidden="1">#REF!</definedName>
    <definedName name="_bdm.735FFA871BA14130BE4836E1A70365B1.edm" hidden="1">#REF!</definedName>
    <definedName name="_bdm.7883033627474877BCBBA36464A7F374.edm" localSheetId="0" hidden="1">#REF!</definedName>
    <definedName name="_bdm.7883033627474877BCBBA36464A7F374.edm" hidden="1">#REF!</definedName>
    <definedName name="_bdm.A7A4072B61FE461CBCB970DADBDFD100.edm" localSheetId="0" hidden="1">#REF!</definedName>
    <definedName name="_bdm.A7A4072B61FE461CBCB970DADBDFD100.edm" hidden="1">#REF!</definedName>
    <definedName name="_bdm.B07FB679FE7C4A3191D8B49EDE6CE0FE.edm" localSheetId="0" hidden="1">#REF!</definedName>
    <definedName name="_bdm.B07FB679FE7C4A3191D8B49EDE6CE0FE.edm" hidden="1">#REF!</definedName>
    <definedName name="_bdm.B165C2CC20F846B3A03636F3452B7EEA.edm" localSheetId="0" hidden="1">#REF!</definedName>
    <definedName name="_bdm.B165C2CC20F846B3A03636F3452B7EEA.edm" hidden="1">#REF!</definedName>
    <definedName name="_bdm.C917FB6589134FEC95C8297E55A91D54.edm" localSheetId="0" hidden="1">#REF!</definedName>
    <definedName name="_bdm.C917FB6589134FEC95C8297E55A91D54.edm" hidden="1">#REF!</definedName>
    <definedName name="_bdm.EFE7760B65B54C64BE11BDED1319D00B.edm" localSheetId="0" hidden="1">#REF!</definedName>
    <definedName name="_bdm.EFE7760B65B54C64BE11BDED1319D00B.edm" hidden="1">#REF!</definedName>
    <definedName name="_Dist_Bin" hidden="1">#REF!</definedName>
    <definedName name="_Dist_Values" hidden="1">#REF!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Regression_X" hidden="1">#REF!</definedName>
    <definedName name="_Sort" localSheetId="0" hidden="1">#REF!</definedName>
    <definedName name="_Sort" hidden="1">#REF!</definedName>
    <definedName name="aaaa" localSheetId="1" hidden="1">{"Benefits Summary",#N/A,FALSE,"Benefits Info without WC Amount";"Medical and Dental Costs",#N/A,FALSE,"Benefits Info without WC Amount";"Workers' Compensation",#N/A,FALSE,"Benefits Info without WC Amount"}</definedName>
    <definedName name="aaaa" hidden="1">{"Benefits Summary",#N/A,FALSE,"Benefits Info without WC Amount";"Medical and Dental Costs",#N/A,FALSE,"Benefits Info without WC Amount";"Workers' Compensation",#N/A,FALSE,"Benefits Info without WC Amount"}</definedName>
    <definedName name="anscount" hidden="1">3</definedName>
    <definedName name="AS2DocOpenMode" hidden="1">"AS2DocumentEdit"</definedName>
    <definedName name="AS2NamedRange" hidden="1">7</definedName>
    <definedName name="BLPH1" hidden="1">#REF!</definedName>
    <definedName name="BLPH10" localSheetId="0" hidden="1">#REF!</definedName>
    <definedName name="BLPH10" hidden="1">#REF!</definedName>
    <definedName name="BLPH11" hidden="1">#REF!</definedName>
    <definedName name="BLPH12" hidden="1">#REF!</definedName>
    <definedName name="BLPH13" localSheetId="0" hidden="1">#REF!</definedName>
    <definedName name="BLPH13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7" hidden="1">#REF!</definedName>
    <definedName name="BLPH678" hidden="1">#REF!</definedName>
    <definedName name="BLPH679" hidden="1">#REF!</definedName>
    <definedName name="BLPH68" hidden="1">#REF!</definedName>
    <definedName name="BLPH680" hidden="1">#REF!</definedName>
    <definedName name="BLPH681" hidden="1">#REF!</definedName>
    <definedName name="BLPH682" hidden="1">#REF!</definedName>
    <definedName name="BLPH683" hidden="1">#REF!</definedName>
    <definedName name="BLPH684" hidden="1">#REF!</definedName>
    <definedName name="BLPH685" hidden="1">#REF!</definedName>
    <definedName name="BLPH686" hidden="1">#REF!</definedName>
    <definedName name="BLPH687" hidden="1">#REF!</definedName>
    <definedName name="BLPH688" hidden="1">#REF!</definedName>
    <definedName name="BLPH689" hidden="1">#REF!</definedName>
    <definedName name="BLPH69" hidden="1">#REF!</definedName>
    <definedName name="BLPH690" hidden="1">#REF!</definedName>
    <definedName name="BLPH691" hidden="1">#REF!</definedName>
    <definedName name="BLPH692" hidden="1">#REF!</definedName>
    <definedName name="BLPH693" localSheetId="0" hidden="1">#REF!</definedName>
    <definedName name="BLPH693" hidden="1">#REF!</definedName>
    <definedName name="BLPH694" localSheetId="0" hidden="1">#REF!</definedName>
    <definedName name="BLPH694" hidden="1">#REF!</definedName>
    <definedName name="BLPH7" hidden="1">#REF!</definedName>
    <definedName name="BLPH70" hidden="1">#REF!</definedName>
    <definedName name="BLPH71" localSheetId="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8" hidden="1">#REF!</definedName>
    <definedName name="BLPH9" localSheetId="0" hidden="1">#REF!</definedName>
    <definedName name="BLPH9" hidden="1">#REF!</definedName>
    <definedName name="cccc" localSheetId="0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ccc" localSheetId="9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ccc" localSheetId="10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ccc" localSheetId="1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ccc" localSheetId="7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ccc" localSheetId="8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ccc" localSheetId="6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ccc" localSheetId="14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ccc" localSheetId="16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ccc" localSheetId="15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ccc" localSheetId="12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ccc" localSheetId="13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ccc" localSheetId="11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ccc" localSheetId="5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ccc" localSheetId="4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ccc" localSheetId="3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ccc" localSheetId="2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ccc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hris" localSheetId="0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Chris" localSheetId="9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Chris" localSheetId="10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Chris" localSheetId="1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Chris" localSheetId="7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Chris" localSheetId="8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Chris" localSheetId="6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Chris" localSheetId="14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Chris" localSheetId="16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Chris" localSheetId="15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Chris" localSheetId="12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Chris" localSheetId="13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Chris" localSheetId="11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Chris" localSheetId="5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Chris" localSheetId="4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Chris" localSheetId="3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Chris" localSheetId="2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Chris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CIQWBGuid" hidden="1">"TESAM - Base wo NF.xlsm"</definedName>
    <definedName name="cxx" localSheetId="0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xx" localSheetId="9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xx" localSheetId="10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xx" localSheetId="1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xx" localSheetId="7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xx" localSheetId="8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xx" localSheetId="6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xx" localSheetId="14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xx" localSheetId="16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xx" localSheetId="15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xx" localSheetId="12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xx" localSheetId="13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xx" localSheetId="11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xx" localSheetId="5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xx" localSheetId="4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xx" localSheetId="3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xx" localSheetId="2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xx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dddd" hidden="1">#REF!</definedName>
    <definedName name="ein" localSheetId="0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ein" localSheetId="9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ein" localSheetId="10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ein" localSheetId="1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ein" localSheetId="7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ein" localSheetId="8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ein" localSheetId="6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ein" localSheetId="14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ein" localSheetId="16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ein" localSheetId="15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ein" localSheetId="12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ein" localSheetId="13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ein" localSheetId="11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ein" localSheetId="5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ein" localSheetId="4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ein" localSheetId="3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ein" localSheetId="2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ein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EPMWorkbookOptions_2" hidden="1">"/XRgGjemmpsoQgsrsStoDPPelj1FMA4m2Im76oeAuxgGQOJZUCQJ5RtGq9sxvndF5ZmhjZeFUwjugGDfHIKKwPLBAzz8KFr+mApRQJmBRb0aL7okqkZLVgRFlJKv3bagKLLyg3wfIDcE8j/CE3jlqVluq0yFIHAdC62xenDGSYx0lDXzgohGKqGNBOY0rpjNUTubnhzbBq/pjMEL43R3Q1ephikMQfVG/nQZQ/RdHzdmxPBURsM+13gUGZ5b"</definedName>
    <definedName name="EPMWorkbookOptions_3" hidden="1">"o1s4EqlE8B610JuPnYjkFU/L3HmrbcP/yRmOXPKJeuASuYH95ABG2Bo5qzh7MQfk03JwGK0NKLt9I9By1LsJPxS1jut7zu8JxEyKgi79ULV/eCqrdV+Q+RSSClKmGbbGrAXImtzYV8U24AbNU/OHzOhh4KKPLvYDwNFHgylXygMwB4VyxeYKXGlQL9TKAAUaQYmzzSpXNdlZz2mvjMBtFC5nrgNjk9TEDFha5ZkAApn7r9H0krD4WnzpCpqk"</definedName>
    <definedName name="EPMWorkbookOptions_4" hidden="1">"6E8MeRREvS+0SUnYctgROJHUxwqaIzX4wXPcx/xMOvmNNbl/cg/z5an9Q+apQ7hbm/7/T6tqTxcJuZJ2ulppmqvR9OFiZW5QrEsa03IVRaNUYmmmfO2KPTcxUkfSBGP2lr12Zi5oLRuCKKp9RT95KbNsucxx3OFLuXSDSzlhMS3Ynt40NKmrajrZEBLh0sxduJlpniDcpqALPbWvidLJyq1UGbpWqx6uXPb2lLuiMS1dXdWFthFX3GvX7Dmp"</definedName>
    <definedName name="EPMWorkbookOptions_5" hidden="1">"KZHH2S/QtnH9L6FzS0ZWun392km5nAJHaJX1P/g9SNOVCssescXmbq+6zTnc2EWS3fX1v4jPyUh8bnUTpf5yVm+rrT5/4llO+fbW7ozBtE4V1YiNd5FmpXmCSGXjT18yRwu1cntCTVjcOHRstw1ZmjfJUu8u2sw0TxCt1tXFvkZ4Fj9Tt9Xb0+0akUSv5K8t3lWameYJKtXlzukHE8fLs3aEPLlqnS0NuErBrJoMkSddLZiVOluw64MqYmoI"</definedName>
    <definedName name="EPMWorkbookOptions_6" hidden="1">"IbAvQJ4zBtMllWzba8W/+sq1q/TMjMRHNXdOVpzQ9TsnGTppSd+vnZHLqe8dSej1Nan3iTW+fntbkITF+f6jK2my2pTvu5CjQKlsdoJSGH8ckMR23DDiqaxbTilrEpt0vX0xbN24fZmM12CAIRypnhqAl1zqSRtjnOgCwrOgqtdDb5AgN80xNrk1R0YWxZwv7vds29Pwqd0wA2sNN10g5PAnwg4yXegAHhK/Re9b9q9fVt6LO3uNfwGmFkse"</definedName>
    <definedName name="EPMWorkbookOptions_7" hidden="1">"7icAAA=="</definedName>
    <definedName name="EV__EVCOM_OPTIONS__" hidden="1">8</definedName>
    <definedName name="EV__EXPOPTIONS__" hidden="1">1</definedName>
    <definedName name="EV__LASTREFTIME__" hidden="1">"(GMT-05:00)03/22/2013 02:16:13 PM"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6</definedName>
    <definedName name="EV__WBVERSION__" hidden="1">0</definedName>
    <definedName name="fadfas" localSheetId="1" hidden="1">{"Benefits Summary",#N/A,FALSE,"Benefits Info without WC Amount";"Medical and Dental Costs",#N/A,FALSE,"Benefits Info without WC Amount";"Workers' Compensation",#N/A,FALSE,"Benefits Info without WC Amount"}</definedName>
    <definedName name="fadfas" hidden="1">{"Benefits Summary",#N/A,FALSE,"Benefits Info without WC Amount";"Medical and Dental Costs",#N/A,FALSE,"Benefits Info without WC Amount";"Workers' Compensation",#N/A,FALSE,"Benefits Info without WC Amount"}</definedName>
    <definedName name="Gordon" localSheetId="0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Gordon" localSheetId="9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Gordon" localSheetId="10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Gordon" localSheetId="1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Gordon" localSheetId="7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Gordon" localSheetId="8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Gordon" localSheetId="6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Gordon" localSheetId="14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Gordon" localSheetId="16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Gordon" localSheetId="15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Gordon" localSheetId="12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Gordon" localSheetId="13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Gordon" localSheetId="11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Gordon" localSheetId="5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Gordon" localSheetId="4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Gordon" localSheetId="3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Gordon" localSheetId="2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Gordon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S_SEG_PRIMARY_GIC" hidden="1">"c15584"</definedName>
    <definedName name="IQ_BUS_SEG_PRIMARY_GIC_ABS" hidden="1">"c15572"</definedName>
    <definedName name="IQ_BUS_SEG_SECONDARY_GIC" hidden="1">"c15585"</definedName>
    <definedName name="IQ_BUS_SEG_SECONDARY_GIC_ABS" hidden="1">"c15573"</definedName>
    <definedName name="IQ_BV_ACT_OR_EST_REUT" hidden="1">"c5471"</definedName>
    <definedName name="IQ_BV_ACT_OR_EST_THOM" hidden="1">"c5308"</definedName>
    <definedName name="IQ_BV_EST_REUT" hidden="1">"c5403"</definedName>
    <definedName name="IQ_BV_EST_THOM" hidden="1">"c5147"</definedName>
    <definedName name="IQ_BV_HIGH_EST_REUT" hidden="1">"c5405"</definedName>
    <definedName name="IQ_BV_HIGH_EST_THOM" hidden="1">"c5149"</definedName>
    <definedName name="IQ_BV_LOW_EST_REUT" hidden="1">"c5406"</definedName>
    <definedName name="IQ_BV_LOW_EST_THOM" hidden="1">"c5150"</definedName>
    <definedName name="IQ_BV_MEDIAN_EST_REUT" hidden="1">"c5404"</definedName>
    <definedName name="IQ_BV_MEDIAN_EST_THOM" hidden="1">"c5148"</definedName>
    <definedName name="IQ_BV_NUM_EST_REUT" hidden="1">"c5407"</definedName>
    <definedName name="IQ_BV_NUM_EST_THOM" hidden="1">"c5151"</definedName>
    <definedName name="IQ_BV_STDDEV_EST_REUT" hidden="1">"c5408"</definedName>
    <definedName name="IQ_BV_STDDEV_EST_THOM" hidden="1">"c5152"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PAC" hidden="1">"c2801"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BV_REUT" hidden="1">"c5409"</definedName>
    <definedName name="IQ_EST_ACT_BV_THOM" hidden="1">"c5153"</definedName>
    <definedName name="IQ_EST_ACT_FFO_REUT" hidden="1">"c3843"</definedName>
    <definedName name="IQ_EST_ACT_FFO_THOM" hidden="1">"c4005"</definedName>
    <definedName name="IQ_EST_BV_DIFF_REUT" hidden="1">"c5433"</definedName>
    <definedName name="IQ_EST_BV_DIFF_THOM" hidden="1">"c5204"</definedName>
    <definedName name="IQ_EST_BV_SURPRISE_PERCENT_REUT" hidden="1">"c5434"</definedName>
    <definedName name="IQ_EST_BV_SURPRISE_PERCENT_THOM" hidden="1">"c5205"</definedName>
    <definedName name="IQ_EST_EPS_SURPRISE" hidden="1">"c1635"</definedName>
    <definedName name="IQ_EST_FFO_DIFF_REUT" hidden="1">"c3890"</definedName>
    <definedName name="IQ_EST_FFO_DIFF_THOM" hidden="1">"c5186"</definedName>
    <definedName name="IQ_EST_FFO_SURPRISE_PERCENT_REUT" hidden="1">"c3891"</definedName>
    <definedName name="IQ_EST_FFO_SURPRISE_PERCENT_THOM" hidden="1">"c5187"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REUT" hidden="1">"c3837"</definedName>
    <definedName name="IQ_FFO_EST_THOM" hidden="1">"c3999"</definedName>
    <definedName name="IQ_FFO_HIGH_EST_REUT" hidden="1">"c3839"</definedName>
    <definedName name="IQ_FFO_HIGH_EST_THOM" hidden="1">"c4001"</definedName>
    <definedName name="IQ_FFO_LOW_EST_REUT" hidden="1">"c3840"</definedName>
    <definedName name="IQ_FFO_LOW_EST_THOM" hidden="1">"c4002"</definedName>
    <definedName name="IQ_FFO_MEDIAN_EST_REUT" hidden="1">"c3838"</definedName>
    <definedName name="IQ_FFO_MEDIAN_EST_THOM" hidden="1">"c4000"</definedName>
    <definedName name="IQ_FFO_NUM_EST_REUT" hidden="1">"c3841"</definedName>
    <definedName name="IQ_FFO_NUM_EST_THOM" hidden="1">"c4003"</definedName>
    <definedName name="IQ_FFO_STDDEV_EST_REUT" hidden="1">"c3842"</definedName>
    <definedName name="IQ_FFO_STDDEV_EST_THOM" hidden="1">"c4004"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L_EPS_EST" hidden="1">"c24729"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LT_DEBT" hidden="1">"c2086"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ISTING_CURRENCY" hidden="1">"c2127"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MONTH" hidden="1">120000</definedName>
    <definedName name="IQ_MACRO_SURVEY_CONSUMER_SENTIMENT" hidden="1">"c20808"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localSheetId="0" hidden="1">43019.5759953704</definedName>
    <definedName name="IQ_NAMES_REVISION_DATE_" localSheetId="9" hidden="1">43019.5759953704</definedName>
    <definedName name="IQ_NAMES_REVISION_DATE_" localSheetId="10" hidden="1">43019.5759953704</definedName>
    <definedName name="IQ_NAMES_REVISION_DATE_" localSheetId="7" hidden="1">43019.5759953704</definedName>
    <definedName name="IQ_NAMES_REVISION_DATE_" localSheetId="8" hidden="1">43019.5759953704</definedName>
    <definedName name="IQ_NAMES_REVISION_DATE_" localSheetId="6" hidden="1">43019.5759953704</definedName>
    <definedName name="IQ_NAMES_REVISION_DATE_" localSheetId="14" hidden="1">43019.5759953704</definedName>
    <definedName name="IQ_NAMES_REVISION_DATE_" localSheetId="16" hidden="1">43019.5759953704</definedName>
    <definedName name="IQ_NAMES_REVISION_DATE_" localSheetId="15" hidden="1">43019.5759953704</definedName>
    <definedName name="IQ_NAMES_REVISION_DATE_" localSheetId="12" hidden="1">43019.5759953704</definedName>
    <definedName name="IQ_NAMES_REVISION_DATE_" localSheetId="13" hidden="1">43019.5759953704</definedName>
    <definedName name="IQ_NAMES_REVISION_DATE_" localSheetId="11" hidden="1">43019.5759953704</definedName>
    <definedName name="IQ_NAMES_REVISION_DATE_" localSheetId="5" hidden="1">43019.5759953704</definedName>
    <definedName name="IQ_NAMES_REVISION_DATE_" localSheetId="4" hidden="1">43019.5759953704</definedName>
    <definedName name="IQ_NAMES_REVISION_DATE_" localSheetId="3" hidden="1">43019.5759953704</definedName>
    <definedName name="IQ_NAMES_REVISION_DATE_" localSheetId="2" hidden="1">43019.5759953704</definedName>
    <definedName name="IQ_NAMES_REVISION_DATE_" hidden="1">42619.5177662037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MINING_REVENUE_COAL" hidden="1">"c15931"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MARY_EPS_TYPE_THOM" hidden="1">"c5297"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OLVING_SECURED_1_4_NON_ACCRUAL_FFIEC" hidden="1">"c13314"</definedName>
    <definedName name="IQ_RISK_WEIGHTED_ASSETS_FDIC" hidden="1">"c6370"</definedName>
    <definedName name="IQ_ROYALTY_REVENUE_COAL" hidden="1">"c15932"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_ISSUE_LC_ACTION" hidden="1">"c2644"</definedName>
    <definedName name="IQ_SP_ISSUE_LC_DATE" hidden="1">"c2643"</definedName>
    <definedName name="IQ_SP_ISSUE_LC_LT" hidden="1">"c2645"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OCK_BASED_COGS_FIN" hidden="1">"c2998"</definedName>
    <definedName name="IQ_STOCK_BASED_COGS_UTIL" hidden="1">"c2997"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DUE" hidden="1">"c2509"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_BUY_ADVISORS" hidden="1">"c2387"</definedName>
    <definedName name="IQ_TR_SELL_ADVISORS" hidden="1">"c2388"</definedName>
    <definedName name="IQ_TR_SUBDEBT" hidden="1">"c2370"</definedName>
    <definedName name="IQ_TR_TARGET_ADVISORS" hidden="1">"c2386"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_CA" hidden="1">"c2930"</definedName>
    <definedName name="IQ_US_GAAP_CL" hidden="1">"c2932"</definedName>
    <definedName name="IQ_US_GAAP_COST_REV" hidden="1">"c2965"</definedName>
    <definedName name="IQ_US_GAAP_DO" hidden="1">"c2973"</definedName>
    <definedName name="IQ_US_GAAP_EXTRA_ACC_ITEMS" hidden="1">"c2972"</definedName>
    <definedName name="IQ_US_GAAP_INC_TAX" hidden="1">"c2975"</definedName>
    <definedName name="IQ_US_GAAP_INTEREST_EXP" hidden="1">"c2971"</definedName>
    <definedName name="IQ_US_GAAP_LIAB_LT" hidden="1">"c2933"</definedName>
    <definedName name="IQ_US_GAAP_MINORITY_INTEREST_IS" hidden="1">"c2974"</definedName>
    <definedName name="IQ_US_GAAP_NCA" hidden="1">"c2931"</definedName>
    <definedName name="IQ_US_GAAP_NI_AVAIL_EXCL" hidden="1">"c2977"</definedName>
    <definedName name="IQ_US_GAAP_OTHER_NON_OPER" hidden="1">"c2969"</definedName>
    <definedName name="IQ_US_GAAP_OTHER_OPER" hidden="1">"c2968"</definedName>
    <definedName name="IQ_US_GAAP_RD" hidden="1">"c2967"</definedName>
    <definedName name="IQ_US_GAAP_SGA" hidden="1">"c2966"</definedName>
    <definedName name="IQ_US_GAAP_TOTAL_REV" hidden="1">"c2964"</definedName>
    <definedName name="IQ_US_GAAP_TOTAL_UNUSUAL" hidden="1">"c2970"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MONTH" hidden="1">130000</definedName>
    <definedName name="IQRA105" hidden="1">"$A$106:$A$145"</definedName>
    <definedName name="IQRA141" hidden="1">"$A$142:$A$146"</definedName>
    <definedName name="IQRA142" hidden="1">"$A$143:$A$147"</definedName>
    <definedName name="IQRA147" hidden="1">"$A$148:$A$177"</definedName>
    <definedName name="IQRA148" hidden="1">"$A$149:$A$188"</definedName>
    <definedName name="IQRA151" hidden="1">"$A$152:$A$161"</definedName>
    <definedName name="IQRA152" hidden="1">"$A$153:$A$162"</definedName>
    <definedName name="IQRA153" hidden="1">"$A$154"</definedName>
    <definedName name="IQRA157" hidden="1">"$A$158"</definedName>
    <definedName name="IQRA158" hidden="1">"$A$159:$A$163"</definedName>
    <definedName name="IQRA159" hidden="1">"$A$160:$A$199"</definedName>
    <definedName name="IQRA160" hidden="1">"$A$161:$A$165"</definedName>
    <definedName name="IQRA163" hidden="1">"$A$164:$A$173"</definedName>
    <definedName name="IQRA165" hidden="1">"$A$166:$A$175"</definedName>
    <definedName name="IQRA166" hidden="1">"$A$167"</definedName>
    <definedName name="IQRA169" hidden="1">"$A$170:$A$174"</definedName>
    <definedName name="IQRA204" hidden="1">"$A$205:$A$244"</definedName>
    <definedName name="IQRA211" hidden="1">"$A$212:$A$251"</definedName>
    <definedName name="IQRA224" hidden="1">"$A$225:$A$264"</definedName>
    <definedName name="IQRA225" hidden="1">"$A$226:$A$230"</definedName>
    <definedName name="IQRA231" hidden="1">"$A$232:$A$271"</definedName>
    <definedName name="IQRA234" hidden="1">"$A$235:$A$274"</definedName>
    <definedName name="IQRA268" hidden="1">"$A$269:$A$308"</definedName>
    <definedName name="IQRA273" hidden="1">"$A$274:$A$313"</definedName>
    <definedName name="IQRA274" hidden="1">"$A$275:$A$314"</definedName>
    <definedName name="IQRA278" hidden="1">"$A$279:$A$318"</definedName>
    <definedName name="IQRA281" hidden="1">"$A$282:$A$321"</definedName>
    <definedName name="IQRA331" hidden="1">"$A$332:$A$371"</definedName>
    <definedName name="IQRA335" hidden="1">"$A$336:$A$375"</definedName>
    <definedName name="IQRA339" hidden="1">"$A$340:$A$379"</definedName>
    <definedName name="IQRA340" hidden="1">"$A$341:$A$380"</definedName>
    <definedName name="IQRA341" hidden="1">"$A$342:$A$381"</definedName>
    <definedName name="IQRA342" hidden="1">"$A$343:$A$382"</definedName>
    <definedName name="IQRA343" hidden="1">"$A$344:$A$383"</definedName>
    <definedName name="IQRA344" hidden="1">"$A$345:$A$384"</definedName>
    <definedName name="IQRA346" hidden="1">"$A$347:$A$386"</definedName>
    <definedName name="IQRA348" hidden="1">"$A$349:$A$388"</definedName>
    <definedName name="IQRA62" hidden="1">"$A$63:$A$102"</definedName>
    <definedName name="IQRA8" hidden="1">"$A$9:$A$48"</definedName>
    <definedName name="IQRAA161" hidden="1">"$AA$162:$AA$167"</definedName>
    <definedName name="IQRAA164" hidden="1">"$AA$165:$AA$170"</definedName>
    <definedName name="IQRAA166" hidden="1">"$AA$167:$AA$172"</definedName>
    <definedName name="IQRAA7" hidden="1">"$AA$8:$AA$16"</definedName>
    <definedName name="IQRAB161" hidden="1">"$AB$162:$AB$172"</definedName>
    <definedName name="IQRAC161" hidden="1">"$AC$162:$AC$172"</definedName>
    <definedName name="IQRAC166" hidden="1">"$AC$167:$AC$177"</definedName>
    <definedName name="IQRAC7" hidden="1">"$AC$8:$AC$18"</definedName>
    <definedName name="IQRAD161" hidden="1">"$AD$162:$AD$172"</definedName>
    <definedName name="IQRAD166" hidden="1">"$AD$167:$AD$177"</definedName>
    <definedName name="IQRAD7" hidden="1">"$AD$8:$AD$18"</definedName>
    <definedName name="IQRAN533" hidden="1">"$AN$534:$AN$539"</definedName>
    <definedName name="IQRAO533" hidden="1">"$AO$534:$AO$539"</definedName>
    <definedName name="IQRAQ533" hidden="1">"$AQ$534:$AQ$544"</definedName>
    <definedName name="IQRAR533" hidden="1">"$AR$534:$AR$544"</definedName>
    <definedName name="IQRB105" hidden="1">"$B$106:$B$145"</definedName>
    <definedName name="IQRB148" hidden="1">"$B$149:$B$188"</definedName>
    <definedName name="IQRB151" hidden="1">"$B$152:$B$161"</definedName>
    <definedName name="IQRB152" hidden="1">"$B$153:$B$162"</definedName>
    <definedName name="IQRB157" hidden="1">"$B$158"</definedName>
    <definedName name="IQRB158" hidden="1">"$B$159:$B$163"</definedName>
    <definedName name="IQRB160" hidden="1">"$B$161:$B$165"</definedName>
    <definedName name="IQRB163" hidden="1">"$B$164:$B$173"</definedName>
    <definedName name="IQRB165" hidden="1">"$B$166:$B$175"</definedName>
    <definedName name="IQRB166" hidden="1">"$B$167"</definedName>
    <definedName name="IQRB167" hidden="1">"$B$168:$B$177"</definedName>
    <definedName name="IQRB169" hidden="1">"$B$170:$B$174"</definedName>
    <definedName name="IQRB38" hidden="1">"$B$39:$B$45"</definedName>
    <definedName name="IQRC148" hidden="1">"$C$149:$C$188"</definedName>
    <definedName name="IQRC151" hidden="1">"$C$152:$C$161"</definedName>
    <definedName name="IQRC157" hidden="1">"$C$158"</definedName>
    <definedName name="IQRC158" hidden="1">"$C$159:$C$163"</definedName>
    <definedName name="IQRC160" hidden="1">"$C$161:$C$165"</definedName>
    <definedName name="IQRC163" hidden="1">"$C$164:$C$173"</definedName>
    <definedName name="IQRC165" hidden="1">"$C$166:$C$175"</definedName>
    <definedName name="IQRC166" hidden="1">"$C$167:$C$176"</definedName>
    <definedName name="IQRC167" hidden="1">"$C$168:$C$177"</definedName>
    <definedName name="IQRC169" hidden="1">"$C$170:$C$174"</definedName>
    <definedName name="IQRC38" hidden="1">"$C$39:$C$45"</definedName>
    <definedName name="IQRD151" hidden="1">"$D$152:$D$161"</definedName>
    <definedName name="IQRF105" hidden="1">"$F$106:$F$145"</definedName>
    <definedName name="IQRF157" hidden="1">"$F$158:$F$197"</definedName>
    <definedName name="IQRF159" hidden="1">"$F$160:$F$199"</definedName>
    <definedName name="IQRF204" hidden="1">"$F$205:$F$244"</definedName>
    <definedName name="IQRF211" hidden="1">"$F$212:$F$251"</definedName>
    <definedName name="IQRF224" hidden="1">"$F$225:$F$264"</definedName>
    <definedName name="IQRF231" hidden="1">"$F$232:$F$271"</definedName>
    <definedName name="IQRF234" hidden="1">"$F$235:$F$274"</definedName>
    <definedName name="IQRF268" hidden="1">"$F$269:$F$308"</definedName>
    <definedName name="IQRF273" hidden="1">"$F$274:$F$313"</definedName>
    <definedName name="IQRF274" hidden="1">"$F$275:$F$314"</definedName>
    <definedName name="IQRF278" hidden="1">"$F$279:$F$318"</definedName>
    <definedName name="IQRF281" hidden="1">"$F$282:$F$321"</definedName>
    <definedName name="IQRF331" hidden="1">"$F$332:$F$371"</definedName>
    <definedName name="IQRF335" hidden="1">"$F$336:$F$375"</definedName>
    <definedName name="IQRF339" hidden="1">"$F$340:$F$379"</definedName>
    <definedName name="IQRF340" hidden="1">"$F$341:$F$380"</definedName>
    <definedName name="IQRF341" hidden="1">"$F$342:$F$381"</definedName>
    <definedName name="IQRF342" hidden="1">"$F$343:$F$382"</definedName>
    <definedName name="IQRF343" hidden="1">"$F$344:$F$383"</definedName>
    <definedName name="IQRF344" hidden="1">"$F$345:$F$384"</definedName>
    <definedName name="IQRF346" hidden="1">"$F$347:$F$386"</definedName>
    <definedName name="IQRF348" hidden="1">"$F$349:$F$388"</definedName>
    <definedName name="IQRF4" hidden="1">"$F$5:$F$255"</definedName>
    <definedName name="IQRF62" hidden="1">"$F$63:$F$102"</definedName>
    <definedName name="IQRF8" hidden="1">"$F$9:$F$48"</definedName>
    <definedName name="IQRG105" hidden="1">"$G$106:$G$145"</definedName>
    <definedName name="IQRG157" hidden="1">"$G$158:$G$197"</definedName>
    <definedName name="IQRG159" hidden="1">"$G$160:$G$199"</definedName>
    <definedName name="IQRG204" hidden="1">"$G$205:$G$244"</definedName>
    <definedName name="IQRG211" hidden="1">"$G$212:$G$251"</definedName>
    <definedName name="IQRG224" hidden="1">"$G$225:$G$264"</definedName>
    <definedName name="IQRG231" hidden="1">"$G$232:$G$271"</definedName>
    <definedName name="IQRG234" hidden="1">"$G$235:$G$274"</definedName>
    <definedName name="IQRG268" hidden="1">"$G$269:$G$308"</definedName>
    <definedName name="IQRG273" hidden="1">"$G$274:$G$313"</definedName>
    <definedName name="IQRG274" hidden="1">"$G$275:$G$314"</definedName>
    <definedName name="IQRG278" hidden="1">"$G$279:$G$318"</definedName>
    <definedName name="IQRG281" hidden="1">"$G$282:$G$321"</definedName>
    <definedName name="IQRG331" hidden="1">"$G$332:$G$371"</definedName>
    <definedName name="IQRG335" hidden="1">"$G$336:$G$375"</definedName>
    <definedName name="IQRG339" hidden="1">"$G$340:$G$379"</definedName>
    <definedName name="IQRG340" hidden="1">"$G$341:$G$380"</definedName>
    <definedName name="IQRG341" hidden="1">"$G$342:$G$381"</definedName>
    <definedName name="IQRG342" hidden="1">"$G$343:$G$382"</definedName>
    <definedName name="IQRG343" hidden="1">"$G$344:$G$383"</definedName>
    <definedName name="IQRG344" hidden="1">"$G$345:$G$384"</definedName>
    <definedName name="IQRG346" hidden="1">"$G$347:$G$386"</definedName>
    <definedName name="IQRG348" hidden="1">"$G$349:$G$388"</definedName>
    <definedName name="IQRG62" hidden="1">"$G$63:$G$102"</definedName>
    <definedName name="IQRG8" hidden="1">"$G$9:$G$48"</definedName>
    <definedName name="IQRH105" hidden="1">"$H$106:$H$145"</definedName>
    <definedName name="IQRI105" hidden="1">"$I$106:$I$145"</definedName>
    <definedName name="IQRI112" hidden="1">"$I$113:$I$152"</definedName>
    <definedName name="IQRI148" hidden="1">"$I$149:$I$188"</definedName>
    <definedName name="IQRI151" hidden="1">"$I$152:$I$156"</definedName>
    <definedName name="IQRI159" hidden="1">"$I$160:$I$199"</definedName>
    <definedName name="IQRI204" hidden="1">"$I$205:$I$244"</definedName>
    <definedName name="IQRI211" hidden="1">"$I$212:$I$251"</definedName>
    <definedName name="IQRI231" hidden="1">"$I$232:$I$271"</definedName>
    <definedName name="IQRI273" hidden="1">"$I$274:$I$313"</definedName>
    <definedName name="IQRI274" hidden="1">"$I$275:$I$314"</definedName>
    <definedName name="IQRI281" hidden="1">"$I$282:$I$321"</definedName>
    <definedName name="IQRI335" hidden="1">"$I$336:$I$375"</definedName>
    <definedName name="IQRI339" hidden="1">"$I$340:$I$379"</definedName>
    <definedName name="IQRI341" hidden="1">"$I$342:$I$381"</definedName>
    <definedName name="IQRI343" hidden="1">"$I$344:$I$383"</definedName>
    <definedName name="IQRI348" hidden="1">"$I$349:$I$388"</definedName>
    <definedName name="IQRI62" hidden="1">"$I$63:$I$102"</definedName>
    <definedName name="IQRI8" hidden="1">"$I$9:$I$48"</definedName>
    <definedName name="IQRInvestorOverlapA8" hidden="1">#REF!</definedName>
    <definedName name="IQRInvestorOverlapAC5" localSheetId="0" hidden="1">#REF!</definedName>
    <definedName name="IQRInvestorOverlapAC5" hidden="1">#REF!</definedName>
    <definedName name="IQRInvestorOverlapAD5" localSheetId="0" hidden="1">#REF!</definedName>
    <definedName name="IQRInvestorOverlapAD5" hidden="1">#REF!</definedName>
    <definedName name="IQRInvestorOverlapAE5" localSheetId="0" hidden="1">#REF!</definedName>
    <definedName name="IQRInvestorOverlapAE5" hidden="1">#REF!</definedName>
    <definedName name="IQRInvestorOverlapB8" localSheetId="0" hidden="1">#REF!</definedName>
    <definedName name="IQRInvestorOverlapB8" hidden="1">#REF!</definedName>
    <definedName name="IQRInvestorOverlapF5" localSheetId="0" hidden="1">#REF!</definedName>
    <definedName name="IQRInvestorOverlapF5" hidden="1">#REF!</definedName>
    <definedName name="IQRInvestorOverlapF8" localSheetId="0" hidden="1">#REF!</definedName>
    <definedName name="IQRInvestorOverlapF8" hidden="1">#REF!</definedName>
    <definedName name="IQRInvestorOverlapG5" localSheetId="0" hidden="1">#REF!</definedName>
    <definedName name="IQRInvestorOverlapG5" hidden="1">#REF!</definedName>
    <definedName name="IQRInvestorOverlapG8" localSheetId="0" hidden="1">#REF!</definedName>
    <definedName name="IQRInvestorOverlapG8" hidden="1">#REF!</definedName>
    <definedName name="IQRInvestorOverlapH8" localSheetId="0" hidden="1">#REF!</definedName>
    <definedName name="IQRInvestorOverlapH8" hidden="1">#REF!</definedName>
    <definedName name="IQRInvestorOverlapI5" localSheetId="0" hidden="1">#REF!</definedName>
    <definedName name="IQRInvestorOverlapI5" hidden="1">#REF!</definedName>
    <definedName name="IQRInvestorOverlapI8" localSheetId="0" hidden="1">#REF!</definedName>
    <definedName name="IQRInvestorOverlapI8" hidden="1">#REF!</definedName>
    <definedName name="IQRInvestorOverlapJ8" localSheetId="0" hidden="1">#REF!</definedName>
    <definedName name="IQRInvestorOverlapJ8" hidden="1">#REF!</definedName>
    <definedName name="IQRInvestorOverlapK5" localSheetId="0" hidden="1">#REF!</definedName>
    <definedName name="IQRInvestorOverlapK5" hidden="1">#REF!</definedName>
    <definedName name="IQRInvestorOverlapK8" localSheetId="0" hidden="1">#REF!</definedName>
    <definedName name="IQRInvestorOverlapK8" hidden="1">#REF!</definedName>
    <definedName name="IQRInvestorOverlapL5" localSheetId="0" hidden="1">#REF!</definedName>
    <definedName name="IQRInvestorOverlapL5" hidden="1">#REF!</definedName>
    <definedName name="IQRInvestorOverlapL8" localSheetId="0" hidden="1">#REF!</definedName>
    <definedName name="IQRInvestorOverlapL8" hidden="1">#REF!</definedName>
    <definedName name="IQRInvestorOverlapM5" localSheetId="0" hidden="1">#REF!</definedName>
    <definedName name="IQRInvestorOverlapM5" hidden="1">#REF!</definedName>
    <definedName name="IQRInvestorOverlapN5" localSheetId="0" hidden="1">#REF!</definedName>
    <definedName name="IQRInvestorOverlapN5" hidden="1">#REF!</definedName>
    <definedName name="IQRInvestorOverlapN8" localSheetId="0" hidden="1">#REF!</definedName>
    <definedName name="IQRInvestorOverlapN8" hidden="1">#REF!</definedName>
    <definedName name="IQRInvestorOverlapO5" localSheetId="0" hidden="1">#REF!</definedName>
    <definedName name="IQRInvestorOverlapO5" hidden="1">#REF!</definedName>
    <definedName name="IQRInvestorOverlapO8" localSheetId="0" hidden="1">#REF!</definedName>
    <definedName name="IQRInvestorOverlapO8" hidden="1">#REF!</definedName>
    <definedName name="IQRInvestorOverlapP5" localSheetId="0" hidden="1">#REF!</definedName>
    <definedName name="IQRInvestorOverlapP5" hidden="1">#REF!</definedName>
    <definedName name="IQRInvestorOverlapP8" localSheetId="0" hidden="1">#REF!</definedName>
    <definedName name="IQRInvestorOverlapP8" hidden="1">#REF!</definedName>
    <definedName name="IQRInvestorOverlapQ5" localSheetId="0" hidden="1">#REF!</definedName>
    <definedName name="IQRInvestorOverlapQ5" hidden="1">#REF!</definedName>
    <definedName name="IQRInvestorOverlapS5" localSheetId="0" hidden="1">#REF!</definedName>
    <definedName name="IQRInvestorOverlapS5" hidden="1">#REF!</definedName>
    <definedName name="IQRInvestorOverlapS8" localSheetId="0" hidden="1">#REF!</definedName>
    <definedName name="IQRInvestorOverlapS8" hidden="1">#REF!</definedName>
    <definedName name="IQRInvestorOverlapT5" localSheetId="0" hidden="1">#REF!</definedName>
    <definedName name="IQRInvestorOverlapT5" hidden="1">#REF!</definedName>
    <definedName name="IQRInvestorOverlapT8" localSheetId="0" hidden="1">#REF!</definedName>
    <definedName name="IQRInvestorOverlapT8" hidden="1">#REF!</definedName>
    <definedName name="IQRInvestorOverlapU5" localSheetId="0" hidden="1">#REF!</definedName>
    <definedName name="IQRInvestorOverlapU5" hidden="1">#REF!</definedName>
    <definedName name="IQRInvestorOverlapV5" localSheetId="0" hidden="1">#REF!</definedName>
    <definedName name="IQRInvestorOverlapV5" hidden="1">#REF!</definedName>
    <definedName name="IQRInvestorOverlapW5" localSheetId="0" hidden="1">#REF!</definedName>
    <definedName name="IQRInvestorOverlapW5" hidden="1">#REF!</definedName>
    <definedName name="IQRInvestorOverlapX5" localSheetId="0" hidden="1">#REF!</definedName>
    <definedName name="IQRInvestorOverlapX5" hidden="1">#REF!</definedName>
    <definedName name="IQRInvestorOverlapY5" localSheetId="0" hidden="1">#REF!</definedName>
    <definedName name="IQRInvestorOverlapY5" hidden="1">#REF!</definedName>
    <definedName name="IQRJ105" hidden="1">"$J$106:$J$145"</definedName>
    <definedName name="IQRJ148" hidden="1">"$J$149:$J$188"</definedName>
    <definedName name="IQRJ151" hidden="1">"$J$152:$J$156"</definedName>
    <definedName name="IQRK148" hidden="1">"$K$149:$K$188"</definedName>
    <definedName name="IQRK151" hidden="1">"$K$152:$K$156"</definedName>
    <definedName name="IQRK17" hidden="1">"$K$18:$K$39"</definedName>
    <definedName name="IQRM105" hidden="1">"$M$106:$M$145"</definedName>
    <definedName name="IQRN105" hidden="1">"$N$106:$N$145"</definedName>
    <definedName name="IQRN112" hidden="1">"$N$113:$N$152"</definedName>
    <definedName name="IQRN159" hidden="1">"$N$160:$N$199"</definedName>
    <definedName name="IQRN204" hidden="1">"$N$205:$N$244"</definedName>
    <definedName name="IQRN211" hidden="1">"$N$212:$N$251"</definedName>
    <definedName name="IQRN231" hidden="1">"$N$232:$N$271"</definedName>
    <definedName name="IQRN273" hidden="1">"$N$274:$N$313"</definedName>
    <definedName name="IQRN274" hidden="1">"$N$275:$N$314"</definedName>
    <definedName name="IQRN281" hidden="1">"$N$282:$N$321"</definedName>
    <definedName name="IQRN335" hidden="1">"$N$336:$N$375"</definedName>
    <definedName name="IQRN339" hidden="1">"$N$340:$N$379"</definedName>
    <definedName name="IQRN341" hidden="1">"$N$342:$N$381"</definedName>
    <definedName name="IQRN343" hidden="1">"$N$344:$N$383"</definedName>
    <definedName name="IQRN348" hidden="1">"$N$349:$N$388"</definedName>
    <definedName name="IQRN62" hidden="1">"$N$63:$N$102"</definedName>
    <definedName name="IQRN8" hidden="1">"$N$9:$N$48"</definedName>
    <definedName name="IQRO105" hidden="1">"$O$106:$O$145"</definedName>
    <definedName name="IQRO112" hidden="1">"$O$113:$O$152"</definedName>
    <definedName name="IQRO159" hidden="1">"$O$160:$O$199"</definedName>
    <definedName name="IQRO204" hidden="1">"$O$205:$O$244"</definedName>
    <definedName name="IQRO211" hidden="1">"$O$212:$O$251"</definedName>
    <definedName name="IQRO231" hidden="1">"$O$232:$O$271"</definedName>
    <definedName name="IQRO273" hidden="1">"$O$274:$O$313"</definedName>
    <definedName name="IQRO274" hidden="1">"$O$275:$O$314"</definedName>
    <definedName name="IQRO281" hidden="1">"$O$282:$O$321"</definedName>
    <definedName name="IQRO335" hidden="1">"$O$336:$O$375"</definedName>
    <definedName name="IQRO339" hidden="1">"$O$340:$O$379"</definedName>
    <definedName name="IQRO341" hidden="1">"$O$342:$O$381"</definedName>
    <definedName name="IQRO343" hidden="1">"$O$344:$O$383"</definedName>
    <definedName name="IQRO348" hidden="1">"$O$349:$O$388"</definedName>
    <definedName name="IQRO62" hidden="1">"$O$63:$O$102"</definedName>
    <definedName name="IQRO8" hidden="1">"$O$9:$O$48"</definedName>
    <definedName name="IQRP105" hidden="1">"$P$106:$P$145"</definedName>
    <definedName name="IQRR488" hidden="1">"$R$489:$R$494"</definedName>
    <definedName name="IQRR489" hidden="1">"$R$490:$R$495"</definedName>
    <definedName name="IQRS488" hidden="1">"$S$489:$S$494"</definedName>
    <definedName name="IQRS489" hidden="1">"$S$490:$S$495"</definedName>
    <definedName name="IQRS527" hidden="1">"$S$528:$S$533"</definedName>
    <definedName name="IQRT489" hidden="1">"$T$490:$T$495"</definedName>
    <definedName name="IQRT527" hidden="1">"$T$528:$T$533"</definedName>
    <definedName name="IQRU488" hidden="1">"$U$489:$U$499"</definedName>
    <definedName name="IQRU489" hidden="1">"$U$490:$U$495"</definedName>
    <definedName name="IQRV488" hidden="1">"$V$489:$V$499"</definedName>
    <definedName name="IQRV489" hidden="1">"$V$490:$V$500"</definedName>
    <definedName name="IQRV527" hidden="1">"$V$528:$V$538"</definedName>
    <definedName name="IQRW489" hidden="1">"$W$490:$W$500"</definedName>
    <definedName name="IQRW527" hidden="1">"$W$528:$W$538"</definedName>
    <definedName name="IQRX489" hidden="1">"$X$490:$X$500"</definedName>
    <definedName name="IQRY161" hidden="1">"$Y$162:$Y$167"</definedName>
    <definedName name="IQRZ161" hidden="1">"$Z$162:$Z$167"</definedName>
    <definedName name="IQRZ164" hidden="1">"$Z$165:$Z$170"</definedName>
    <definedName name="IQRZ166" hidden="1">"$Z$167:$Z$172"</definedName>
    <definedName name="IQRZ7" hidden="1">"$Z$8:$Z$16"</definedName>
    <definedName name="_xlnm.Print_Area" localSheetId="0">Assumptions!$A$1:$E$23</definedName>
    <definedName name="_xlnm.Print_Area" localSheetId="9">BOC!$A$1:$I$17</definedName>
    <definedName name="_xlnm.Print_Area" localSheetId="10">'Corporate Headquarters'!$A$1:$I$17</definedName>
    <definedName name="_xlnm.Print_Area" localSheetId="1">'D-1a'!$A$1:$R$39</definedName>
    <definedName name="_xlnm.Print_Area" localSheetId="7">'Energy Storage - LM'!$A$1:$I$17</definedName>
    <definedName name="_xlnm.Print_Area" localSheetId="8">'Energy Storage - M'!$A$1:$I$17</definedName>
    <definedName name="_xlnm.Print_Area" localSheetId="6">'Energy Storage - W'!$A$1:$I$17</definedName>
    <definedName name="_xlnm.Print_Area" localSheetId="14">'GRR - Grid Comm'!$A$1:$I$17</definedName>
    <definedName name="_xlnm.Print_Area" localSheetId="16">'GRR - Other'!$A$1:$I$17</definedName>
    <definedName name="_xlnm.Print_Area" localSheetId="15">'GRR - Work Management'!$A$1:$I$17</definedName>
    <definedName name="_xlnm.Print_Area" localSheetId="12">'Polk 1'!$A$1:$I$17</definedName>
    <definedName name="_xlnm.Print_Area" localSheetId="13">'Polk Fuel'!$A$1:$I$17</definedName>
    <definedName name="_xlnm.Print_Area" localSheetId="11">'S Tampa Resilience'!$A$1:$I$17</definedName>
    <definedName name="_xlnm.Print_Area" localSheetId="5">'Solar - B &amp; W'!$A$1:$I$17</definedName>
    <definedName name="_xlnm.Print_Area" localSheetId="4">'Solar - B4 &amp; Farm'!$A$1:$I$17</definedName>
    <definedName name="_xlnm.Print_Area" localSheetId="3">'Solar - CM &amp; FFD'!$A$1:$I$17</definedName>
    <definedName name="TP_Footer_Path" hidden="1">"S:\75886\03WELF\WS\2004 contributions\"</definedName>
    <definedName name="TP_Footer_User" hidden="1">"northc"</definedName>
    <definedName name="TP_Footer_Version" hidden="1">"v3.00"</definedName>
    <definedName name="What" localSheetId="0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hat" localSheetId="9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hat" localSheetId="10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hat" localSheetId="1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hat" localSheetId="7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hat" localSheetId="8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hat" localSheetId="6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hat" localSheetId="14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hat" localSheetId="16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hat" localSheetId="15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hat" localSheetId="12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hat" localSheetId="13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hat" localSheetId="11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hat" localSheetId="5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hat" localSheetId="4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hat" localSheetId="3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hat" localSheetId="2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hat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9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7" hidden="1">{#N/A,#N/A,FALSE,"Aging Summary";#N/A,#N/A,FALSE,"Ratio Analysis";#N/A,#N/A,FALSE,"Test 120 Day Accts";#N/A,#N/A,FALSE,"Tickmarks"}</definedName>
    <definedName name="wrn.Aging._.and._.Trend._.Analysis." localSheetId="8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localSheetId="14" hidden="1">{#N/A,#N/A,FALSE,"Aging Summary";#N/A,#N/A,FALSE,"Ratio Analysis";#N/A,#N/A,FALSE,"Test 120 Day Accts";#N/A,#N/A,FALSE,"Tickmarks"}</definedName>
    <definedName name="wrn.Aging._.and._.Trend._.Analysis." localSheetId="16" hidden="1">{#N/A,#N/A,FALSE,"Aging Summary";#N/A,#N/A,FALSE,"Ratio Analysis";#N/A,#N/A,FALSE,"Test 120 Day Accts";#N/A,#N/A,FALSE,"Tickmarks"}</definedName>
    <definedName name="wrn.Aging._.and._.Trend._.Analysis." localSheetId="15" hidden="1">{#N/A,#N/A,FALSE,"Aging Summary";#N/A,#N/A,FALSE,"Ratio Analysis";#N/A,#N/A,FALSE,"Test 120 Day Accts";#N/A,#N/A,FALSE,"Tickmarks"}</definedName>
    <definedName name="wrn.Aging._.and._.Trend._.Analysis." localSheetId="12" hidden="1">{#N/A,#N/A,FALSE,"Aging Summary";#N/A,#N/A,FALSE,"Ratio Analysis";#N/A,#N/A,FALSE,"Test 120 Day Accts";#N/A,#N/A,FALSE,"Tickmarks"}</definedName>
    <definedName name="wrn.Aging._.and._.Trend._.Analysis." localSheetId="13" hidden="1">{#N/A,#N/A,FALSE,"Aging Summary";#N/A,#N/A,FALSE,"Ratio Analysis";#N/A,#N/A,FALSE,"Test 120 Day Accts";#N/A,#N/A,FALSE,"Tickmarks"}</definedName>
    <definedName name="wrn.Aging._.and._.Trend._.Analysis." localSheetId="11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Worksheets." localSheetId="0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_.Worksheets." localSheetId="9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_.Worksheets." localSheetId="10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_.Worksheets." localSheetId="1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_.Worksheets." localSheetId="7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_.Worksheets." localSheetId="8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_.Worksheets." localSheetId="6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_.Worksheets." localSheetId="14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_.Worksheets." localSheetId="16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_.Worksheets." localSheetId="15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_.Worksheets." localSheetId="12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_.Worksheets." localSheetId="13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_.Worksheets." localSheetId="11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_.Worksheets." localSheetId="5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_.Worksheets." localSheetId="4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_.Worksheets." localSheetId="3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_.Worksheets." localSheetId="2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_.Worksheets.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Benefits." localSheetId="1" hidden="1">{"Benefits Summary",#N/A,FALSE,"Benefits Info without WC Amount";"Medical and Dental Costs",#N/A,FALSE,"Benefits Info without WC Amount";"Workers' Compensation",#N/A,FALSE,"Benefits Info without WC Amount"}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wrn.Calculation._.Reports." localSheetId="0" hidden="1">{#N/A,#N/A,FALSE,"O&amp;M Costs";#N/A,#N/A,FALSE,"Energy Price"}</definedName>
    <definedName name="wrn.Calculation._.Reports." localSheetId="9" hidden="1">{#N/A,#N/A,FALSE,"O&amp;M Costs";#N/A,#N/A,FALSE,"Energy Price"}</definedName>
    <definedName name="wrn.Calculation._.Reports." localSheetId="10" hidden="1">{#N/A,#N/A,FALSE,"O&amp;M Costs";#N/A,#N/A,FALSE,"Energy Price"}</definedName>
    <definedName name="wrn.Calculation._.Reports." localSheetId="1" hidden="1">{#N/A,#N/A,FALSE,"O&amp;M Costs";#N/A,#N/A,FALSE,"Energy Price"}</definedName>
    <definedName name="wrn.Calculation._.Reports." localSheetId="7" hidden="1">{#N/A,#N/A,FALSE,"O&amp;M Costs";#N/A,#N/A,FALSE,"Energy Price"}</definedName>
    <definedName name="wrn.Calculation._.Reports." localSheetId="8" hidden="1">{#N/A,#N/A,FALSE,"O&amp;M Costs";#N/A,#N/A,FALSE,"Energy Price"}</definedName>
    <definedName name="wrn.Calculation._.Reports." localSheetId="6" hidden="1">{#N/A,#N/A,FALSE,"O&amp;M Costs";#N/A,#N/A,FALSE,"Energy Price"}</definedName>
    <definedName name="wrn.Calculation._.Reports." localSheetId="14" hidden="1">{#N/A,#N/A,FALSE,"O&amp;M Costs";#N/A,#N/A,FALSE,"Energy Price"}</definedName>
    <definedName name="wrn.Calculation._.Reports." localSheetId="16" hidden="1">{#N/A,#N/A,FALSE,"O&amp;M Costs";#N/A,#N/A,FALSE,"Energy Price"}</definedName>
    <definedName name="wrn.Calculation._.Reports." localSheetId="15" hidden="1">{#N/A,#N/A,FALSE,"O&amp;M Costs";#N/A,#N/A,FALSE,"Energy Price"}</definedName>
    <definedName name="wrn.Calculation._.Reports." localSheetId="12" hidden="1">{#N/A,#N/A,FALSE,"O&amp;M Costs";#N/A,#N/A,FALSE,"Energy Price"}</definedName>
    <definedName name="wrn.Calculation._.Reports." localSheetId="13" hidden="1">{#N/A,#N/A,FALSE,"O&amp;M Costs";#N/A,#N/A,FALSE,"Energy Price"}</definedName>
    <definedName name="wrn.Calculation._.Reports." localSheetId="11" hidden="1">{#N/A,#N/A,FALSE,"O&amp;M Costs";#N/A,#N/A,FALSE,"Energy Price"}</definedName>
    <definedName name="wrn.Calculation._.Reports." localSheetId="5" hidden="1">{#N/A,#N/A,FALSE,"O&amp;M Costs";#N/A,#N/A,FALSE,"Energy Price"}</definedName>
    <definedName name="wrn.Calculation._.Reports." localSheetId="4" hidden="1">{#N/A,#N/A,FALSE,"O&amp;M Costs";#N/A,#N/A,FALSE,"Energy Price"}</definedName>
    <definedName name="wrn.Calculation._.Reports." localSheetId="3" hidden="1">{#N/A,#N/A,FALSE,"O&amp;M Costs";#N/A,#N/A,FALSE,"Energy Price"}</definedName>
    <definedName name="wrn.Calculation._.Reports." localSheetId="2" hidden="1">{#N/A,#N/A,FALSE,"O&amp;M Costs";#N/A,#N/A,FALSE,"Energy Price"}</definedName>
    <definedName name="wrn.Calculation._.Reports." hidden="1">{#N/A,#N/A,FALSE,"O&amp;M Costs";#N/A,#N/A,FALSE,"Energy Price"}</definedName>
    <definedName name="wrn.directors." localSheetId="0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wrn.directors." localSheetId="9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wrn.directors." localSheetId="10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wrn.directors." localSheetId="1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wrn.directors." localSheetId="7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wrn.directors." localSheetId="8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wrn.directors." localSheetId="6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wrn.directors." localSheetId="14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wrn.directors." localSheetId="16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wrn.directors." localSheetId="15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wrn.directors." localSheetId="12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wrn.directors." localSheetId="13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wrn.directors." localSheetId="11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wrn.directors." localSheetId="5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wrn.directors." localSheetId="4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wrn.directors." localSheetId="3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wrn.directors." localSheetId="2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wrn.directors.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wrn.Input._.Reports." localSheetId="0" hidden="1">{#N/A,#N/A,FALSE,"Input Sheet";#N/A,#N/A,FALSE,"Capital Estimate";#N/A,#N/A,FALSE,"$1998 PDC's"}</definedName>
    <definedName name="wrn.Input._.Reports." localSheetId="9" hidden="1">{#N/A,#N/A,FALSE,"Input Sheet";#N/A,#N/A,FALSE,"Capital Estimate";#N/A,#N/A,FALSE,"$1998 PDC's"}</definedName>
    <definedName name="wrn.Input._.Reports." localSheetId="10" hidden="1">{#N/A,#N/A,FALSE,"Input Sheet";#N/A,#N/A,FALSE,"Capital Estimate";#N/A,#N/A,FALSE,"$1998 PDC's"}</definedName>
    <definedName name="wrn.Input._.Reports." localSheetId="1" hidden="1">{#N/A,#N/A,FALSE,"Input Sheet";#N/A,#N/A,FALSE,"Capital Estimate";#N/A,#N/A,FALSE,"$1998 PDC's"}</definedName>
    <definedName name="wrn.Input._.Reports." localSheetId="7" hidden="1">{#N/A,#N/A,FALSE,"Input Sheet";#N/A,#N/A,FALSE,"Capital Estimate";#N/A,#N/A,FALSE,"$1998 PDC's"}</definedName>
    <definedName name="wrn.Input._.Reports." localSheetId="8" hidden="1">{#N/A,#N/A,FALSE,"Input Sheet";#N/A,#N/A,FALSE,"Capital Estimate";#N/A,#N/A,FALSE,"$1998 PDC's"}</definedName>
    <definedName name="wrn.Input._.Reports." localSheetId="6" hidden="1">{#N/A,#N/A,FALSE,"Input Sheet";#N/A,#N/A,FALSE,"Capital Estimate";#N/A,#N/A,FALSE,"$1998 PDC's"}</definedName>
    <definedName name="wrn.Input._.Reports." localSheetId="14" hidden="1">{#N/A,#N/A,FALSE,"Input Sheet";#N/A,#N/A,FALSE,"Capital Estimate";#N/A,#N/A,FALSE,"$1998 PDC's"}</definedName>
    <definedName name="wrn.Input._.Reports." localSheetId="16" hidden="1">{#N/A,#N/A,FALSE,"Input Sheet";#N/A,#N/A,FALSE,"Capital Estimate";#N/A,#N/A,FALSE,"$1998 PDC's"}</definedName>
    <definedName name="wrn.Input._.Reports." localSheetId="15" hidden="1">{#N/A,#N/A,FALSE,"Input Sheet";#N/A,#N/A,FALSE,"Capital Estimate";#N/A,#N/A,FALSE,"$1998 PDC's"}</definedName>
    <definedName name="wrn.Input._.Reports." localSheetId="12" hidden="1">{#N/A,#N/A,FALSE,"Input Sheet";#N/A,#N/A,FALSE,"Capital Estimate";#N/A,#N/A,FALSE,"$1998 PDC's"}</definedName>
    <definedName name="wrn.Input._.Reports." localSheetId="13" hidden="1">{#N/A,#N/A,FALSE,"Input Sheet";#N/A,#N/A,FALSE,"Capital Estimate";#N/A,#N/A,FALSE,"$1998 PDC's"}</definedName>
    <definedName name="wrn.Input._.Reports." localSheetId="11" hidden="1">{#N/A,#N/A,FALSE,"Input Sheet";#N/A,#N/A,FALSE,"Capital Estimate";#N/A,#N/A,FALSE,"$1998 PDC's"}</definedName>
    <definedName name="wrn.Input._.Reports." localSheetId="5" hidden="1">{#N/A,#N/A,FALSE,"Input Sheet";#N/A,#N/A,FALSE,"Capital Estimate";#N/A,#N/A,FALSE,"$1998 PDC's"}</definedName>
    <definedName name="wrn.Input._.Reports." localSheetId="4" hidden="1">{#N/A,#N/A,FALSE,"Input Sheet";#N/A,#N/A,FALSE,"Capital Estimate";#N/A,#N/A,FALSE,"$1998 PDC's"}</definedName>
    <definedName name="wrn.Input._.Reports." localSheetId="3" hidden="1">{#N/A,#N/A,FALSE,"Input Sheet";#N/A,#N/A,FALSE,"Capital Estimate";#N/A,#N/A,FALSE,"$1998 PDC's"}</definedName>
    <definedName name="wrn.Input._.Reports." localSheetId="2" hidden="1">{#N/A,#N/A,FALSE,"Input Sheet";#N/A,#N/A,FALSE,"Capital Estimate";#N/A,#N/A,FALSE,"$1998 PDC's"}</definedName>
    <definedName name="wrn.Input._.Reports." hidden="1">{#N/A,#N/A,FALSE,"Input Sheet";#N/A,#N/A,FALSE,"Capital Estimate";#N/A,#N/A,FALSE,"$1998 PDC's"}</definedName>
    <definedName name="wrn.Output._.Reports." localSheetId="0" hidden="1">{#N/A,#N/A,FALSE,"Earnings Impact";#N/A,#N/A,FALSE,"Cash  Flow";#N/A,#N/A,FALSE,"Assumptions Summary"}</definedName>
    <definedName name="wrn.Output._.Reports." localSheetId="9" hidden="1">{#N/A,#N/A,FALSE,"Earnings Impact";#N/A,#N/A,FALSE,"Cash  Flow";#N/A,#N/A,FALSE,"Assumptions Summary"}</definedName>
    <definedName name="wrn.Output._.Reports." localSheetId="10" hidden="1">{#N/A,#N/A,FALSE,"Earnings Impact";#N/A,#N/A,FALSE,"Cash  Flow";#N/A,#N/A,FALSE,"Assumptions Summary"}</definedName>
    <definedName name="wrn.Output._.Reports." localSheetId="1" hidden="1">{#N/A,#N/A,FALSE,"Earnings Impact";#N/A,#N/A,FALSE,"Cash  Flow";#N/A,#N/A,FALSE,"Assumptions Summary"}</definedName>
    <definedName name="wrn.Output._.Reports." localSheetId="7" hidden="1">{#N/A,#N/A,FALSE,"Earnings Impact";#N/A,#N/A,FALSE,"Cash  Flow";#N/A,#N/A,FALSE,"Assumptions Summary"}</definedName>
    <definedName name="wrn.Output._.Reports." localSheetId="8" hidden="1">{#N/A,#N/A,FALSE,"Earnings Impact";#N/A,#N/A,FALSE,"Cash  Flow";#N/A,#N/A,FALSE,"Assumptions Summary"}</definedName>
    <definedName name="wrn.Output._.Reports." localSheetId="6" hidden="1">{#N/A,#N/A,FALSE,"Earnings Impact";#N/A,#N/A,FALSE,"Cash  Flow";#N/A,#N/A,FALSE,"Assumptions Summary"}</definedName>
    <definedName name="wrn.Output._.Reports." localSheetId="14" hidden="1">{#N/A,#N/A,FALSE,"Earnings Impact";#N/A,#N/A,FALSE,"Cash  Flow";#N/A,#N/A,FALSE,"Assumptions Summary"}</definedName>
    <definedName name="wrn.Output._.Reports." localSheetId="16" hidden="1">{#N/A,#N/A,FALSE,"Earnings Impact";#N/A,#N/A,FALSE,"Cash  Flow";#N/A,#N/A,FALSE,"Assumptions Summary"}</definedName>
    <definedName name="wrn.Output._.Reports." localSheetId="15" hidden="1">{#N/A,#N/A,FALSE,"Earnings Impact";#N/A,#N/A,FALSE,"Cash  Flow";#N/A,#N/A,FALSE,"Assumptions Summary"}</definedName>
    <definedName name="wrn.Output._.Reports." localSheetId="12" hidden="1">{#N/A,#N/A,FALSE,"Earnings Impact";#N/A,#N/A,FALSE,"Cash  Flow";#N/A,#N/A,FALSE,"Assumptions Summary"}</definedName>
    <definedName name="wrn.Output._.Reports." localSheetId="13" hidden="1">{#N/A,#N/A,FALSE,"Earnings Impact";#N/A,#N/A,FALSE,"Cash  Flow";#N/A,#N/A,FALSE,"Assumptions Summary"}</definedName>
    <definedName name="wrn.Output._.Reports." localSheetId="11" hidden="1">{#N/A,#N/A,FALSE,"Earnings Impact";#N/A,#N/A,FALSE,"Cash  Flow";#N/A,#N/A,FALSE,"Assumptions Summary"}</definedName>
    <definedName name="wrn.Output._.Reports." localSheetId="5" hidden="1">{#N/A,#N/A,FALSE,"Earnings Impact";#N/A,#N/A,FALSE,"Cash  Flow";#N/A,#N/A,FALSE,"Assumptions Summary"}</definedName>
    <definedName name="wrn.Output._.Reports." localSheetId="4" hidden="1">{#N/A,#N/A,FALSE,"Earnings Impact";#N/A,#N/A,FALSE,"Cash  Flow";#N/A,#N/A,FALSE,"Assumptions Summary"}</definedName>
    <definedName name="wrn.Output._.Reports." localSheetId="3" hidden="1">{#N/A,#N/A,FALSE,"Earnings Impact";#N/A,#N/A,FALSE,"Cash  Flow";#N/A,#N/A,FALSE,"Assumptions Summary"}</definedName>
    <definedName name="wrn.Output._.Reports." localSheetId="2" hidden="1">{#N/A,#N/A,FALSE,"Earnings Impact";#N/A,#N/A,FALSE,"Cash  Flow";#N/A,#N/A,FALSE,"Assumptions Summary"}</definedName>
    <definedName name="wrn.Output._.Reports." hidden="1">{#N/A,#N/A,FALSE,"Earnings Impact";#N/A,#N/A,FALSE,"Cash  Flow";#N/A,#N/A,FALSE,"Assumptions Summary"}</definedName>
    <definedName name="wrn.Presentation." localSheetId="0" hidden="1">{#N/A,#N/A,TRUE,"Cover";#N/A,#N/A,TRUE,"Assumptions";#N/A,#N/A,TRUE,"Benefits";#N/A,#N/A,TRUE,"Valuation Analysis";#N/A,#N/A,TRUE,"Valuation";#N/A,#N/A,TRUE,"TECO Impact";#N/A,#N/A,TRUE,"Target Impact"}</definedName>
    <definedName name="wrn.Presentation." localSheetId="9" hidden="1">{#N/A,#N/A,TRUE,"Cover";#N/A,#N/A,TRUE,"Assumptions";#N/A,#N/A,TRUE,"Benefits";#N/A,#N/A,TRUE,"Valuation Analysis";#N/A,#N/A,TRUE,"Valuation";#N/A,#N/A,TRUE,"TECO Impact";#N/A,#N/A,TRUE,"Target Impact"}</definedName>
    <definedName name="wrn.Presentation." localSheetId="10" hidden="1">{#N/A,#N/A,TRUE,"Cover";#N/A,#N/A,TRUE,"Assumptions";#N/A,#N/A,TRUE,"Benefits";#N/A,#N/A,TRUE,"Valuation Analysis";#N/A,#N/A,TRUE,"Valuation";#N/A,#N/A,TRUE,"TECO Impact";#N/A,#N/A,TRUE,"Target Impact"}</definedName>
    <definedName name="wrn.Presentation." localSheetId="1" hidden="1">{#N/A,#N/A,TRUE,"Cover";#N/A,#N/A,TRUE,"Assumptions";#N/A,#N/A,TRUE,"Benefits";#N/A,#N/A,TRUE,"Valuation Analysis";#N/A,#N/A,TRUE,"Valuation";#N/A,#N/A,TRUE,"TECO Impact";#N/A,#N/A,TRUE,"Target Impact"}</definedName>
    <definedName name="wrn.Presentation." localSheetId="7" hidden="1">{#N/A,#N/A,TRUE,"Cover";#N/A,#N/A,TRUE,"Assumptions";#N/A,#N/A,TRUE,"Benefits";#N/A,#N/A,TRUE,"Valuation Analysis";#N/A,#N/A,TRUE,"Valuation";#N/A,#N/A,TRUE,"TECO Impact";#N/A,#N/A,TRUE,"Target Impact"}</definedName>
    <definedName name="wrn.Presentation." localSheetId="8" hidden="1">{#N/A,#N/A,TRUE,"Cover";#N/A,#N/A,TRUE,"Assumptions";#N/A,#N/A,TRUE,"Benefits";#N/A,#N/A,TRUE,"Valuation Analysis";#N/A,#N/A,TRUE,"Valuation";#N/A,#N/A,TRUE,"TECO Impact";#N/A,#N/A,TRUE,"Target Impact"}</definedName>
    <definedName name="wrn.Presentation." localSheetId="6" hidden="1">{#N/A,#N/A,TRUE,"Cover";#N/A,#N/A,TRUE,"Assumptions";#N/A,#N/A,TRUE,"Benefits";#N/A,#N/A,TRUE,"Valuation Analysis";#N/A,#N/A,TRUE,"Valuation";#N/A,#N/A,TRUE,"TECO Impact";#N/A,#N/A,TRUE,"Target Impact"}</definedName>
    <definedName name="wrn.Presentation." localSheetId="14" hidden="1">{#N/A,#N/A,TRUE,"Cover";#N/A,#N/A,TRUE,"Assumptions";#N/A,#N/A,TRUE,"Benefits";#N/A,#N/A,TRUE,"Valuation Analysis";#N/A,#N/A,TRUE,"Valuation";#N/A,#N/A,TRUE,"TECO Impact";#N/A,#N/A,TRUE,"Target Impact"}</definedName>
    <definedName name="wrn.Presentation." localSheetId="16" hidden="1">{#N/A,#N/A,TRUE,"Cover";#N/A,#N/A,TRUE,"Assumptions";#N/A,#N/A,TRUE,"Benefits";#N/A,#N/A,TRUE,"Valuation Analysis";#N/A,#N/A,TRUE,"Valuation";#N/A,#N/A,TRUE,"TECO Impact";#N/A,#N/A,TRUE,"Target Impact"}</definedName>
    <definedName name="wrn.Presentation." localSheetId="15" hidden="1">{#N/A,#N/A,TRUE,"Cover";#N/A,#N/A,TRUE,"Assumptions";#N/A,#N/A,TRUE,"Benefits";#N/A,#N/A,TRUE,"Valuation Analysis";#N/A,#N/A,TRUE,"Valuation";#N/A,#N/A,TRUE,"TECO Impact";#N/A,#N/A,TRUE,"Target Impact"}</definedName>
    <definedName name="wrn.Presentation." localSheetId="12" hidden="1">{#N/A,#N/A,TRUE,"Cover";#N/A,#N/A,TRUE,"Assumptions";#N/A,#N/A,TRUE,"Benefits";#N/A,#N/A,TRUE,"Valuation Analysis";#N/A,#N/A,TRUE,"Valuation";#N/A,#N/A,TRUE,"TECO Impact";#N/A,#N/A,TRUE,"Target Impact"}</definedName>
    <definedName name="wrn.Presentation." localSheetId="13" hidden="1">{#N/A,#N/A,TRUE,"Cover";#N/A,#N/A,TRUE,"Assumptions";#N/A,#N/A,TRUE,"Benefits";#N/A,#N/A,TRUE,"Valuation Analysis";#N/A,#N/A,TRUE,"Valuation";#N/A,#N/A,TRUE,"TECO Impact";#N/A,#N/A,TRUE,"Target Impact"}</definedName>
    <definedName name="wrn.Presentation." localSheetId="11" hidden="1">{#N/A,#N/A,TRUE,"Cover";#N/A,#N/A,TRUE,"Assumptions";#N/A,#N/A,TRUE,"Benefits";#N/A,#N/A,TRUE,"Valuation Analysis";#N/A,#N/A,TRUE,"Valuation";#N/A,#N/A,TRUE,"TECO Impact";#N/A,#N/A,TRUE,"Target Impact"}</definedName>
    <definedName name="wrn.Presentation." localSheetId="5" hidden="1">{#N/A,#N/A,TRUE,"Cover";#N/A,#N/A,TRUE,"Assumptions";#N/A,#N/A,TRUE,"Benefits";#N/A,#N/A,TRUE,"Valuation Analysis";#N/A,#N/A,TRUE,"Valuation";#N/A,#N/A,TRUE,"TECO Impact";#N/A,#N/A,TRUE,"Target Impact"}</definedName>
    <definedName name="wrn.Presentation." localSheetId="4" hidden="1">{#N/A,#N/A,TRUE,"Cover";#N/A,#N/A,TRUE,"Assumptions";#N/A,#N/A,TRUE,"Benefits";#N/A,#N/A,TRUE,"Valuation Analysis";#N/A,#N/A,TRUE,"Valuation";#N/A,#N/A,TRUE,"TECO Impact";#N/A,#N/A,TRUE,"Target Impact"}</definedName>
    <definedName name="wrn.Presentation." localSheetId="3" hidden="1">{#N/A,#N/A,TRUE,"Cover";#N/A,#N/A,TRUE,"Assumptions";#N/A,#N/A,TRUE,"Benefits";#N/A,#N/A,TRUE,"Valuation Analysis";#N/A,#N/A,TRUE,"Valuation";#N/A,#N/A,TRUE,"TECO Impact";#N/A,#N/A,TRUE,"Target Impact"}</definedName>
    <definedName name="wrn.Presentation." localSheetId="2" hidden="1">{#N/A,#N/A,TRUE,"Cover";#N/A,#N/A,TRUE,"Assumptions";#N/A,#N/A,TRUE,"Benefits";#N/A,#N/A,TRUE,"Valuation Analysis";#N/A,#N/A,TRUE,"Valuation";#N/A,#N/A,TRUE,"TECO Impact";#N/A,#N/A,TRUE,"Target Impact"}</definedName>
    <definedName name="wrn.Presentation." hidden="1">{#N/A,#N/A,TRUE,"Cover";#N/A,#N/A,TRUE,"Assumptions";#N/A,#N/A,TRUE,"Benefits";#N/A,#N/A,TRUE,"Valuation Analysis";#N/A,#N/A,TRUE,"Valuation";#N/A,#N/A,TRUE,"TECO Impact";#N/A,#N/A,TRUE,"Target Impact"}</definedName>
    <definedName name="wrn.Print._.All._.Pages." localSheetId="0" hidden="1">{#N/A,#N/A,FALSE,"Input Sheet";#N/A,#N/A,FALSE,"Capital Estimate";#N/A,#N/A,FALSE,"Earnings Impact";#N/A,#N/A,FALSE,"Cash  Flow";#N/A,#N/A,FALSE,"Financing Effects";#N/A,#N/A,FALSE,"O&amp;M Costs";#N/A,#N/A,FALSE,"Assets";#N/A,#N/A,FALSE,"Loan";#N/A,#N/A,FALSE,"Taxes";#N/A,#N/A,FALSE,"Energy Price";#N/A,#N/A,FALSE,"Escalation";#N/A,#N/A,FALSE,"Insurance";#N/A,#N/A,FALSE,"$1998 PDC's";#N/A,#N/A,FALSE,"$nominal PDC's";#N/A,#N/A,FALSE,"$nominal IPDC's";#N/A,#N/A,FALSE,"Assumptions Summary"}</definedName>
    <definedName name="wrn.Print._.All._.Pages." localSheetId="9" hidden="1">{#N/A,#N/A,FALSE,"Input Sheet";#N/A,#N/A,FALSE,"Capital Estimate";#N/A,#N/A,FALSE,"Earnings Impact";#N/A,#N/A,FALSE,"Cash  Flow";#N/A,#N/A,FALSE,"Financing Effects";#N/A,#N/A,FALSE,"O&amp;M Costs";#N/A,#N/A,FALSE,"Assets";#N/A,#N/A,FALSE,"Loan";#N/A,#N/A,FALSE,"Taxes";#N/A,#N/A,FALSE,"Energy Price";#N/A,#N/A,FALSE,"Escalation";#N/A,#N/A,FALSE,"Insurance";#N/A,#N/A,FALSE,"$1998 PDC's";#N/A,#N/A,FALSE,"$nominal PDC's";#N/A,#N/A,FALSE,"$nominal IPDC's";#N/A,#N/A,FALSE,"Assumptions Summary"}</definedName>
    <definedName name="wrn.Print._.All._.Pages." localSheetId="10" hidden="1">{#N/A,#N/A,FALSE,"Input Sheet";#N/A,#N/A,FALSE,"Capital Estimate";#N/A,#N/A,FALSE,"Earnings Impact";#N/A,#N/A,FALSE,"Cash  Flow";#N/A,#N/A,FALSE,"Financing Effects";#N/A,#N/A,FALSE,"O&amp;M Costs";#N/A,#N/A,FALSE,"Assets";#N/A,#N/A,FALSE,"Loan";#N/A,#N/A,FALSE,"Taxes";#N/A,#N/A,FALSE,"Energy Price";#N/A,#N/A,FALSE,"Escalation";#N/A,#N/A,FALSE,"Insurance";#N/A,#N/A,FALSE,"$1998 PDC's";#N/A,#N/A,FALSE,"$nominal PDC's";#N/A,#N/A,FALSE,"$nominal IPDC's";#N/A,#N/A,FALSE,"Assumptions Summary"}</definedName>
    <definedName name="wrn.Print._.All._.Pages." localSheetId="1" hidden="1">{#N/A,#N/A,FALSE,"Input Sheet";#N/A,#N/A,FALSE,"Capital Estimate";#N/A,#N/A,FALSE,"Earnings Impact";#N/A,#N/A,FALSE,"Cash  Flow";#N/A,#N/A,FALSE,"Financing Effects";#N/A,#N/A,FALSE,"O&amp;M Costs";#N/A,#N/A,FALSE,"Assets";#N/A,#N/A,FALSE,"Loan";#N/A,#N/A,FALSE,"Taxes";#N/A,#N/A,FALSE,"Energy Price";#N/A,#N/A,FALSE,"Escalation";#N/A,#N/A,FALSE,"Insurance";#N/A,#N/A,FALSE,"$1998 PDC's";#N/A,#N/A,FALSE,"$nominal PDC's";#N/A,#N/A,FALSE,"$nominal IPDC's";#N/A,#N/A,FALSE,"Assumptions Summary"}</definedName>
    <definedName name="wrn.Print._.All._.Pages." localSheetId="7" hidden="1">{#N/A,#N/A,FALSE,"Input Sheet";#N/A,#N/A,FALSE,"Capital Estimate";#N/A,#N/A,FALSE,"Earnings Impact";#N/A,#N/A,FALSE,"Cash  Flow";#N/A,#N/A,FALSE,"Financing Effects";#N/A,#N/A,FALSE,"O&amp;M Costs";#N/A,#N/A,FALSE,"Assets";#N/A,#N/A,FALSE,"Loan";#N/A,#N/A,FALSE,"Taxes";#N/A,#N/A,FALSE,"Energy Price";#N/A,#N/A,FALSE,"Escalation";#N/A,#N/A,FALSE,"Insurance";#N/A,#N/A,FALSE,"$1998 PDC's";#N/A,#N/A,FALSE,"$nominal PDC's";#N/A,#N/A,FALSE,"$nominal IPDC's";#N/A,#N/A,FALSE,"Assumptions Summary"}</definedName>
    <definedName name="wrn.Print._.All._.Pages." localSheetId="8" hidden="1">{#N/A,#N/A,FALSE,"Input Sheet";#N/A,#N/A,FALSE,"Capital Estimate";#N/A,#N/A,FALSE,"Earnings Impact";#N/A,#N/A,FALSE,"Cash  Flow";#N/A,#N/A,FALSE,"Financing Effects";#N/A,#N/A,FALSE,"O&amp;M Costs";#N/A,#N/A,FALSE,"Assets";#N/A,#N/A,FALSE,"Loan";#N/A,#N/A,FALSE,"Taxes";#N/A,#N/A,FALSE,"Energy Price";#N/A,#N/A,FALSE,"Escalation";#N/A,#N/A,FALSE,"Insurance";#N/A,#N/A,FALSE,"$1998 PDC's";#N/A,#N/A,FALSE,"$nominal PDC's";#N/A,#N/A,FALSE,"$nominal IPDC's";#N/A,#N/A,FALSE,"Assumptions Summary"}</definedName>
    <definedName name="wrn.Print._.All._.Pages." localSheetId="6" hidden="1">{#N/A,#N/A,FALSE,"Input Sheet";#N/A,#N/A,FALSE,"Capital Estimate";#N/A,#N/A,FALSE,"Earnings Impact";#N/A,#N/A,FALSE,"Cash  Flow";#N/A,#N/A,FALSE,"Financing Effects";#N/A,#N/A,FALSE,"O&amp;M Costs";#N/A,#N/A,FALSE,"Assets";#N/A,#N/A,FALSE,"Loan";#N/A,#N/A,FALSE,"Taxes";#N/A,#N/A,FALSE,"Energy Price";#N/A,#N/A,FALSE,"Escalation";#N/A,#N/A,FALSE,"Insurance";#N/A,#N/A,FALSE,"$1998 PDC's";#N/A,#N/A,FALSE,"$nominal PDC's";#N/A,#N/A,FALSE,"$nominal IPDC's";#N/A,#N/A,FALSE,"Assumptions Summary"}</definedName>
    <definedName name="wrn.Print._.All._.Pages." localSheetId="14" hidden="1">{#N/A,#N/A,FALSE,"Input Sheet";#N/A,#N/A,FALSE,"Capital Estimate";#N/A,#N/A,FALSE,"Earnings Impact";#N/A,#N/A,FALSE,"Cash  Flow";#N/A,#N/A,FALSE,"Financing Effects";#N/A,#N/A,FALSE,"O&amp;M Costs";#N/A,#N/A,FALSE,"Assets";#N/A,#N/A,FALSE,"Loan";#N/A,#N/A,FALSE,"Taxes";#N/A,#N/A,FALSE,"Energy Price";#N/A,#N/A,FALSE,"Escalation";#N/A,#N/A,FALSE,"Insurance";#N/A,#N/A,FALSE,"$1998 PDC's";#N/A,#N/A,FALSE,"$nominal PDC's";#N/A,#N/A,FALSE,"$nominal IPDC's";#N/A,#N/A,FALSE,"Assumptions Summary"}</definedName>
    <definedName name="wrn.Print._.All._.Pages." localSheetId="16" hidden="1">{#N/A,#N/A,FALSE,"Input Sheet";#N/A,#N/A,FALSE,"Capital Estimate";#N/A,#N/A,FALSE,"Earnings Impact";#N/A,#N/A,FALSE,"Cash  Flow";#N/A,#N/A,FALSE,"Financing Effects";#N/A,#N/A,FALSE,"O&amp;M Costs";#N/A,#N/A,FALSE,"Assets";#N/A,#N/A,FALSE,"Loan";#N/A,#N/A,FALSE,"Taxes";#N/A,#N/A,FALSE,"Energy Price";#N/A,#N/A,FALSE,"Escalation";#N/A,#N/A,FALSE,"Insurance";#N/A,#N/A,FALSE,"$1998 PDC's";#N/A,#N/A,FALSE,"$nominal PDC's";#N/A,#N/A,FALSE,"$nominal IPDC's";#N/A,#N/A,FALSE,"Assumptions Summary"}</definedName>
    <definedName name="wrn.Print._.All._.Pages." localSheetId="15" hidden="1">{#N/A,#N/A,FALSE,"Input Sheet";#N/A,#N/A,FALSE,"Capital Estimate";#N/A,#N/A,FALSE,"Earnings Impact";#N/A,#N/A,FALSE,"Cash  Flow";#N/A,#N/A,FALSE,"Financing Effects";#N/A,#N/A,FALSE,"O&amp;M Costs";#N/A,#N/A,FALSE,"Assets";#N/A,#N/A,FALSE,"Loan";#N/A,#N/A,FALSE,"Taxes";#N/A,#N/A,FALSE,"Energy Price";#N/A,#N/A,FALSE,"Escalation";#N/A,#N/A,FALSE,"Insurance";#N/A,#N/A,FALSE,"$1998 PDC's";#N/A,#N/A,FALSE,"$nominal PDC's";#N/A,#N/A,FALSE,"$nominal IPDC's";#N/A,#N/A,FALSE,"Assumptions Summary"}</definedName>
    <definedName name="wrn.Print._.All._.Pages." localSheetId="12" hidden="1">{#N/A,#N/A,FALSE,"Input Sheet";#N/A,#N/A,FALSE,"Capital Estimate";#N/A,#N/A,FALSE,"Earnings Impact";#N/A,#N/A,FALSE,"Cash  Flow";#N/A,#N/A,FALSE,"Financing Effects";#N/A,#N/A,FALSE,"O&amp;M Costs";#N/A,#N/A,FALSE,"Assets";#N/A,#N/A,FALSE,"Loan";#N/A,#N/A,FALSE,"Taxes";#N/A,#N/A,FALSE,"Energy Price";#N/A,#N/A,FALSE,"Escalation";#N/A,#N/A,FALSE,"Insurance";#N/A,#N/A,FALSE,"$1998 PDC's";#N/A,#N/A,FALSE,"$nominal PDC's";#N/A,#N/A,FALSE,"$nominal IPDC's";#N/A,#N/A,FALSE,"Assumptions Summary"}</definedName>
    <definedName name="wrn.Print._.All._.Pages." localSheetId="13" hidden="1">{#N/A,#N/A,FALSE,"Input Sheet";#N/A,#N/A,FALSE,"Capital Estimate";#N/A,#N/A,FALSE,"Earnings Impact";#N/A,#N/A,FALSE,"Cash  Flow";#N/A,#N/A,FALSE,"Financing Effects";#N/A,#N/A,FALSE,"O&amp;M Costs";#N/A,#N/A,FALSE,"Assets";#N/A,#N/A,FALSE,"Loan";#N/A,#N/A,FALSE,"Taxes";#N/A,#N/A,FALSE,"Energy Price";#N/A,#N/A,FALSE,"Escalation";#N/A,#N/A,FALSE,"Insurance";#N/A,#N/A,FALSE,"$1998 PDC's";#N/A,#N/A,FALSE,"$nominal PDC's";#N/A,#N/A,FALSE,"$nominal IPDC's";#N/A,#N/A,FALSE,"Assumptions Summary"}</definedName>
    <definedName name="wrn.Print._.All._.Pages." localSheetId="11" hidden="1">{#N/A,#N/A,FALSE,"Input Sheet";#N/A,#N/A,FALSE,"Capital Estimate";#N/A,#N/A,FALSE,"Earnings Impact";#N/A,#N/A,FALSE,"Cash  Flow";#N/A,#N/A,FALSE,"Financing Effects";#N/A,#N/A,FALSE,"O&amp;M Costs";#N/A,#N/A,FALSE,"Assets";#N/A,#N/A,FALSE,"Loan";#N/A,#N/A,FALSE,"Taxes";#N/A,#N/A,FALSE,"Energy Price";#N/A,#N/A,FALSE,"Escalation";#N/A,#N/A,FALSE,"Insurance";#N/A,#N/A,FALSE,"$1998 PDC's";#N/A,#N/A,FALSE,"$nominal PDC's";#N/A,#N/A,FALSE,"$nominal IPDC's";#N/A,#N/A,FALSE,"Assumptions Summary"}</definedName>
    <definedName name="wrn.Print._.All._.Pages." localSheetId="5" hidden="1">{#N/A,#N/A,FALSE,"Input Sheet";#N/A,#N/A,FALSE,"Capital Estimate";#N/A,#N/A,FALSE,"Earnings Impact";#N/A,#N/A,FALSE,"Cash  Flow";#N/A,#N/A,FALSE,"Financing Effects";#N/A,#N/A,FALSE,"O&amp;M Costs";#N/A,#N/A,FALSE,"Assets";#N/A,#N/A,FALSE,"Loan";#N/A,#N/A,FALSE,"Taxes";#N/A,#N/A,FALSE,"Energy Price";#N/A,#N/A,FALSE,"Escalation";#N/A,#N/A,FALSE,"Insurance";#N/A,#N/A,FALSE,"$1998 PDC's";#N/A,#N/A,FALSE,"$nominal PDC's";#N/A,#N/A,FALSE,"$nominal IPDC's";#N/A,#N/A,FALSE,"Assumptions Summary"}</definedName>
    <definedName name="wrn.Print._.All._.Pages." localSheetId="4" hidden="1">{#N/A,#N/A,FALSE,"Input Sheet";#N/A,#N/A,FALSE,"Capital Estimate";#N/A,#N/A,FALSE,"Earnings Impact";#N/A,#N/A,FALSE,"Cash  Flow";#N/A,#N/A,FALSE,"Financing Effects";#N/A,#N/A,FALSE,"O&amp;M Costs";#N/A,#N/A,FALSE,"Assets";#N/A,#N/A,FALSE,"Loan";#N/A,#N/A,FALSE,"Taxes";#N/A,#N/A,FALSE,"Energy Price";#N/A,#N/A,FALSE,"Escalation";#N/A,#N/A,FALSE,"Insurance";#N/A,#N/A,FALSE,"$1998 PDC's";#N/A,#N/A,FALSE,"$nominal PDC's";#N/A,#N/A,FALSE,"$nominal IPDC's";#N/A,#N/A,FALSE,"Assumptions Summary"}</definedName>
    <definedName name="wrn.Print._.All._.Pages." localSheetId="3" hidden="1">{#N/A,#N/A,FALSE,"Input Sheet";#N/A,#N/A,FALSE,"Capital Estimate";#N/A,#N/A,FALSE,"Earnings Impact";#N/A,#N/A,FALSE,"Cash  Flow";#N/A,#N/A,FALSE,"Financing Effects";#N/A,#N/A,FALSE,"O&amp;M Costs";#N/A,#N/A,FALSE,"Assets";#N/A,#N/A,FALSE,"Loan";#N/A,#N/A,FALSE,"Taxes";#N/A,#N/A,FALSE,"Energy Price";#N/A,#N/A,FALSE,"Escalation";#N/A,#N/A,FALSE,"Insurance";#N/A,#N/A,FALSE,"$1998 PDC's";#N/A,#N/A,FALSE,"$nominal PDC's";#N/A,#N/A,FALSE,"$nominal IPDC's";#N/A,#N/A,FALSE,"Assumptions Summary"}</definedName>
    <definedName name="wrn.Print._.All._.Pages." localSheetId="2" hidden="1">{#N/A,#N/A,FALSE,"Input Sheet";#N/A,#N/A,FALSE,"Capital Estimate";#N/A,#N/A,FALSE,"Earnings Impact";#N/A,#N/A,FALSE,"Cash  Flow";#N/A,#N/A,FALSE,"Financing Effects";#N/A,#N/A,FALSE,"O&amp;M Costs";#N/A,#N/A,FALSE,"Assets";#N/A,#N/A,FALSE,"Loan";#N/A,#N/A,FALSE,"Taxes";#N/A,#N/A,FALSE,"Energy Price";#N/A,#N/A,FALSE,"Escalation";#N/A,#N/A,FALSE,"Insurance";#N/A,#N/A,FALSE,"$1998 PDC's";#N/A,#N/A,FALSE,"$nominal PDC's";#N/A,#N/A,FALSE,"$nominal IPDC's";#N/A,#N/A,FALSE,"Assumptions Summary"}</definedName>
    <definedName name="wrn.Print._.All._.Pages." hidden="1">{#N/A,#N/A,FALSE,"Input Sheet";#N/A,#N/A,FALSE,"Capital Estimate";#N/A,#N/A,FALSE,"Earnings Impact";#N/A,#N/A,FALSE,"Cash  Flow";#N/A,#N/A,FALSE,"Financing Effects";#N/A,#N/A,FALSE,"O&amp;M Costs";#N/A,#N/A,FALSE,"Assets";#N/A,#N/A,FALSE,"Loan";#N/A,#N/A,FALSE,"Taxes";#N/A,#N/A,FALSE,"Energy Price";#N/A,#N/A,FALSE,"Escalation";#N/A,#N/A,FALSE,"Insurance";#N/A,#N/A,FALSE,"$1998 PDC's";#N/A,#N/A,FALSE,"$nominal PDC's";#N/A,#N/A,FALSE,"$nominal IPDC's";#N/A,#N/A,FALSE,"Assumptions Summary"}</definedName>
    <definedName name="wrn.Print._.B._.and._.O." localSheetId="0" hidden="1">{"B&amp;O Print",#N/A,FALSE,"B&amp;O"}</definedName>
    <definedName name="wrn.Print._.B._.and._.O." localSheetId="9" hidden="1">{"B&amp;O Print",#N/A,FALSE,"B&amp;O"}</definedName>
    <definedName name="wrn.Print._.B._.and._.O." localSheetId="10" hidden="1">{"B&amp;O Print",#N/A,FALSE,"B&amp;O"}</definedName>
    <definedName name="wrn.Print._.B._.and._.O." localSheetId="1" hidden="1">{"B&amp;O Print",#N/A,FALSE,"B&amp;O"}</definedName>
    <definedName name="wrn.Print._.B._.and._.O." localSheetId="7" hidden="1">{"B&amp;O Print",#N/A,FALSE,"B&amp;O"}</definedName>
    <definedName name="wrn.Print._.B._.and._.O." localSheetId="8" hidden="1">{"B&amp;O Print",#N/A,FALSE,"B&amp;O"}</definedName>
    <definedName name="wrn.Print._.B._.and._.O." localSheetId="6" hidden="1">{"B&amp;O Print",#N/A,FALSE,"B&amp;O"}</definedName>
    <definedName name="wrn.Print._.B._.and._.O." localSheetId="14" hidden="1">{"B&amp;O Print",#N/A,FALSE,"B&amp;O"}</definedName>
    <definedName name="wrn.Print._.B._.and._.O." localSheetId="16" hidden="1">{"B&amp;O Print",#N/A,FALSE,"B&amp;O"}</definedName>
    <definedName name="wrn.Print._.B._.and._.O." localSheetId="15" hidden="1">{"B&amp;O Print",#N/A,FALSE,"B&amp;O"}</definedName>
    <definedName name="wrn.Print._.B._.and._.O." localSheetId="12" hidden="1">{"B&amp;O Print",#N/A,FALSE,"B&amp;O"}</definedName>
    <definedName name="wrn.Print._.B._.and._.O." localSheetId="13" hidden="1">{"B&amp;O Print",#N/A,FALSE,"B&amp;O"}</definedName>
    <definedName name="wrn.Print._.B._.and._.O." localSheetId="11" hidden="1">{"B&amp;O Print",#N/A,FALSE,"B&amp;O"}</definedName>
    <definedName name="wrn.Print._.B._.and._.O." localSheetId="5" hidden="1">{"B&amp;O Print",#N/A,FALSE,"B&amp;O"}</definedName>
    <definedName name="wrn.Print._.B._.and._.O." localSheetId="4" hidden="1">{"B&amp;O Print",#N/A,FALSE,"B&amp;O"}</definedName>
    <definedName name="wrn.Print._.B._.and._.O." localSheetId="3" hidden="1">{"B&amp;O Print",#N/A,FALSE,"B&amp;O"}</definedName>
    <definedName name="wrn.Print._.B._.and._.O." localSheetId="2" hidden="1">{"B&amp;O Print",#N/A,FALSE,"B&amp;O"}</definedName>
    <definedName name="wrn.Print._.B._.and._.O." hidden="1">{"B&amp;O Print",#N/A,FALSE,"B&amp;O"}</definedName>
    <definedName name="wrn.Print._.Other._.Tax." localSheetId="0" hidden="1">{"OtherTax Print",#N/A,FALSE,"Othertax"}</definedName>
    <definedName name="wrn.Print._.Other._.Tax." localSheetId="9" hidden="1">{"OtherTax Print",#N/A,FALSE,"Othertax"}</definedName>
    <definedName name="wrn.Print._.Other._.Tax." localSheetId="10" hidden="1">{"OtherTax Print",#N/A,FALSE,"Othertax"}</definedName>
    <definedName name="wrn.Print._.Other._.Tax." localSheetId="1" hidden="1">{"OtherTax Print",#N/A,FALSE,"Othertax"}</definedName>
    <definedName name="wrn.Print._.Other._.Tax." localSheetId="7" hidden="1">{"OtherTax Print",#N/A,FALSE,"Othertax"}</definedName>
    <definedName name="wrn.Print._.Other._.Tax." localSheetId="8" hidden="1">{"OtherTax Print",#N/A,FALSE,"Othertax"}</definedName>
    <definedName name="wrn.Print._.Other._.Tax." localSheetId="6" hidden="1">{"OtherTax Print",#N/A,FALSE,"Othertax"}</definedName>
    <definedName name="wrn.Print._.Other._.Tax." localSheetId="14" hidden="1">{"OtherTax Print",#N/A,FALSE,"Othertax"}</definedName>
    <definedName name="wrn.Print._.Other._.Tax." localSheetId="16" hidden="1">{"OtherTax Print",#N/A,FALSE,"Othertax"}</definedName>
    <definedName name="wrn.Print._.Other._.Tax." localSheetId="15" hidden="1">{"OtherTax Print",#N/A,FALSE,"Othertax"}</definedName>
    <definedName name="wrn.Print._.Other._.Tax." localSheetId="12" hidden="1">{"OtherTax Print",#N/A,FALSE,"Othertax"}</definedName>
    <definedName name="wrn.Print._.Other._.Tax." localSheetId="13" hidden="1">{"OtherTax Print",#N/A,FALSE,"Othertax"}</definedName>
    <definedName name="wrn.Print._.Other._.Tax." localSheetId="11" hidden="1">{"OtherTax Print",#N/A,FALSE,"Othertax"}</definedName>
    <definedName name="wrn.Print._.Other._.Tax." localSheetId="5" hidden="1">{"OtherTax Print",#N/A,FALSE,"Othertax"}</definedName>
    <definedName name="wrn.Print._.Other._.Tax." localSheetId="4" hidden="1">{"OtherTax Print",#N/A,FALSE,"Othertax"}</definedName>
    <definedName name="wrn.Print._.Other._.Tax." localSheetId="3" hidden="1">{"OtherTax Print",#N/A,FALSE,"Othertax"}</definedName>
    <definedName name="wrn.Print._.Other._.Tax." localSheetId="2" hidden="1">{"OtherTax Print",#N/A,FALSE,"Othertax"}</definedName>
    <definedName name="wrn.Print._.Other._.Tax." hidden="1">{"OtherTax Print",#N/A,FALSE,"Othertax"}</definedName>
    <definedName name="wrn.Print._.PAGRT." localSheetId="0" hidden="1">{"GRT Print",#N/A,FALSE,"PA GRT"}</definedName>
    <definedName name="wrn.Print._.PAGRT." localSheetId="9" hidden="1">{"GRT Print",#N/A,FALSE,"PA GRT"}</definedName>
    <definedName name="wrn.Print._.PAGRT." localSheetId="10" hidden="1">{"GRT Print",#N/A,FALSE,"PA GRT"}</definedName>
    <definedName name="wrn.Print._.PAGRT." localSheetId="1" hidden="1">{"GRT Print",#N/A,FALSE,"PA GRT"}</definedName>
    <definedName name="wrn.Print._.PAGRT." localSheetId="7" hidden="1">{"GRT Print",#N/A,FALSE,"PA GRT"}</definedName>
    <definedName name="wrn.Print._.PAGRT." localSheetId="8" hidden="1">{"GRT Print",#N/A,FALSE,"PA GRT"}</definedName>
    <definedName name="wrn.Print._.PAGRT." localSheetId="6" hidden="1">{"GRT Print",#N/A,FALSE,"PA GRT"}</definedName>
    <definedName name="wrn.Print._.PAGRT." localSheetId="14" hidden="1">{"GRT Print",#N/A,FALSE,"PA GRT"}</definedName>
    <definedName name="wrn.Print._.PAGRT." localSheetId="16" hidden="1">{"GRT Print",#N/A,FALSE,"PA GRT"}</definedName>
    <definedName name="wrn.Print._.PAGRT." localSheetId="15" hidden="1">{"GRT Print",#N/A,FALSE,"PA GRT"}</definedName>
    <definedName name="wrn.Print._.PAGRT." localSheetId="12" hidden="1">{"GRT Print",#N/A,FALSE,"PA GRT"}</definedName>
    <definedName name="wrn.Print._.PAGRT." localSheetId="13" hidden="1">{"GRT Print",#N/A,FALSE,"PA GRT"}</definedName>
    <definedName name="wrn.Print._.PAGRT." localSheetId="11" hidden="1">{"GRT Print",#N/A,FALSE,"PA GRT"}</definedName>
    <definedName name="wrn.Print._.PAGRT." localSheetId="5" hidden="1">{"GRT Print",#N/A,FALSE,"PA GRT"}</definedName>
    <definedName name="wrn.Print._.PAGRT." localSheetId="4" hidden="1">{"GRT Print",#N/A,FALSE,"PA GRT"}</definedName>
    <definedName name="wrn.Print._.PAGRT." localSheetId="3" hidden="1">{"GRT Print",#N/A,FALSE,"PA GRT"}</definedName>
    <definedName name="wrn.Print._.PAGRT." localSheetId="2" hidden="1">{"GRT Print",#N/A,FALSE,"PA GRT"}</definedName>
    <definedName name="wrn.Print._.PAGRT." hidden="1">{"GRT Print",#N/A,FALSE,"PA GRT"}</definedName>
    <definedName name="wrn.Print._.Subschedule._.I." localSheetId="0" hidden="1">{"Subschedules Print",#N/A,FALSE,"Subschedules"}</definedName>
    <definedName name="wrn.Print._.Subschedule._.I." localSheetId="9" hidden="1">{"Subschedules Print",#N/A,FALSE,"Subschedules"}</definedName>
    <definedName name="wrn.Print._.Subschedule._.I." localSheetId="10" hidden="1">{"Subschedules Print",#N/A,FALSE,"Subschedules"}</definedName>
    <definedName name="wrn.Print._.Subschedule._.I." localSheetId="1" hidden="1">{"Subschedules Print",#N/A,FALSE,"Subschedules"}</definedName>
    <definedName name="wrn.Print._.Subschedule._.I." localSheetId="7" hidden="1">{"Subschedules Print",#N/A,FALSE,"Subschedules"}</definedName>
    <definedName name="wrn.Print._.Subschedule._.I." localSheetId="8" hidden="1">{"Subschedules Print",#N/A,FALSE,"Subschedules"}</definedName>
    <definedName name="wrn.Print._.Subschedule._.I." localSheetId="6" hidden="1">{"Subschedules Print",#N/A,FALSE,"Subschedules"}</definedName>
    <definedName name="wrn.Print._.Subschedule._.I." localSheetId="14" hidden="1">{"Subschedules Print",#N/A,FALSE,"Subschedules"}</definedName>
    <definedName name="wrn.Print._.Subschedule._.I." localSheetId="16" hidden="1">{"Subschedules Print",#N/A,FALSE,"Subschedules"}</definedName>
    <definedName name="wrn.Print._.Subschedule._.I." localSheetId="15" hidden="1">{"Subschedules Print",#N/A,FALSE,"Subschedules"}</definedName>
    <definedName name="wrn.Print._.Subschedule._.I." localSheetId="12" hidden="1">{"Subschedules Print",#N/A,FALSE,"Subschedules"}</definedName>
    <definedName name="wrn.Print._.Subschedule._.I." localSheetId="13" hidden="1">{"Subschedules Print",#N/A,FALSE,"Subschedules"}</definedName>
    <definedName name="wrn.Print._.Subschedule._.I." localSheetId="11" hidden="1">{"Subschedules Print",#N/A,FALSE,"Subschedules"}</definedName>
    <definedName name="wrn.Print._.Subschedule._.I." localSheetId="5" hidden="1">{"Subschedules Print",#N/A,FALSE,"Subschedules"}</definedName>
    <definedName name="wrn.Print._.Subschedule._.I." localSheetId="4" hidden="1">{"Subschedules Print",#N/A,FALSE,"Subschedules"}</definedName>
    <definedName name="wrn.Print._.Subschedule._.I." localSheetId="3" hidden="1">{"Subschedules Print",#N/A,FALSE,"Subschedules"}</definedName>
    <definedName name="wrn.Print._.Subschedule._.I." localSheetId="2" hidden="1">{"Subschedules Print",#N/A,FALSE,"Subschedules"}</definedName>
    <definedName name="wrn.Print._.Subschedule._.I." hidden="1">{"Subschedules Print",#N/A,FALSE,"Subschedules"}</definedName>
    <definedName name="wrn.Print._.WVProp." localSheetId="0" hidden="1">{"WVProp print",#N/A,FALSE,"WVProp"}</definedName>
    <definedName name="wrn.Print._.WVProp." localSheetId="9" hidden="1">{"WVProp print",#N/A,FALSE,"WVProp"}</definedName>
    <definedName name="wrn.Print._.WVProp." localSheetId="10" hidden="1">{"WVProp print",#N/A,FALSE,"WVProp"}</definedName>
    <definedName name="wrn.Print._.WVProp." localSheetId="1" hidden="1">{"WVProp print",#N/A,FALSE,"WVProp"}</definedName>
    <definedName name="wrn.Print._.WVProp." localSheetId="7" hidden="1">{"WVProp print",#N/A,FALSE,"WVProp"}</definedName>
    <definedName name="wrn.Print._.WVProp." localSheetId="8" hidden="1">{"WVProp print",#N/A,FALSE,"WVProp"}</definedName>
    <definedName name="wrn.Print._.WVProp." localSheetId="6" hidden="1">{"WVProp print",#N/A,FALSE,"WVProp"}</definedName>
    <definedName name="wrn.Print._.WVProp." localSheetId="14" hidden="1">{"WVProp print",#N/A,FALSE,"WVProp"}</definedName>
    <definedName name="wrn.Print._.WVProp." localSheetId="16" hidden="1">{"WVProp print",#N/A,FALSE,"WVProp"}</definedName>
    <definedName name="wrn.Print._.WVProp." localSheetId="15" hidden="1">{"WVProp print",#N/A,FALSE,"WVProp"}</definedName>
    <definedName name="wrn.Print._.WVProp." localSheetId="12" hidden="1">{"WVProp print",#N/A,FALSE,"WVProp"}</definedName>
    <definedName name="wrn.Print._.WVProp." localSheetId="13" hidden="1">{"WVProp print",#N/A,FALSE,"WVProp"}</definedName>
    <definedName name="wrn.Print._.WVProp." localSheetId="11" hidden="1">{"WVProp print",#N/A,FALSE,"WVProp"}</definedName>
    <definedName name="wrn.Print._.WVProp." localSheetId="5" hidden="1">{"WVProp print",#N/A,FALSE,"WVProp"}</definedName>
    <definedName name="wrn.Print._.WVProp." localSheetId="4" hidden="1">{"WVProp print",#N/A,FALSE,"WVProp"}</definedName>
    <definedName name="wrn.Print._.WVProp." localSheetId="3" hidden="1">{"WVProp print",#N/A,FALSE,"WVProp"}</definedName>
    <definedName name="wrn.Print._.WVProp." localSheetId="2" hidden="1">{"WVProp print",#N/A,FALSE,"WVProp"}</definedName>
    <definedName name="wrn.Print._.WVProp." hidden="1">{"WVProp print",#N/A,FALSE,"WVProp"}</definedName>
    <definedName name="wrn.PrintBandO." localSheetId="0" hidden="1">{"B&amp;O Print",#N/A,FALSE,"B&amp;O"}</definedName>
    <definedName name="wrn.PrintBandO." localSheetId="9" hidden="1">{"B&amp;O Print",#N/A,FALSE,"B&amp;O"}</definedName>
    <definedName name="wrn.PrintBandO." localSheetId="10" hidden="1">{"B&amp;O Print",#N/A,FALSE,"B&amp;O"}</definedName>
    <definedName name="wrn.PrintBandO." localSheetId="1" hidden="1">{"B&amp;O Print",#N/A,FALSE,"B&amp;O"}</definedName>
    <definedName name="wrn.PrintBandO." localSheetId="7" hidden="1">{"B&amp;O Print",#N/A,FALSE,"B&amp;O"}</definedName>
    <definedName name="wrn.PrintBandO." localSheetId="8" hidden="1">{"B&amp;O Print",#N/A,FALSE,"B&amp;O"}</definedName>
    <definedName name="wrn.PrintBandO." localSheetId="6" hidden="1">{"B&amp;O Print",#N/A,FALSE,"B&amp;O"}</definedName>
    <definedName name="wrn.PrintBandO." localSheetId="14" hidden="1">{"B&amp;O Print",#N/A,FALSE,"B&amp;O"}</definedName>
    <definedName name="wrn.PrintBandO." localSheetId="16" hidden="1">{"B&amp;O Print",#N/A,FALSE,"B&amp;O"}</definedName>
    <definedName name="wrn.PrintBandO." localSheetId="15" hidden="1">{"B&amp;O Print",#N/A,FALSE,"B&amp;O"}</definedName>
    <definedName name="wrn.PrintBandO." localSheetId="12" hidden="1">{"B&amp;O Print",#N/A,FALSE,"B&amp;O"}</definedName>
    <definedName name="wrn.PrintBandO." localSheetId="13" hidden="1">{"B&amp;O Print",#N/A,FALSE,"B&amp;O"}</definedName>
    <definedName name="wrn.PrintBandO." localSheetId="11" hidden="1">{"B&amp;O Print",#N/A,FALSE,"B&amp;O"}</definedName>
    <definedName name="wrn.PrintBandO." localSheetId="5" hidden="1">{"B&amp;O Print",#N/A,FALSE,"B&amp;O"}</definedName>
    <definedName name="wrn.PrintBandO." localSheetId="4" hidden="1">{"B&amp;O Print",#N/A,FALSE,"B&amp;O"}</definedName>
    <definedName name="wrn.PrintBandO." localSheetId="3" hidden="1">{"B&amp;O Print",#N/A,FALSE,"B&amp;O"}</definedName>
    <definedName name="wrn.PrintBandO." localSheetId="2" hidden="1">{"B&amp;O Print",#N/A,FALSE,"B&amp;O"}</definedName>
    <definedName name="wrn.PrintBandO." hidden="1">{"B&amp;O Print",#N/A,FALSE,"B&amp;O"}</definedName>
    <definedName name="wrn.PrintOtherTaxandSSI." localSheetId="0" hidden="1">{"OtherTax Print",#N/A,FALSE,"Othertax";"Subschedules Print",#N/A,FALSE,"Subschedules"}</definedName>
    <definedName name="wrn.PrintOtherTaxandSSI." localSheetId="9" hidden="1">{"OtherTax Print",#N/A,FALSE,"Othertax";"Subschedules Print",#N/A,FALSE,"Subschedules"}</definedName>
    <definedName name="wrn.PrintOtherTaxandSSI." localSheetId="10" hidden="1">{"OtherTax Print",#N/A,FALSE,"Othertax";"Subschedules Print",#N/A,FALSE,"Subschedules"}</definedName>
    <definedName name="wrn.PrintOtherTaxandSSI." localSheetId="1" hidden="1">{"OtherTax Print",#N/A,FALSE,"Othertax";"Subschedules Print",#N/A,FALSE,"Subschedules"}</definedName>
    <definedName name="wrn.PrintOtherTaxandSSI." localSheetId="7" hidden="1">{"OtherTax Print",#N/A,FALSE,"Othertax";"Subschedules Print",#N/A,FALSE,"Subschedules"}</definedName>
    <definedName name="wrn.PrintOtherTaxandSSI." localSheetId="8" hidden="1">{"OtherTax Print",#N/A,FALSE,"Othertax";"Subschedules Print",#N/A,FALSE,"Subschedules"}</definedName>
    <definedName name="wrn.PrintOtherTaxandSSI." localSheetId="6" hidden="1">{"OtherTax Print",#N/A,FALSE,"Othertax";"Subschedules Print",#N/A,FALSE,"Subschedules"}</definedName>
    <definedName name="wrn.PrintOtherTaxandSSI." localSheetId="14" hidden="1">{"OtherTax Print",#N/A,FALSE,"Othertax";"Subschedules Print",#N/A,FALSE,"Subschedules"}</definedName>
    <definedName name="wrn.PrintOtherTaxandSSI." localSheetId="16" hidden="1">{"OtherTax Print",#N/A,FALSE,"Othertax";"Subschedules Print",#N/A,FALSE,"Subschedules"}</definedName>
    <definedName name="wrn.PrintOtherTaxandSSI." localSheetId="15" hidden="1">{"OtherTax Print",#N/A,FALSE,"Othertax";"Subschedules Print",#N/A,FALSE,"Subschedules"}</definedName>
    <definedName name="wrn.PrintOtherTaxandSSI." localSheetId="12" hidden="1">{"OtherTax Print",#N/A,FALSE,"Othertax";"Subschedules Print",#N/A,FALSE,"Subschedules"}</definedName>
    <definedName name="wrn.PrintOtherTaxandSSI." localSheetId="13" hidden="1">{"OtherTax Print",#N/A,FALSE,"Othertax";"Subschedules Print",#N/A,FALSE,"Subschedules"}</definedName>
    <definedName name="wrn.PrintOtherTaxandSSI." localSheetId="11" hidden="1">{"OtherTax Print",#N/A,FALSE,"Othertax";"Subschedules Print",#N/A,FALSE,"Subschedules"}</definedName>
    <definedName name="wrn.PrintOtherTaxandSSI." localSheetId="5" hidden="1">{"OtherTax Print",#N/A,FALSE,"Othertax";"Subschedules Print",#N/A,FALSE,"Subschedules"}</definedName>
    <definedName name="wrn.PrintOtherTaxandSSI." localSheetId="4" hidden="1">{"OtherTax Print",#N/A,FALSE,"Othertax";"Subschedules Print",#N/A,FALSE,"Subschedules"}</definedName>
    <definedName name="wrn.PrintOtherTaxandSSI." localSheetId="3" hidden="1">{"OtherTax Print",#N/A,FALSE,"Othertax";"Subschedules Print",#N/A,FALSE,"Subschedules"}</definedName>
    <definedName name="wrn.PrintOtherTaxandSSI." localSheetId="2" hidden="1">{"OtherTax Print",#N/A,FALSE,"Othertax";"Subschedules Print",#N/A,FALSE,"Subschedules"}</definedName>
    <definedName name="wrn.PrintOtherTaxandSSI." hidden="1">{"OtherTax Print",#N/A,FALSE,"Othertax";"Subschedules Print",#N/A,FALSE,"Subschedules"}</definedName>
    <definedName name="wrn.Rating._.Agency." localSheetId="0" hidden="1">{"Cover",#N/A,TRUE,"COVER";"Summary",#N/A,TRUE,"Financial Summary";"Consolidated",#N/A,TRUE,"CONSOL";"Parent",#N/A,TRUE,"ENER P";"Regulated",#N/A,TRUE,"REGULATED";"TEC",#N/A,TRUE,"ELEC";"PGS",#N/A,TRUE,"PGS";"Coal",#N/A,TRUE,"COAL";"TGI",#N/A,TRUE,"Guatemala";"Finance",#N/A,TRUE,"FINANCE";"SeaCoast",#N/A,TRUE,"SeaCoast"}</definedName>
    <definedName name="wrn.Rating._.Agency." localSheetId="9" hidden="1">{"Cover",#N/A,TRUE,"COVER";"Summary",#N/A,TRUE,"Financial Summary";"Consolidated",#N/A,TRUE,"CONSOL";"Parent",#N/A,TRUE,"ENER P";"Regulated",#N/A,TRUE,"REGULATED";"TEC",#N/A,TRUE,"ELEC";"PGS",#N/A,TRUE,"PGS";"Coal",#N/A,TRUE,"COAL";"TGI",#N/A,TRUE,"Guatemala";"Finance",#N/A,TRUE,"FINANCE";"SeaCoast",#N/A,TRUE,"SeaCoast"}</definedName>
    <definedName name="wrn.Rating._.Agency." localSheetId="10" hidden="1">{"Cover",#N/A,TRUE,"COVER";"Summary",#N/A,TRUE,"Financial Summary";"Consolidated",#N/A,TRUE,"CONSOL";"Parent",#N/A,TRUE,"ENER P";"Regulated",#N/A,TRUE,"REGULATED";"TEC",#N/A,TRUE,"ELEC";"PGS",#N/A,TRUE,"PGS";"Coal",#N/A,TRUE,"COAL";"TGI",#N/A,TRUE,"Guatemala";"Finance",#N/A,TRUE,"FINANCE";"SeaCoast",#N/A,TRUE,"SeaCoast"}</definedName>
    <definedName name="wrn.Rating._.Agency." localSheetId="1" hidden="1">{"Cover",#N/A,TRUE,"COVER";"Summary",#N/A,TRUE,"Financial Summary";"Consolidated",#N/A,TRUE,"CONSOL";"Parent",#N/A,TRUE,"ENER P";"Regulated",#N/A,TRUE,"REGULATED";"TEC",#N/A,TRUE,"ELEC";"PGS",#N/A,TRUE,"PGS";"Coal",#N/A,TRUE,"COAL";"TGI",#N/A,TRUE,"Guatemala";"Finance",#N/A,TRUE,"FINANCE";"SeaCoast",#N/A,TRUE,"SeaCoast"}</definedName>
    <definedName name="wrn.Rating._.Agency." localSheetId="7" hidden="1">{"Cover",#N/A,TRUE,"COVER";"Summary",#N/A,TRUE,"Financial Summary";"Consolidated",#N/A,TRUE,"CONSOL";"Parent",#N/A,TRUE,"ENER P";"Regulated",#N/A,TRUE,"REGULATED";"TEC",#N/A,TRUE,"ELEC";"PGS",#N/A,TRUE,"PGS";"Coal",#N/A,TRUE,"COAL";"TGI",#N/A,TRUE,"Guatemala";"Finance",#N/A,TRUE,"FINANCE";"SeaCoast",#N/A,TRUE,"SeaCoast"}</definedName>
    <definedName name="wrn.Rating._.Agency." localSheetId="8" hidden="1">{"Cover",#N/A,TRUE,"COVER";"Summary",#N/A,TRUE,"Financial Summary";"Consolidated",#N/A,TRUE,"CONSOL";"Parent",#N/A,TRUE,"ENER P";"Regulated",#N/A,TRUE,"REGULATED";"TEC",#N/A,TRUE,"ELEC";"PGS",#N/A,TRUE,"PGS";"Coal",#N/A,TRUE,"COAL";"TGI",#N/A,TRUE,"Guatemala";"Finance",#N/A,TRUE,"FINANCE";"SeaCoast",#N/A,TRUE,"SeaCoast"}</definedName>
    <definedName name="wrn.Rating._.Agency." localSheetId="6" hidden="1">{"Cover",#N/A,TRUE,"COVER";"Summary",#N/A,TRUE,"Financial Summary";"Consolidated",#N/A,TRUE,"CONSOL";"Parent",#N/A,TRUE,"ENER P";"Regulated",#N/A,TRUE,"REGULATED";"TEC",#N/A,TRUE,"ELEC";"PGS",#N/A,TRUE,"PGS";"Coal",#N/A,TRUE,"COAL";"TGI",#N/A,TRUE,"Guatemala";"Finance",#N/A,TRUE,"FINANCE";"SeaCoast",#N/A,TRUE,"SeaCoast"}</definedName>
    <definedName name="wrn.Rating._.Agency." localSheetId="14" hidden="1">{"Cover",#N/A,TRUE,"COVER";"Summary",#N/A,TRUE,"Financial Summary";"Consolidated",#N/A,TRUE,"CONSOL";"Parent",#N/A,TRUE,"ENER P";"Regulated",#N/A,TRUE,"REGULATED";"TEC",#N/A,TRUE,"ELEC";"PGS",#N/A,TRUE,"PGS";"Coal",#N/A,TRUE,"COAL";"TGI",#N/A,TRUE,"Guatemala";"Finance",#N/A,TRUE,"FINANCE";"SeaCoast",#N/A,TRUE,"SeaCoast"}</definedName>
    <definedName name="wrn.Rating._.Agency." localSheetId="16" hidden="1">{"Cover",#N/A,TRUE,"COVER";"Summary",#N/A,TRUE,"Financial Summary";"Consolidated",#N/A,TRUE,"CONSOL";"Parent",#N/A,TRUE,"ENER P";"Regulated",#N/A,TRUE,"REGULATED";"TEC",#N/A,TRUE,"ELEC";"PGS",#N/A,TRUE,"PGS";"Coal",#N/A,TRUE,"COAL";"TGI",#N/A,TRUE,"Guatemala";"Finance",#N/A,TRUE,"FINANCE";"SeaCoast",#N/A,TRUE,"SeaCoast"}</definedName>
    <definedName name="wrn.Rating._.Agency." localSheetId="15" hidden="1">{"Cover",#N/A,TRUE,"COVER";"Summary",#N/A,TRUE,"Financial Summary";"Consolidated",#N/A,TRUE,"CONSOL";"Parent",#N/A,TRUE,"ENER P";"Regulated",#N/A,TRUE,"REGULATED";"TEC",#N/A,TRUE,"ELEC";"PGS",#N/A,TRUE,"PGS";"Coal",#N/A,TRUE,"COAL";"TGI",#N/A,TRUE,"Guatemala";"Finance",#N/A,TRUE,"FINANCE";"SeaCoast",#N/A,TRUE,"SeaCoast"}</definedName>
    <definedName name="wrn.Rating._.Agency." localSheetId="12" hidden="1">{"Cover",#N/A,TRUE,"COVER";"Summary",#N/A,TRUE,"Financial Summary";"Consolidated",#N/A,TRUE,"CONSOL";"Parent",#N/A,TRUE,"ENER P";"Regulated",#N/A,TRUE,"REGULATED";"TEC",#N/A,TRUE,"ELEC";"PGS",#N/A,TRUE,"PGS";"Coal",#N/A,TRUE,"COAL";"TGI",#N/A,TRUE,"Guatemala";"Finance",#N/A,TRUE,"FINANCE";"SeaCoast",#N/A,TRUE,"SeaCoast"}</definedName>
    <definedName name="wrn.Rating._.Agency." localSheetId="13" hidden="1">{"Cover",#N/A,TRUE,"COVER";"Summary",#N/A,TRUE,"Financial Summary";"Consolidated",#N/A,TRUE,"CONSOL";"Parent",#N/A,TRUE,"ENER P";"Regulated",#N/A,TRUE,"REGULATED";"TEC",#N/A,TRUE,"ELEC";"PGS",#N/A,TRUE,"PGS";"Coal",#N/A,TRUE,"COAL";"TGI",#N/A,TRUE,"Guatemala";"Finance",#N/A,TRUE,"FINANCE";"SeaCoast",#N/A,TRUE,"SeaCoast"}</definedName>
    <definedName name="wrn.Rating._.Agency." localSheetId="11" hidden="1">{"Cover",#N/A,TRUE,"COVER";"Summary",#N/A,TRUE,"Financial Summary";"Consolidated",#N/A,TRUE,"CONSOL";"Parent",#N/A,TRUE,"ENER P";"Regulated",#N/A,TRUE,"REGULATED";"TEC",#N/A,TRUE,"ELEC";"PGS",#N/A,TRUE,"PGS";"Coal",#N/A,TRUE,"COAL";"TGI",#N/A,TRUE,"Guatemala";"Finance",#N/A,TRUE,"FINANCE";"SeaCoast",#N/A,TRUE,"SeaCoast"}</definedName>
    <definedName name="wrn.Rating._.Agency." localSheetId="5" hidden="1">{"Cover",#N/A,TRUE,"COVER";"Summary",#N/A,TRUE,"Financial Summary";"Consolidated",#N/A,TRUE,"CONSOL";"Parent",#N/A,TRUE,"ENER P";"Regulated",#N/A,TRUE,"REGULATED";"TEC",#N/A,TRUE,"ELEC";"PGS",#N/A,TRUE,"PGS";"Coal",#N/A,TRUE,"COAL";"TGI",#N/A,TRUE,"Guatemala";"Finance",#N/A,TRUE,"FINANCE";"SeaCoast",#N/A,TRUE,"SeaCoast"}</definedName>
    <definedName name="wrn.Rating._.Agency." localSheetId="4" hidden="1">{"Cover",#N/A,TRUE,"COVER";"Summary",#N/A,TRUE,"Financial Summary";"Consolidated",#N/A,TRUE,"CONSOL";"Parent",#N/A,TRUE,"ENER P";"Regulated",#N/A,TRUE,"REGULATED";"TEC",#N/A,TRUE,"ELEC";"PGS",#N/A,TRUE,"PGS";"Coal",#N/A,TRUE,"COAL";"TGI",#N/A,TRUE,"Guatemala";"Finance",#N/A,TRUE,"FINANCE";"SeaCoast",#N/A,TRUE,"SeaCoast"}</definedName>
    <definedName name="wrn.Rating._.Agency." localSheetId="3" hidden="1">{"Cover",#N/A,TRUE,"COVER";"Summary",#N/A,TRUE,"Financial Summary";"Consolidated",#N/A,TRUE,"CONSOL";"Parent",#N/A,TRUE,"ENER P";"Regulated",#N/A,TRUE,"REGULATED";"TEC",#N/A,TRUE,"ELEC";"PGS",#N/A,TRUE,"PGS";"Coal",#N/A,TRUE,"COAL";"TGI",#N/A,TRUE,"Guatemala";"Finance",#N/A,TRUE,"FINANCE";"SeaCoast",#N/A,TRUE,"SeaCoast"}</definedName>
    <definedName name="wrn.Rating._.Agency." localSheetId="2" hidden="1">{"Cover",#N/A,TRUE,"COVER";"Summary",#N/A,TRUE,"Financial Summary";"Consolidated",#N/A,TRUE,"CONSOL";"Parent",#N/A,TRUE,"ENER P";"Regulated",#N/A,TRUE,"REGULATED";"TEC",#N/A,TRUE,"ELEC";"PGS",#N/A,TRUE,"PGS";"Coal",#N/A,TRUE,"COAL";"TGI",#N/A,TRUE,"Guatemala";"Finance",#N/A,TRUE,"FINANCE";"SeaCoast",#N/A,TRUE,"SeaCoast"}</definedName>
    <definedName name="wrn.Rating._.Agency." hidden="1">{"Cover",#N/A,TRUE,"COVER";"Summary",#N/A,TRUE,"Financial Summary";"Consolidated",#N/A,TRUE,"CONSOL";"Parent",#N/A,TRUE,"ENER P";"Regulated",#N/A,TRUE,"REGULATED";"TEC",#N/A,TRUE,"ELEC";"PGS",#N/A,TRUE,"PGS";"Coal",#N/A,TRUE,"COAL";"TGI",#N/A,TRUE,"Guatemala";"Finance",#N/A,TRUE,"FINANCE";"SeaCoast",#N/A,TRUE,"SeaCoast"}</definedName>
    <definedName name="wrn.STETSON." localSheetId="0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9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10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1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7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8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6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14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16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15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12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13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11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5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4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3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2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localSheetId="0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localSheetId="9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localSheetId="10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localSheetId="1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localSheetId="7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localSheetId="8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localSheetId="6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localSheetId="14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localSheetId="16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localSheetId="15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localSheetId="12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localSheetId="13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localSheetId="11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localSheetId="5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localSheetId="4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localSheetId="3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localSheetId="2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xx" localSheetId="0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xxx" localSheetId="9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xxx" localSheetId="10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xxx" localSheetId="1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xxx" localSheetId="7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xxx" localSheetId="8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xxx" localSheetId="6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xxx" localSheetId="14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xxx" localSheetId="16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xxx" localSheetId="15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xxx" localSheetId="12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xxx" localSheetId="13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xxx" localSheetId="11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xxx" localSheetId="5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xxx" localSheetId="4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xxx" localSheetId="3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xxx" localSheetId="2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xxx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y" localSheetId="0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y" localSheetId="9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y" localSheetId="10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y" localSheetId="1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y" localSheetId="7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y" localSheetId="8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y" localSheetId="6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y" localSheetId="14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y" localSheetId="16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y" localSheetId="15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y" localSheetId="12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y" localSheetId="13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y" localSheetId="11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y" localSheetId="5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y" localSheetId="4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y" localSheetId="3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y" localSheetId="2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y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Z_23F18827_7997_11D6_8750_00508BD3B3BA_.wvu.Cols" localSheetId="1" hidden="1">#REF!,#REF!</definedName>
    <definedName name="Z_23F18827_7997_11D6_8750_00508BD3B3BA_.wvu.Cols" hidden="1">#REF!,#REF!</definedName>
    <definedName name="Z_23F18827_7997_11D6_8750_00508BD3B3BA_.wvu.PrintArea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2" l="1"/>
  <c r="A3" i="35"/>
  <c r="A3" i="39"/>
  <c r="A3" i="18"/>
  <c r="A3" i="30"/>
  <c r="A3" i="17"/>
  <c r="A3" i="32"/>
  <c r="A3" i="15"/>
  <c r="A3" i="14"/>
  <c r="D33" i="37"/>
  <c r="C36" i="39" l="1"/>
  <c r="D27" i="39"/>
  <c r="E27" i="39"/>
  <c r="F27" i="39"/>
  <c r="G27" i="39"/>
  <c r="H27" i="39"/>
  <c r="I27" i="39"/>
  <c r="J27" i="39"/>
  <c r="K27" i="39"/>
  <c r="L27" i="39"/>
  <c r="M27" i="39"/>
  <c r="N27" i="39"/>
  <c r="O27" i="39"/>
  <c r="P27" i="39"/>
  <c r="Q27" i="39"/>
  <c r="R27" i="39"/>
  <c r="S27" i="39"/>
  <c r="T27" i="39"/>
  <c r="U27" i="39"/>
  <c r="V27" i="39"/>
  <c r="W27" i="39"/>
  <c r="X27" i="39"/>
  <c r="Y27" i="39"/>
  <c r="Z27" i="39"/>
  <c r="AA27" i="39"/>
  <c r="AB27" i="39"/>
  <c r="AB35" i="39" s="1"/>
  <c r="AC27" i="39"/>
  <c r="AC35" i="39" s="1"/>
  <c r="AD27" i="39"/>
  <c r="AD35" i="39" s="1"/>
  <c r="AE27" i="39"/>
  <c r="AE35" i="39" s="1"/>
  <c r="AF27" i="39"/>
  <c r="AF35" i="39" s="1"/>
  <c r="AG27" i="39"/>
  <c r="AG35" i="39" s="1"/>
  <c r="AH27" i="39"/>
  <c r="AH35" i="39" s="1"/>
  <c r="AI27" i="39"/>
  <c r="AI35" i="39" s="1"/>
  <c r="AJ27" i="39"/>
  <c r="AJ35" i="39" s="1"/>
  <c r="AK27" i="39"/>
  <c r="AK35" i="39" s="1"/>
  <c r="AL27" i="39"/>
  <c r="AL35" i="39" s="1"/>
  <c r="AM27" i="39"/>
  <c r="AM35" i="39" s="1"/>
  <c r="C27" i="39"/>
  <c r="E43" i="39"/>
  <c r="D43" i="39"/>
  <c r="C43" i="39"/>
  <c r="E41" i="39"/>
  <c r="D41" i="39"/>
  <c r="C41" i="39"/>
  <c r="AM22" i="39"/>
  <c r="AL22" i="39"/>
  <c r="AK22" i="39"/>
  <c r="AJ22" i="39"/>
  <c r="AI22" i="39"/>
  <c r="AH22" i="39"/>
  <c r="AG22" i="39"/>
  <c r="AF22" i="39"/>
  <c r="AE22" i="39"/>
  <c r="AD22" i="39"/>
  <c r="AC22" i="39"/>
  <c r="AB22" i="39"/>
  <c r="AA22" i="39"/>
  <c r="Z22" i="39"/>
  <c r="Y22" i="39"/>
  <c r="X22" i="39"/>
  <c r="W22" i="39"/>
  <c r="V22" i="39"/>
  <c r="U22" i="39"/>
  <c r="T22" i="39"/>
  <c r="S22" i="39"/>
  <c r="R22" i="39"/>
  <c r="Q22" i="39"/>
  <c r="P22" i="39"/>
  <c r="O22" i="39"/>
  <c r="N22" i="39"/>
  <c r="M22" i="39"/>
  <c r="L22" i="39"/>
  <c r="K22" i="39"/>
  <c r="J22" i="39"/>
  <c r="I22" i="39"/>
  <c r="H22" i="39"/>
  <c r="G22" i="39"/>
  <c r="F22" i="39"/>
  <c r="E22" i="39"/>
  <c r="D22" i="39"/>
  <c r="C22" i="39"/>
  <c r="I14" i="39"/>
  <c r="G9" i="39"/>
  <c r="E9" i="39"/>
  <c r="C9" i="39"/>
  <c r="A7" i="39"/>
  <c r="A8" i="39" s="1"/>
  <c r="A9" i="39" s="1"/>
  <c r="A10" i="39" s="1"/>
  <c r="A11" i="39" s="1"/>
  <c r="A12" i="39" s="1"/>
  <c r="A13" i="39" s="1"/>
  <c r="A14" i="39" s="1"/>
  <c r="A15" i="39" s="1"/>
  <c r="D26" i="37"/>
  <c r="D25" i="37"/>
  <c r="D24" i="37"/>
  <c r="D23" i="37"/>
  <c r="D22" i="37"/>
  <c r="D21" i="37"/>
  <c r="D32" i="37"/>
  <c r="D31" i="37"/>
  <c r="D30" i="37"/>
  <c r="D29" i="37"/>
  <c r="D27" i="37"/>
  <c r="D28" i="37"/>
  <c r="D34" i="37"/>
  <c r="A7" i="37"/>
  <c r="A8" i="37" s="1"/>
  <c r="A9" i="37" s="1"/>
  <c r="A10" i="37" s="1"/>
  <c r="A11" i="37" s="1"/>
  <c r="A12" i="37" s="1"/>
  <c r="A13" i="37" s="1"/>
  <c r="A14" i="37" s="1"/>
  <c r="A15" i="37" s="1"/>
  <c r="A3" i="37"/>
  <c r="D32" i="39" l="1"/>
  <c r="D36" i="39" s="1"/>
  <c r="C6" i="39"/>
  <c r="E6" i="39" s="1"/>
  <c r="C12" i="39"/>
  <c r="E12" i="39" s="1"/>
  <c r="C35" i="39"/>
  <c r="C37" i="39" s="1"/>
  <c r="O29" i="39"/>
  <c r="D35" i="39"/>
  <c r="P29" i="39"/>
  <c r="E35" i="39"/>
  <c r="Q29" i="39"/>
  <c r="F35" i="39"/>
  <c r="R29" i="39"/>
  <c r="G35" i="39"/>
  <c r="S29" i="39"/>
  <c r="H35" i="39"/>
  <c r="T29" i="39"/>
  <c r="I35" i="39"/>
  <c r="U29" i="39"/>
  <c r="J35" i="39"/>
  <c r="V29" i="39"/>
  <c r="K35" i="39"/>
  <c r="W29" i="39"/>
  <c r="L35" i="39"/>
  <c r="X29" i="39"/>
  <c r="M35" i="39"/>
  <c r="Y29" i="39"/>
  <c r="N35" i="39"/>
  <c r="Z29" i="39"/>
  <c r="O35" i="39"/>
  <c r="D42" i="39" s="1"/>
  <c r="D44" i="39" s="1"/>
  <c r="AA29" i="39"/>
  <c r="P35" i="39"/>
  <c r="AB29" i="39"/>
  <c r="Q35" i="39"/>
  <c r="AC29" i="39"/>
  <c r="R35" i="39"/>
  <c r="AD29" i="39"/>
  <c r="S35" i="39"/>
  <c r="AE29" i="39"/>
  <c r="T35" i="39"/>
  <c r="AF29" i="39"/>
  <c r="U35" i="39"/>
  <c r="AG29" i="39"/>
  <c r="V35" i="39"/>
  <c r="AH29" i="39"/>
  <c r="W35" i="39"/>
  <c r="AI29" i="39"/>
  <c r="X35" i="39"/>
  <c r="AJ29" i="39"/>
  <c r="Y35" i="39"/>
  <c r="AK29" i="39"/>
  <c r="Z35" i="39"/>
  <c r="AL29" i="39"/>
  <c r="AA35" i="39"/>
  <c r="E42" i="39" s="1"/>
  <c r="E44" i="39" s="1"/>
  <c r="AM29" i="39"/>
  <c r="C12" i="35"/>
  <c r="D27" i="35"/>
  <c r="K27" i="35"/>
  <c r="L27" i="35"/>
  <c r="S27" i="35"/>
  <c r="T27" i="35"/>
  <c r="AA27" i="35"/>
  <c r="AB27" i="35"/>
  <c r="AB35" i="35" s="1"/>
  <c r="AI27" i="35"/>
  <c r="AI35" i="35" s="1"/>
  <c r="AJ27" i="35"/>
  <c r="AJ35" i="35" s="1"/>
  <c r="E43" i="35"/>
  <c r="D43" i="35"/>
  <c r="C43" i="35"/>
  <c r="E41" i="35"/>
  <c r="D41" i="35"/>
  <c r="C41" i="35"/>
  <c r="C36" i="35"/>
  <c r="D32" i="35"/>
  <c r="D36" i="35" s="1"/>
  <c r="AM27" i="35"/>
  <c r="AM35" i="35" s="1"/>
  <c r="AL27" i="35"/>
  <c r="AL35" i="35" s="1"/>
  <c r="AK27" i="35"/>
  <c r="AK35" i="35" s="1"/>
  <c r="AH27" i="35"/>
  <c r="AH35" i="35" s="1"/>
  <c r="AG27" i="35"/>
  <c r="AG35" i="35" s="1"/>
  <c r="AF27" i="35"/>
  <c r="AF35" i="35" s="1"/>
  <c r="AE27" i="35"/>
  <c r="AE35" i="35" s="1"/>
  <c r="AD27" i="35"/>
  <c r="AD35" i="35" s="1"/>
  <c r="AC27" i="35"/>
  <c r="AC35" i="35" s="1"/>
  <c r="Z27" i="35"/>
  <c r="Y27" i="35"/>
  <c r="X27" i="35"/>
  <c r="W27" i="35"/>
  <c r="V27" i="35"/>
  <c r="U27" i="35"/>
  <c r="R27" i="35"/>
  <c r="Q27" i="35"/>
  <c r="P27" i="35"/>
  <c r="O27" i="35"/>
  <c r="N27" i="35"/>
  <c r="M27" i="35"/>
  <c r="J27" i="35"/>
  <c r="I27" i="35"/>
  <c r="H27" i="35"/>
  <c r="G27" i="35"/>
  <c r="F27" i="35"/>
  <c r="E27" i="35"/>
  <c r="C27" i="35"/>
  <c r="AM22" i="35"/>
  <c r="AL22" i="35"/>
  <c r="AK22" i="35"/>
  <c r="AJ22" i="35"/>
  <c r="AI22" i="35"/>
  <c r="AH22" i="35"/>
  <c r="AG22" i="35"/>
  <c r="AF22" i="35"/>
  <c r="AE22" i="35"/>
  <c r="AD22" i="35"/>
  <c r="AC22" i="35"/>
  <c r="AB22" i="35"/>
  <c r="AA22" i="35"/>
  <c r="Z22" i="35"/>
  <c r="Y22" i="35"/>
  <c r="X22" i="35"/>
  <c r="W22" i="35"/>
  <c r="V22" i="35"/>
  <c r="U22" i="35"/>
  <c r="T22" i="35"/>
  <c r="S22" i="35"/>
  <c r="R22" i="35"/>
  <c r="Q22" i="35"/>
  <c r="P22" i="35"/>
  <c r="O22" i="35"/>
  <c r="N22" i="35"/>
  <c r="M22" i="35"/>
  <c r="L22" i="35"/>
  <c r="K22" i="35"/>
  <c r="J22" i="35"/>
  <c r="I22" i="35"/>
  <c r="H22" i="35"/>
  <c r="G22" i="35"/>
  <c r="F22" i="35"/>
  <c r="E22" i="35"/>
  <c r="D22" i="35"/>
  <c r="C22" i="35"/>
  <c r="I14" i="35"/>
  <c r="G9" i="35"/>
  <c r="E9" i="35"/>
  <c r="C9" i="35"/>
  <c r="A7" i="35"/>
  <c r="A8" i="35" s="1"/>
  <c r="A9" i="35" s="1"/>
  <c r="A10" i="35" s="1"/>
  <c r="A11" i="35" s="1"/>
  <c r="A12" i="35" s="1"/>
  <c r="A13" i="35" s="1"/>
  <c r="A14" i="35" s="1"/>
  <c r="A15" i="35" s="1"/>
  <c r="C6" i="35"/>
  <c r="E32" i="39" l="1"/>
  <c r="F32" i="39" s="1"/>
  <c r="G32" i="39" s="1"/>
  <c r="H32" i="39" s="1"/>
  <c r="I32" i="39" s="1"/>
  <c r="J32" i="39" s="1"/>
  <c r="K32" i="39" s="1"/>
  <c r="L32" i="39" s="1"/>
  <c r="M32" i="39" s="1"/>
  <c r="N32" i="39" s="1"/>
  <c r="O32" i="39" s="1"/>
  <c r="D37" i="39"/>
  <c r="C42" i="39"/>
  <c r="C44" i="39" s="1"/>
  <c r="C13" i="39" s="1"/>
  <c r="E13" i="39" s="1"/>
  <c r="G13" i="39" s="1"/>
  <c r="N36" i="39"/>
  <c r="N37" i="39" s="1"/>
  <c r="M36" i="39"/>
  <c r="M37" i="39" s="1"/>
  <c r="K36" i="39"/>
  <c r="K37" i="39" s="1"/>
  <c r="F36" i="39"/>
  <c r="F37" i="39" s="1"/>
  <c r="E36" i="39"/>
  <c r="E37" i="39" s="1"/>
  <c r="G12" i="39"/>
  <c r="I12" i="39" s="1"/>
  <c r="I11" i="39"/>
  <c r="G6" i="39"/>
  <c r="E6" i="35"/>
  <c r="E12" i="35"/>
  <c r="C35" i="35"/>
  <c r="C37" i="35" s="1"/>
  <c r="O29" i="35"/>
  <c r="D35" i="35"/>
  <c r="D37" i="35" s="1"/>
  <c r="P29" i="35"/>
  <c r="E35" i="35"/>
  <c r="Q29" i="35"/>
  <c r="F35" i="35"/>
  <c r="R29" i="35"/>
  <c r="G35" i="35"/>
  <c r="S29" i="35"/>
  <c r="H35" i="35"/>
  <c r="T29" i="35"/>
  <c r="I35" i="35"/>
  <c r="U29" i="35"/>
  <c r="J35" i="35"/>
  <c r="V29" i="35"/>
  <c r="K35" i="35"/>
  <c r="W29" i="35"/>
  <c r="L35" i="35"/>
  <c r="X29" i="35"/>
  <c r="M35" i="35"/>
  <c r="Y29" i="35"/>
  <c r="N35" i="35"/>
  <c r="Z29" i="35"/>
  <c r="O35" i="35"/>
  <c r="D42" i="35" s="1"/>
  <c r="D44" i="35" s="1"/>
  <c r="AA29" i="35"/>
  <c r="P35" i="35"/>
  <c r="AB29" i="35"/>
  <c r="Q35" i="35"/>
  <c r="AC29" i="35"/>
  <c r="R35" i="35"/>
  <c r="AD29" i="35"/>
  <c r="S35" i="35"/>
  <c r="AE29" i="35"/>
  <c r="T35" i="35"/>
  <c r="AF29" i="35"/>
  <c r="U35" i="35"/>
  <c r="AG29" i="35"/>
  <c r="V35" i="35"/>
  <c r="AH29" i="35"/>
  <c r="W35" i="35"/>
  <c r="AI29" i="35"/>
  <c r="X35" i="35"/>
  <c r="AJ29" i="35"/>
  <c r="Y35" i="35"/>
  <c r="AK29" i="35"/>
  <c r="Z35" i="35"/>
  <c r="AL29" i="35"/>
  <c r="AA35" i="35"/>
  <c r="E42" i="35" s="1"/>
  <c r="E44" i="35" s="1"/>
  <c r="AM29" i="35"/>
  <c r="E32" i="35"/>
  <c r="F32" i="35" s="1"/>
  <c r="G32" i="35" s="1"/>
  <c r="H32" i="35" s="1"/>
  <c r="I32" i="35" s="1"/>
  <c r="J32" i="35" s="1"/>
  <c r="K32" i="35" s="1"/>
  <c r="L32" i="35" s="1"/>
  <c r="M32" i="35" s="1"/>
  <c r="N32" i="35" s="1"/>
  <c r="O32" i="35" s="1"/>
  <c r="O35" i="2"/>
  <c r="K31" i="2"/>
  <c r="P23" i="2"/>
  <c r="D32" i="30"/>
  <c r="C6" i="1"/>
  <c r="C6" i="5"/>
  <c r="G36" i="39" l="1"/>
  <c r="G37" i="39" s="1"/>
  <c r="O36" i="39"/>
  <c r="O37" i="39" s="1"/>
  <c r="H36" i="39"/>
  <c r="H37" i="39" s="1"/>
  <c r="P32" i="39"/>
  <c r="P36" i="39" s="1"/>
  <c r="P37" i="39" s="1"/>
  <c r="I36" i="39"/>
  <c r="I37" i="39" s="1"/>
  <c r="J36" i="39"/>
  <c r="J37" i="39" s="1"/>
  <c r="O39" i="39"/>
  <c r="L36" i="39"/>
  <c r="L37" i="39" s="1"/>
  <c r="E32" i="30"/>
  <c r="C42" i="35"/>
  <c r="C44" i="35" s="1"/>
  <c r="C13" i="35" s="1"/>
  <c r="E13" i="35" s="1"/>
  <c r="G13" i="35" s="1"/>
  <c r="I13" i="35" s="1"/>
  <c r="I13" i="39"/>
  <c r="I6" i="39"/>
  <c r="E33" i="37" s="1"/>
  <c r="P32" i="35"/>
  <c r="O36" i="35"/>
  <c r="O37" i="35" s="1"/>
  <c r="N36" i="35"/>
  <c r="N37" i="35" s="1"/>
  <c r="M36" i="35"/>
  <c r="M37" i="35" s="1"/>
  <c r="L36" i="35"/>
  <c r="L37" i="35" s="1"/>
  <c r="K36" i="35"/>
  <c r="K37" i="35" s="1"/>
  <c r="J36" i="35"/>
  <c r="J37" i="35" s="1"/>
  <c r="I36" i="35"/>
  <c r="I37" i="35" s="1"/>
  <c r="H36" i="35"/>
  <c r="H37" i="35" s="1"/>
  <c r="G36" i="35"/>
  <c r="G37" i="35" s="1"/>
  <c r="F36" i="35"/>
  <c r="F37" i="35" s="1"/>
  <c r="E36" i="35"/>
  <c r="E37" i="35" s="1"/>
  <c r="O39" i="35"/>
  <c r="G12" i="35"/>
  <c r="I12" i="35" s="1"/>
  <c r="I11" i="35"/>
  <c r="G6" i="35"/>
  <c r="E6" i="1"/>
  <c r="C6" i="12"/>
  <c r="D32" i="18"/>
  <c r="D32" i="17"/>
  <c r="D32" i="32"/>
  <c r="E32" i="32" s="1"/>
  <c r="AM39" i="15"/>
  <c r="AL39" i="15"/>
  <c r="AK39" i="15"/>
  <c r="AJ39" i="15"/>
  <c r="AI39" i="15"/>
  <c r="AH39" i="15"/>
  <c r="AG39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F32" i="32"/>
  <c r="G32" i="32" s="1"/>
  <c r="H32" i="32" s="1"/>
  <c r="I32" i="32" s="1"/>
  <c r="J32" i="32" s="1"/>
  <c r="K32" i="32" s="1"/>
  <c r="L32" i="32" s="1"/>
  <c r="M32" i="32" s="1"/>
  <c r="N32" i="32" s="1"/>
  <c r="O32" i="32" s="1"/>
  <c r="P32" i="32" s="1"/>
  <c r="Q32" i="32" s="1"/>
  <c r="R32" i="32" s="1"/>
  <c r="S32" i="32" s="1"/>
  <c r="T32" i="32" s="1"/>
  <c r="U32" i="32" s="1"/>
  <c r="V32" i="32" s="1"/>
  <c r="W32" i="32" s="1"/>
  <c r="X32" i="32" s="1"/>
  <c r="Y32" i="32" s="1"/>
  <c r="Z32" i="32" s="1"/>
  <c r="AA32" i="32" s="1"/>
  <c r="AB32" i="32" s="1"/>
  <c r="E6" i="5"/>
  <c r="G6" i="5" s="1"/>
  <c r="P39" i="39" l="1"/>
  <c r="Q32" i="39"/>
  <c r="Q39" i="39" s="1"/>
  <c r="E32" i="17"/>
  <c r="F32" i="17" s="1"/>
  <c r="F32" i="30"/>
  <c r="P36" i="35"/>
  <c r="P37" i="35" s="1"/>
  <c r="P39" i="35"/>
  <c r="Q32" i="35"/>
  <c r="I6" i="35"/>
  <c r="E32" i="18"/>
  <c r="AC32" i="32"/>
  <c r="AC39" i="32" s="1"/>
  <c r="AB39" i="32"/>
  <c r="AA39" i="32"/>
  <c r="Z39" i="32"/>
  <c r="Y39" i="32"/>
  <c r="X39" i="32"/>
  <c r="W39" i="32"/>
  <c r="V39" i="32"/>
  <c r="U39" i="32"/>
  <c r="T39" i="32"/>
  <c r="S39" i="32"/>
  <c r="R39" i="32"/>
  <c r="Q39" i="32"/>
  <c r="P39" i="32"/>
  <c r="O39" i="32"/>
  <c r="Q36" i="39" l="1"/>
  <c r="Q37" i="39" s="1"/>
  <c r="R32" i="39"/>
  <c r="G32" i="30"/>
  <c r="E34" i="37"/>
  <c r="R32" i="35"/>
  <c r="Q39" i="35"/>
  <c r="Q36" i="35"/>
  <c r="Q37" i="35" s="1"/>
  <c r="F32" i="18"/>
  <c r="AD32" i="32"/>
  <c r="G32" i="17"/>
  <c r="R39" i="39" l="1"/>
  <c r="R36" i="39"/>
  <c r="R37" i="39" s="1"/>
  <c r="S32" i="39"/>
  <c r="H32" i="30"/>
  <c r="R39" i="35"/>
  <c r="S32" i="35"/>
  <c r="R36" i="35"/>
  <c r="R37" i="35" s="1"/>
  <c r="G32" i="18"/>
  <c r="AE32" i="32"/>
  <c r="AE39" i="32" s="1"/>
  <c r="AD39" i="32"/>
  <c r="H32" i="17"/>
  <c r="T32" i="39" l="1"/>
  <c r="U32" i="39" s="1"/>
  <c r="S39" i="39"/>
  <c r="S36" i="39"/>
  <c r="S37" i="39" s="1"/>
  <c r="I32" i="30"/>
  <c r="T36" i="39"/>
  <c r="T37" i="39" s="1"/>
  <c r="T32" i="35"/>
  <c r="S36" i="35"/>
  <c r="S37" i="35" s="1"/>
  <c r="S39" i="35"/>
  <c r="H32" i="18"/>
  <c r="AF32" i="32"/>
  <c r="I32" i="17"/>
  <c r="T39" i="39" l="1"/>
  <c r="T39" i="35"/>
  <c r="J32" i="30"/>
  <c r="V32" i="39"/>
  <c r="U36" i="39"/>
  <c r="U37" i="39" s="1"/>
  <c r="U39" i="39"/>
  <c r="U32" i="35"/>
  <c r="T36" i="35"/>
  <c r="T37" i="35" s="1"/>
  <c r="I32" i="18"/>
  <c r="AG32" i="32"/>
  <c r="AG39" i="32" s="1"/>
  <c r="AF39" i="32"/>
  <c r="J32" i="17"/>
  <c r="K32" i="30" l="1"/>
  <c r="W32" i="39"/>
  <c r="V36" i="39"/>
  <c r="V37" i="39" s="1"/>
  <c r="V39" i="39"/>
  <c r="V32" i="35"/>
  <c r="U36" i="35"/>
  <c r="U37" i="35" s="1"/>
  <c r="U39" i="35"/>
  <c r="J32" i="18"/>
  <c r="AH32" i="32"/>
  <c r="K32" i="17"/>
  <c r="V39" i="35" l="1"/>
  <c r="L32" i="30"/>
  <c r="X32" i="39"/>
  <c r="W36" i="39"/>
  <c r="W37" i="39" s="1"/>
  <c r="W39" i="39"/>
  <c r="W32" i="35"/>
  <c r="V36" i="35"/>
  <c r="V37" i="35" s="1"/>
  <c r="K32" i="18"/>
  <c r="AI32" i="32"/>
  <c r="AI39" i="32" s="1"/>
  <c r="AH39" i="32"/>
  <c r="L32" i="17"/>
  <c r="M32" i="30" l="1"/>
  <c r="Y32" i="39"/>
  <c r="X36" i="39"/>
  <c r="X37" i="39" s="1"/>
  <c r="X39" i="39"/>
  <c r="X32" i="35"/>
  <c r="W36" i="35"/>
  <c r="W37" i="35" s="1"/>
  <c r="W39" i="35"/>
  <c r="L32" i="18"/>
  <c r="AJ32" i="32"/>
  <c r="M32" i="17"/>
  <c r="D27" i="32"/>
  <c r="D35" i="32" s="1"/>
  <c r="I27" i="32"/>
  <c r="I35" i="32" s="1"/>
  <c r="J27" i="32"/>
  <c r="J35" i="32" s="1"/>
  <c r="K27" i="32"/>
  <c r="K35" i="32" s="1"/>
  <c r="L27" i="32"/>
  <c r="L35" i="32" s="1"/>
  <c r="Q27" i="32"/>
  <c r="Q35" i="32" s="1"/>
  <c r="R27" i="32"/>
  <c r="R35" i="32" s="1"/>
  <c r="S27" i="32"/>
  <c r="S35" i="32" s="1"/>
  <c r="T27" i="32"/>
  <c r="T35" i="32" s="1"/>
  <c r="Y27" i="32"/>
  <c r="Y35" i="32" s="1"/>
  <c r="Z27" i="32"/>
  <c r="Z35" i="32" s="1"/>
  <c r="AA27" i="32"/>
  <c r="AA35" i="32" s="1"/>
  <c r="AB27" i="32"/>
  <c r="AB35" i="32" s="1"/>
  <c r="AG27" i="32"/>
  <c r="AG35" i="32" s="1"/>
  <c r="AH27" i="32"/>
  <c r="AH35" i="32" s="1"/>
  <c r="AI27" i="32"/>
  <c r="AI35" i="32" s="1"/>
  <c r="AJ27" i="32"/>
  <c r="AJ35" i="32" s="1"/>
  <c r="C6" i="14"/>
  <c r="E6" i="14" s="1"/>
  <c r="E41" i="32"/>
  <c r="D41" i="32"/>
  <c r="C41" i="32"/>
  <c r="AM27" i="32"/>
  <c r="AM35" i="32" s="1"/>
  <c r="AL27" i="32"/>
  <c r="AL35" i="32" s="1"/>
  <c r="AK27" i="32"/>
  <c r="AK35" i="32" s="1"/>
  <c r="AF27" i="32"/>
  <c r="AF35" i="32" s="1"/>
  <c r="AE27" i="32"/>
  <c r="AE35" i="32" s="1"/>
  <c r="AD27" i="32"/>
  <c r="AD35" i="32" s="1"/>
  <c r="AC27" i="32"/>
  <c r="AC35" i="32" s="1"/>
  <c r="X27" i="32"/>
  <c r="X35" i="32" s="1"/>
  <c r="W27" i="32"/>
  <c r="W35" i="32" s="1"/>
  <c r="V27" i="32"/>
  <c r="V35" i="32" s="1"/>
  <c r="U27" i="32"/>
  <c r="U35" i="32" s="1"/>
  <c r="P27" i="32"/>
  <c r="P35" i="32" s="1"/>
  <c r="O27" i="32"/>
  <c r="O35" i="32" s="1"/>
  <c r="N27" i="32"/>
  <c r="N35" i="32" s="1"/>
  <c r="M27" i="32"/>
  <c r="M35" i="32" s="1"/>
  <c r="H27" i="32"/>
  <c r="H35" i="32" s="1"/>
  <c r="G27" i="32"/>
  <c r="G35" i="32" s="1"/>
  <c r="F27" i="32"/>
  <c r="F35" i="32" s="1"/>
  <c r="E27" i="32"/>
  <c r="E35" i="32" s="1"/>
  <c r="C27" i="32"/>
  <c r="C35" i="32" s="1"/>
  <c r="AM22" i="32"/>
  <c r="AL22" i="32"/>
  <c r="AK22" i="32"/>
  <c r="AJ22" i="32"/>
  <c r="AI22" i="32"/>
  <c r="AH22" i="32"/>
  <c r="AG22" i="32"/>
  <c r="AF22" i="32"/>
  <c r="AE22" i="32"/>
  <c r="AD22" i="32"/>
  <c r="AC22" i="32"/>
  <c r="AB22" i="32"/>
  <c r="AA22" i="32"/>
  <c r="Z22" i="32"/>
  <c r="Y22" i="32"/>
  <c r="X22" i="32"/>
  <c r="W22" i="32"/>
  <c r="V22" i="32"/>
  <c r="U22" i="32"/>
  <c r="T22" i="32"/>
  <c r="S22" i="32"/>
  <c r="R22" i="32"/>
  <c r="Q22" i="32"/>
  <c r="P22" i="32"/>
  <c r="O22" i="32"/>
  <c r="N22" i="32"/>
  <c r="M22" i="32"/>
  <c r="L22" i="32"/>
  <c r="K22" i="32"/>
  <c r="J22" i="32"/>
  <c r="I22" i="32"/>
  <c r="H22" i="32"/>
  <c r="G22" i="32"/>
  <c r="F22" i="32"/>
  <c r="E22" i="32"/>
  <c r="D22" i="32"/>
  <c r="C22" i="32"/>
  <c r="C9" i="32"/>
  <c r="A7" i="32"/>
  <c r="A8" i="32" s="1"/>
  <c r="A9" i="32" s="1"/>
  <c r="A10" i="32" s="1"/>
  <c r="A11" i="32" s="1"/>
  <c r="A12" i="32" s="1"/>
  <c r="A13" i="32" s="1"/>
  <c r="A14" i="32" s="1"/>
  <c r="A15" i="32" s="1"/>
  <c r="H11" i="37"/>
  <c r="F11" i="37"/>
  <c r="E6" i="12"/>
  <c r="A3" i="9"/>
  <c r="A3" i="8"/>
  <c r="A3" i="7"/>
  <c r="A3" i="5"/>
  <c r="A3" i="1"/>
  <c r="A11" i="18"/>
  <c r="A12" i="18"/>
  <c r="A13" i="18"/>
  <c r="A14" i="18"/>
  <c r="A15" i="18"/>
  <c r="A11" i="17"/>
  <c r="A12" i="17"/>
  <c r="A13" i="17"/>
  <c r="A14" i="17"/>
  <c r="A15" i="17"/>
  <c r="A11" i="15"/>
  <c r="A12" i="15"/>
  <c r="A13" i="15"/>
  <c r="A14" i="15"/>
  <c r="A15" i="15"/>
  <c r="A11" i="9"/>
  <c r="A12" i="9"/>
  <c r="A13" i="9"/>
  <c r="A14" i="9"/>
  <c r="A15" i="9"/>
  <c r="A11" i="8"/>
  <c r="A12" i="8"/>
  <c r="A13" i="8"/>
  <c r="A14" i="8"/>
  <c r="A15" i="8"/>
  <c r="A11" i="7"/>
  <c r="A12" i="7"/>
  <c r="A13" i="7"/>
  <c r="A14" i="7"/>
  <c r="A15" i="7"/>
  <c r="A11" i="1"/>
  <c r="A12" i="1"/>
  <c r="A13" i="1"/>
  <c r="A14" i="1"/>
  <c r="A15" i="1"/>
  <c r="A14" i="30"/>
  <c r="A15" i="30"/>
  <c r="N32" i="30" l="1"/>
  <c r="Z32" i="39"/>
  <c r="Y36" i="39"/>
  <c r="Y37" i="39" s="1"/>
  <c r="Y39" i="39"/>
  <c r="Y32" i="35"/>
  <c r="X36" i="35"/>
  <c r="X37" i="35" s="1"/>
  <c r="X39" i="35"/>
  <c r="G11" i="37"/>
  <c r="M32" i="18"/>
  <c r="AK32" i="32"/>
  <c r="AK39" i="32" s="1"/>
  <c r="AJ39" i="32"/>
  <c r="G6" i="14"/>
  <c r="N32" i="17"/>
  <c r="C12" i="32"/>
  <c r="E12" i="32" s="1"/>
  <c r="I11" i="32"/>
  <c r="C6" i="32"/>
  <c r="E6" i="32" s="1"/>
  <c r="G6" i="32" s="1"/>
  <c r="C36" i="32"/>
  <c r="C37" i="32" s="1"/>
  <c r="C42" i="32"/>
  <c r="D42" i="32"/>
  <c r="E42" i="32"/>
  <c r="O32" i="30" l="1"/>
  <c r="Y39" i="35"/>
  <c r="AA32" i="39"/>
  <c r="Z36" i="39"/>
  <c r="Z37" i="39" s="1"/>
  <c r="Z39" i="39"/>
  <c r="Z32" i="35"/>
  <c r="Y36" i="35"/>
  <c r="Y37" i="35" s="1"/>
  <c r="N32" i="18"/>
  <c r="AL32" i="32"/>
  <c r="AL39" i="32" s="1"/>
  <c r="O32" i="17"/>
  <c r="D36" i="32"/>
  <c r="D37" i="32" s="1"/>
  <c r="G12" i="32"/>
  <c r="I12" i="32" s="1"/>
  <c r="I6" i="32"/>
  <c r="E23" i="37" s="1"/>
  <c r="P32" i="30" l="1"/>
  <c r="O39" i="30"/>
  <c r="AB32" i="39"/>
  <c r="AA36" i="39"/>
  <c r="AA37" i="39" s="1"/>
  <c r="AA39" i="39"/>
  <c r="AA32" i="35"/>
  <c r="Z36" i="35"/>
  <c r="Z37" i="35" s="1"/>
  <c r="Z39" i="35"/>
  <c r="O32" i="18"/>
  <c r="AM32" i="32"/>
  <c r="O39" i="17"/>
  <c r="P32" i="17"/>
  <c r="E36" i="32"/>
  <c r="E37" i="32" s="1"/>
  <c r="Q32" i="30" l="1"/>
  <c r="P39" i="30"/>
  <c r="AC32" i="39"/>
  <c r="AB36" i="39"/>
  <c r="AB37" i="39" s="1"/>
  <c r="AB39" i="39"/>
  <c r="AB32" i="35"/>
  <c r="AA36" i="35"/>
  <c r="AA37" i="35" s="1"/>
  <c r="AA39" i="35"/>
  <c r="P32" i="18"/>
  <c r="O39" i="18"/>
  <c r="AM39" i="32"/>
  <c r="P39" i="17"/>
  <c r="Q32" i="17"/>
  <c r="F36" i="32"/>
  <c r="F37" i="32" s="1"/>
  <c r="C17" i="4"/>
  <c r="R32" i="30" l="1"/>
  <c r="Q39" i="30"/>
  <c r="AD32" i="39"/>
  <c r="AC36" i="39"/>
  <c r="AC37" i="39" s="1"/>
  <c r="AC39" i="39"/>
  <c r="AC32" i="35"/>
  <c r="AB36" i="35"/>
  <c r="AB37" i="35" s="1"/>
  <c r="AB39" i="35"/>
  <c r="Q32" i="18"/>
  <c r="P39" i="18"/>
  <c r="D17" i="4"/>
  <c r="Q39" i="17"/>
  <c r="R32" i="17"/>
  <c r="G36" i="32"/>
  <c r="G37" i="32" s="1"/>
  <c r="I11" i="7"/>
  <c r="I11" i="5"/>
  <c r="I11" i="1"/>
  <c r="D41" i="5"/>
  <c r="O27" i="5"/>
  <c r="E41" i="5"/>
  <c r="AA27" i="5"/>
  <c r="D41" i="7"/>
  <c r="O27" i="7"/>
  <c r="E41" i="7"/>
  <c r="AA27" i="7"/>
  <c r="D41" i="8"/>
  <c r="O27" i="8"/>
  <c r="E41" i="8"/>
  <c r="AA27" i="8"/>
  <c r="D41" i="9"/>
  <c r="O27" i="9"/>
  <c r="E41" i="9"/>
  <c r="AA27" i="9"/>
  <c r="D41" i="12"/>
  <c r="O27" i="12"/>
  <c r="E41" i="12"/>
  <c r="AA27" i="12"/>
  <c r="D41" i="14"/>
  <c r="O27" i="14"/>
  <c r="E41" i="14"/>
  <c r="AA27" i="14"/>
  <c r="D41" i="15"/>
  <c r="O27" i="15"/>
  <c r="E41" i="15"/>
  <c r="AA27" i="15"/>
  <c r="D41" i="17"/>
  <c r="O27" i="17"/>
  <c r="E41" i="17"/>
  <c r="AA27" i="17"/>
  <c r="D41" i="30"/>
  <c r="O27" i="30"/>
  <c r="E41" i="30"/>
  <c r="AA27" i="30"/>
  <c r="D41" i="18"/>
  <c r="O27" i="18"/>
  <c r="E41" i="18"/>
  <c r="AA27" i="18"/>
  <c r="D41" i="1"/>
  <c r="O27" i="1"/>
  <c r="E41" i="1"/>
  <c r="AA27" i="1"/>
  <c r="C41" i="5"/>
  <c r="C27" i="5"/>
  <c r="C41" i="7"/>
  <c r="C27" i="7"/>
  <c r="C41" i="8"/>
  <c r="C27" i="8"/>
  <c r="C41" i="9"/>
  <c r="C27" i="9"/>
  <c r="C41" i="12"/>
  <c r="C27" i="12"/>
  <c r="C41" i="14"/>
  <c r="C27" i="14"/>
  <c r="C41" i="15"/>
  <c r="C27" i="15"/>
  <c r="C41" i="17"/>
  <c r="C27" i="17"/>
  <c r="C41" i="30"/>
  <c r="C27" i="30"/>
  <c r="C41" i="18"/>
  <c r="C27" i="18"/>
  <c r="C41" i="1"/>
  <c r="C27" i="1"/>
  <c r="C13" i="4"/>
  <c r="C12" i="4"/>
  <c r="D12" i="4" s="1"/>
  <c r="E12" i="4" s="1"/>
  <c r="C43" i="14"/>
  <c r="D19" i="4"/>
  <c r="O37" i="2"/>
  <c r="D20" i="4"/>
  <c r="C11" i="4"/>
  <c r="D11" i="4"/>
  <c r="E11" i="4" s="1"/>
  <c r="C6" i="18"/>
  <c r="C43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C22" i="18"/>
  <c r="AD22" i="18"/>
  <c r="AE22" i="18"/>
  <c r="AF22" i="18"/>
  <c r="AG22" i="18"/>
  <c r="AH22" i="18"/>
  <c r="AI22" i="18"/>
  <c r="AJ22" i="18"/>
  <c r="AK22" i="18"/>
  <c r="AL22" i="18"/>
  <c r="AM22" i="18"/>
  <c r="C12" i="18"/>
  <c r="C9" i="18"/>
  <c r="C6" i="30"/>
  <c r="E6" i="30" s="1"/>
  <c r="E9" i="30"/>
  <c r="C43" i="30"/>
  <c r="C22" i="30"/>
  <c r="D22" i="30"/>
  <c r="E22" i="30"/>
  <c r="F22" i="30"/>
  <c r="G22" i="30"/>
  <c r="H22" i="30"/>
  <c r="I22" i="30"/>
  <c r="J22" i="30"/>
  <c r="K22" i="30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Y22" i="30"/>
  <c r="Z22" i="30"/>
  <c r="AA22" i="30"/>
  <c r="AB22" i="30"/>
  <c r="AC22" i="30"/>
  <c r="AD22" i="30"/>
  <c r="AE22" i="30"/>
  <c r="AF22" i="30"/>
  <c r="AG22" i="30"/>
  <c r="AH22" i="30"/>
  <c r="AI22" i="30"/>
  <c r="AJ22" i="30"/>
  <c r="AK22" i="30"/>
  <c r="AL22" i="30"/>
  <c r="AM22" i="30"/>
  <c r="C9" i="30"/>
  <c r="C6" i="17"/>
  <c r="C43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C9" i="17"/>
  <c r="C6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W22" i="15"/>
  <c r="X22" i="15"/>
  <c r="Y22" i="15"/>
  <c r="Z22" i="15"/>
  <c r="AA22" i="15"/>
  <c r="AB22" i="15"/>
  <c r="AC22" i="15"/>
  <c r="AD22" i="15"/>
  <c r="AE22" i="15"/>
  <c r="AF22" i="15"/>
  <c r="AG22" i="15"/>
  <c r="AH22" i="15"/>
  <c r="AI22" i="15"/>
  <c r="AJ22" i="15"/>
  <c r="AK22" i="15"/>
  <c r="AL22" i="15"/>
  <c r="AM22" i="15"/>
  <c r="C9" i="15"/>
  <c r="C22" i="14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Y22" i="14"/>
  <c r="Z22" i="14"/>
  <c r="AA22" i="14"/>
  <c r="AB22" i="14"/>
  <c r="AC22" i="14"/>
  <c r="AD22" i="14"/>
  <c r="AE22" i="14"/>
  <c r="AF22" i="14"/>
  <c r="AG22" i="14"/>
  <c r="AH22" i="14"/>
  <c r="AI22" i="14"/>
  <c r="AJ22" i="14"/>
  <c r="AK22" i="14"/>
  <c r="AL22" i="14"/>
  <c r="AM22" i="14"/>
  <c r="E9" i="14"/>
  <c r="C9" i="14"/>
  <c r="C43" i="12"/>
  <c r="C22" i="12"/>
  <c r="D22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Z22" i="12"/>
  <c r="AA22" i="12"/>
  <c r="AB22" i="12"/>
  <c r="AC22" i="12"/>
  <c r="AD22" i="12"/>
  <c r="AE22" i="12"/>
  <c r="AF22" i="12"/>
  <c r="AG22" i="12"/>
  <c r="AH22" i="12"/>
  <c r="AI22" i="12"/>
  <c r="AJ22" i="12"/>
  <c r="AK22" i="12"/>
  <c r="AL22" i="12"/>
  <c r="AM22" i="12"/>
  <c r="C9" i="12"/>
  <c r="C6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AG22" i="9"/>
  <c r="AH22" i="9"/>
  <c r="AI22" i="9"/>
  <c r="AJ22" i="9"/>
  <c r="AK22" i="9"/>
  <c r="AL22" i="9"/>
  <c r="AM22" i="9"/>
  <c r="C9" i="9"/>
  <c r="C43" i="9"/>
  <c r="C43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AF22" i="8"/>
  <c r="AG22" i="8"/>
  <c r="AH22" i="8"/>
  <c r="AI22" i="8"/>
  <c r="AJ22" i="8"/>
  <c r="AK22" i="8"/>
  <c r="AL22" i="8"/>
  <c r="AM22" i="8"/>
  <c r="C9" i="8"/>
  <c r="C6" i="7"/>
  <c r="E9" i="7"/>
  <c r="C43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AF22" i="7"/>
  <c r="AG22" i="7"/>
  <c r="AH22" i="7"/>
  <c r="AI22" i="7"/>
  <c r="AJ22" i="7"/>
  <c r="AK22" i="7"/>
  <c r="AL22" i="7"/>
  <c r="AM22" i="7"/>
  <c r="D32" i="7"/>
  <c r="C9" i="7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C36" i="5"/>
  <c r="C9" i="5"/>
  <c r="C43" i="5"/>
  <c r="C43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C32" i="1"/>
  <c r="C9" i="1"/>
  <c r="I14" i="1"/>
  <c r="I14" i="5"/>
  <c r="I14" i="7"/>
  <c r="I14" i="8"/>
  <c r="I14" i="9"/>
  <c r="I11" i="9"/>
  <c r="I14" i="12"/>
  <c r="I11" i="17"/>
  <c r="I11" i="30"/>
  <c r="I11" i="18"/>
  <c r="E27" i="30"/>
  <c r="F27" i="30"/>
  <c r="J27" i="30"/>
  <c r="K27" i="30"/>
  <c r="L27" i="30"/>
  <c r="N27" i="30"/>
  <c r="P27" i="30"/>
  <c r="S27" i="30"/>
  <c r="T27" i="30"/>
  <c r="U27" i="30"/>
  <c r="V27" i="30"/>
  <c r="X27" i="30"/>
  <c r="Y27" i="30"/>
  <c r="Z27" i="30"/>
  <c r="AB27" i="30"/>
  <c r="AB35" i="30" s="1"/>
  <c r="AC27" i="30"/>
  <c r="AC35" i="30" s="1"/>
  <c r="AF27" i="30"/>
  <c r="AF35" i="30" s="1"/>
  <c r="AH27" i="30"/>
  <c r="AH35" i="30" s="1"/>
  <c r="AI27" i="30"/>
  <c r="AI35" i="30" s="1"/>
  <c r="AJ27" i="30"/>
  <c r="AJ35" i="30" s="1"/>
  <c r="AK27" i="30"/>
  <c r="AK35" i="30" s="1"/>
  <c r="AL27" i="30"/>
  <c r="AL35" i="30" s="1"/>
  <c r="AM27" i="30"/>
  <c r="C36" i="30"/>
  <c r="AG27" i="30"/>
  <c r="AG35" i="30" s="1"/>
  <c r="AD27" i="30"/>
  <c r="AD35" i="30" s="1"/>
  <c r="Q27" i="30"/>
  <c r="I27" i="30"/>
  <c r="H27" i="30"/>
  <c r="AE27" i="30"/>
  <c r="AE35" i="30" s="1"/>
  <c r="W27" i="30"/>
  <c r="R27" i="30"/>
  <c r="M27" i="30"/>
  <c r="G27" i="30"/>
  <c r="D27" i="30"/>
  <c r="A7" i="30"/>
  <c r="A8" i="30"/>
  <c r="A9" i="30"/>
  <c r="A10" i="30"/>
  <c r="A11" i="30" s="1"/>
  <c r="A12" i="30" s="1"/>
  <c r="A13" i="30" s="1"/>
  <c r="D36" i="30"/>
  <c r="G27" i="15"/>
  <c r="I27" i="15"/>
  <c r="P27" i="15"/>
  <c r="R27" i="15"/>
  <c r="X27" i="15"/>
  <c r="Z27" i="15"/>
  <c r="AG27" i="15"/>
  <c r="AG35" i="15" s="1"/>
  <c r="AI27" i="15"/>
  <c r="AI35" i="15" s="1"/>
  <c r="G27" i="14"/>
  <c r="I27" i="14"/>
  <c r="P27" i="14"/>
  <c r="R27" i="14"/>
  <c r="X27" i="14"/>
  <c r="Z27" i="14"/>
  <c r="AI27" i="14"/>
  <c r="AI35" i="14" s="1"/>
  <c r="E27" i="12"/>
  <c r="G27" i="12"/>
  <c r="J27" i="12"/>
  <c r="M27" i="12"/>
  <c r="P27" i="12"/>
  <c r="Q27" i="12"/>
  <c r="S27" i="12"/>
  <c r="V27" i="12"/>
  <c r="X27" i="12"/>
  <c r="AE27" i="12"/>
  <c r="AE35" i="12" s="1"/>
  <c r="AG27" i="12"/>
  <c r="AG35" i="12" s="1"/>
  <c r="AH27" i="12"/>
  <c r="AH35" i="12" s="1"/>
  <c r="AJ27" i="12"/>
  <c r="AJ35" i="12" s="1"/>
  <c r="H27" i="9"/>
  <c r="J27" i="9"/>
  <c r="M27" i="9"/>
  <c r="Q27" i="9"/>
  <c r="S27" i="9"/>
  <c r="Y27" i="9"/>
  <c r="AB27" i="9"/>
  <c r="AB35" i="9" s="1"/>
  <c r="AE27" i="9"/>
  <c r="AE35" i="9" s="1"/>
  <c r="AH27" i="9"/>
  <c r="AH35" i="9" s="1"/>
  <c r="AJ27" i="9"/>
  <c r="AJ35" i="9" s="1"/>
  <c r="AM27" i="9"/>
  <c r="E27" i="8"/>
  <c r="E35" i="8" s="1"/>
  <c r="F27" i="8"/>
  <c r="G27" i="8"/>
  <c r="H27" i="8"/>
  <c r="I27" i="8"/>
  <c r="M27" i="8"/>
  <c r="P27" i="8"/>
  <c r="Q27" i="8"/>
  <c r="Q35" i="8" s="1"/>
  <c r="R27" i="8"/>
  <c r="T27" i="8"/>
  <c r="W27" i="8"/>
  <c r="X27" i="8"/>
  <c r="Z27" i="8"/>
  <c r="AC27" i="8"/>
  <c r="AC35" i="8" s="1"/>
  <c r="AG27" i="8"/>
  <c r="AG35" i="8" s="1"/>
  <c r="AH27" i="8"/>
  <c r="AH35" i="8" s="1"/>
  <c r="AI27" i="8"/>
  <c r="AI35" i="8" s="1"/>
  <c r="F27" i="7"/>
  <c r="G27" i="7"/>
  <c r="I27" i="7"/>
  <c r="K27" i="7"/>
  <c r="N27" i="7"/>
  <c r="P27" i="7"/>
  <c r="T27" i="7"/>
  <c r="W27" i="7"/>
  <c r="X27" i="7"/>
  <c r="Z27" i="7"/>
  <c r="AC27" i="7"/>
  <c r="AC35" i="7" s="1"/>
  <c r="AF27" i="7"/>
  <c r="AF35" i="7" s="1"/>
  <c r="AG27" i="7"/>
  <c r="AG35" i="7" s="1"/>
  <c r="AI27" i="7"/>
  <c r="AI35" i="7" s="1"/>
  <c r="AK27" i="7"/>
  <c r="AK35" i="7" s="1"/>
  <c r="D27" i="5"/>
  <c r="H27" i="5"/>
  <c r="J27" i="5"/>
  <c r="L27" i="5"/>
  <c r="M27" i="5"/>
  <c r="Q27" i="5"/>
  <c r="S27" i="5"/>
  <c r="U27" i="5"/>
  <c r="V27" i="5"/>
  <c r="Y27" i="5"/>
  <c r="AB27" i="5"/>
  <c r="AB35" i="5" s="1"/>
  <c r="AD27" i="5"/>
  <c r="AD35" i="5" s="1"/>
  <c r="AE27" i="5"/>
  <c r="AE35" i="5" s="1"/>
  <c r="AJ27" i="5"/>
  <c r="AJ35" i="5" s="1"/>
  <c r="AL27" i="5"/>
  <c r="AL35" i="5" s="1"/>
  <c r="AM27" i="5"/>
  <c r="D27" i="1"/>
  <c r="G27" i="1"/>
  <c r="H27" i="1"/>
  <c r="K27" i="1"/>
  <c r="L27" i="1"/>
  <c r="P27" i="1"/>
  <c r="Q27" i="1"/>
  <c r="X27" i="1"/>
  <c r="Y27" i="1"/>
  <c r="AC27" i="1"/>
  <c r="AC35" i="1" s="1"/>
  <c r="AD27" i="1"/>
  <c r="AD35" i="1" s="1"/>
  <c r="AG27" i="1"/>
  <c r="AG35" i="1" s="1"/>
  <c r="AH27" i="1"/>
  <c r="AH35" i="1" s="1"/>
  <c r="AK27" i="1"/>
  <c r="AK35" i="1" s="1"/>
  <c r="AL27" i="1"/>
  <c r="AL35" i="1" s="1"/>
  <c r="A7" i="18"/>
  <c r="A8" i="18"/>
  <c r="A9" i="18"/>
  <c r="A10" i="18"/>
  <c r="A7" i="17"/>
  <c r="A8" i="17"/>
  <c r="A9" i="17"/>
  <c r="A10" i="17"/>
  <c r="C36" i="18"/>
  <c r="C36" i="17"/>
  <c r="D27" i="18"/>
  <c r="D27" i="17"/>
  <c r="E27" i="18"/>
  <c r="E27" i="17"/>
  <c r="F27" i="18"/>
  <c r="F27" i="17"/>
  <c r="D36" i="17"/>
  <c r="G27" i="18"/>
  <c r="G27" i="17"/>
  <c r="H27" i="18"/>
  <c r="H27" i="17"/>
  <c r="I27" i="18"/>
  <c r="I27" i="17"/>
  <c r="J27" i="18"/>
  <c r="J27" i="17"/>
  <c r="Y27" i="15"/>
  <c r="W27" i="15"/>
  <c r="V27" i="15"/>
  <c r="U27" i="15"/>
  <c r="T27" i="15"/>
  <c r="S27" i="15"/>
  <c r="Q27" i="15"/>
  <c r="N27" i="15"/>
  <c r="M27" i="15"/>
  <c r="L27" i="15"/>
  <c r="K27" i="15"/>
  <c r="J27" i="15"/>
  <c r="H27" i="15"/>
  <c r="F27" i="15"/>
  <c r="E27" i="15"/>
  <c r="D27" i="15"/>
  <c r="AB27" i="15"/>
  <c r="AB35" i="15" s="1"/>
  <c r="A7" i="15"/>
  <c r="A8" i="15"/>
  <c r="A9" i="15"/>
  <c r="A10" i="15"/>
  <c r="Y27" i="14"/>
  <c r="W27" i="14"/>
  <c r="V27" i="14"/>
  <c r="U27" i="14"/>
  <c r="T27" i="14"/>
  <c r="S27" i="14"/>
  <c r="Q27" i="14"/>
  <c r="N27" i="14"/>
  <c r="M27" i="14"/>
  <c r="L27" i="14"/>
  <c r="K27" i="14"/>
  <c r="J27" i="14"/>
  <c r="H27" i="14"/>
  <c r="F27" i="14"/>
  <c r="E27" i="14"/>
  <c r="D27" i="14"/>
  <c r="AC27" i="14"/>
  <c r="AC35" i="14" s="1"/>
  <c r="AB27" i="14"/>
  <c r="AB35" i="14" s="1"/>
  <c r="A7" i="14"/>
  <c r="A8" i="14" s="1"/>
  <c r="A9" i="14" s="1"/>
  <c r="A10" i="14" s="1"/>
  <c r="A11" i="14" s="1"/>
  <c r="A12" i="14" s="1"/>
  <c r="A13" i="14" s="1"/>
  <c r="A14" i="14" s="1"/>
  <c r="A15" i="14" s="1"/>
  <c r="C36" i="14"/>
  <c r="K27" i="18"/>
  <c r="K27" i="17"/>
  <c r="D36" i="15"/>
  <c r="C36" i="15"/>
  <c r="L27" i="18"/>
  <c r="L27" i="17"/>
  <c r="AC27" i="15"/>
  <c r="AC35" i="15" s="1"/>
  <c r="AD27" i="14"/>
  <c r="AD35" i="14" s="1"/>
  <c r="M27" i="18"/>
  <c r="M27" i="17"/>
  <c r="AD27" i="15"/>
  <c r="AD35" i="15" s="1"/>
  <c r="AE27" i="14"/>
  <c r="AE35" i="14" s="1"/>
  <c r="I27" i="12"/>
  <c r="H27" i="12"/>
  <c r="F27" i="12"/>
  <c r="D27" i="12"/>
  <c r="A7" i="12"/>
  <c r="A8" i="12"/>
  <c r="A9" i="12"/>
  <c r="A10" i="12"/>
  <c r="A11" i="12" s="1"/>
  <c r="A12" i="12" s="1"/>
  <c r="A13" i="12" s="1"/>
  <c r="A14" i="12" s="1"/>
  <c r="A15" i="12" s="1"/>
  <c r="A7" i="9"/>
  <c r="A8" i="9"/>
  <c r="A9" i="9"/>
  <c r="A10" i="9"/>
  <c r="C36" i="12"/>
  <c r="D32" i="12"/>
  <c r="N27" i="18"/>
  <c r="N27" i="17"/>
  <c r="AE27" i="15"/>
  <c r="AE35" i="15" s="1"/>
  <c r="AF27" i="14"/>
  <c r="AF35" i="14" s="1"/>
  <c r="K27" i="12"/>
  <c r="D27" i="9"/>
  <c r="C32" i="9"/>
  <c r="AF27" i="15"/>
  <c r="AF35" i="15" s="1"/>
  <c r="AG27" i="14"/>
  <c r="AG35" i="14" s="1"/>
  <c r="L27" i="12"/>
  <c r="E27" i="9"/>
  <c r="D27" i="8"/>
  <c r="A7" i="8"/>
  <c r="A8" i="8"/>
  <c r="A9" i="8"/>
  <c r="A10" i="8"/>
  <c r="C15" i="4"/>
  <c r="D15" i="4"/>
  <c r="E15" i="4"/>
  <c r="D9" i="4"/>
  <c r="E9" i="4" s="1"/>
  <c r="C7" i="4"/>
  <c r="D7" i="4"/>
  <c r="C32" i="8"/>
  <c r="C36" i="9"/>
  <c r="D32" i="9"/>
  <c r="D32" i="8"/>
  <c r="P27" i="18"/>
  <c r="P27" i="17"/>
  <c r="AH27" i="14"/>
  <c r="AH35" i="14" s="1"/>
  <c r="F27" i="9"/>
  <c r="J27" i="8"/>
  <c r="K27" i="8"/>
  <c r="C36" i="8"/>
  <c r="Q27" i="18"/>
  <c r="Q27" i="17"/>
  <c r="AH27" i="15"/>
  <c r="AH35" i="15" s="1"/>
  <c r="N27" i="12"/>
  <c r="G27" i="9"/>
  <c r="L27" i="8"/>
  <c r="R27" i="18"/>
  <c r="R27" i="17"/>
  <c r="AJ27" i="14"/>
  <c r="AJ35" i="14" s="1"/>
  <c r="S27" i="18"/>
  <c r="S27" i="17"/>
  <c r="AJ27" i="15"/>
  <c r="AJ35" i="15" s="1"/>
  <c r="AK27" i="14"/>
  <c r="AK35" i="14" s="1"/>
  <c r="I27" i="9"/>
  <c r="N27" i="8"/>
  <c r="T27" i="18"/>
  <c r="T27" i="17"/>
  <c r="AK27" i="15"/>
  <c r="AK35" i="15" s="1"/>
  <c r="AL27" i="14"/>
  <c r="AL35" i="14" s="1"/>
  <c r="AM27" i="14"/>
  <c r="U27" i="18"/>
  <c r="U27" i="17"/>
  <c r="AL27" i="15"/>
  <c r="AL35" i="15" s="1"/>
  <c r="AM27" i="15"/>
  <c r="R27" i="12"/>
  <c r="K27" i="9"/>
  <c r="V27" i="18"/>
  <c r="V27" i="17"/>
  <c r="L27" i="9"/>
  <c r="W27" i="18"/>
  <c r="W27" i="17"/>
  <c r="T27" i="12"/>
  <c r="X27" i="18"/>
  <c r="X27" i="17"/>
  <c r="U27" i="12"/>
  <c r="N27" i="9"/>
  <c r="S27" i="8"/>
  <c r="Y27" i="18"/>
  <c r="Y27" i="17"/>
  <c r="Z27" i="18"/>
  <c r="Z27" i="17"/>
  <c r="W27" i="12"/>
  <c r="P27" i="9"/>
  <c r="U27" i="8"/>
  <c r="V27" i="8"/>
  <c r="AB27" i="18"/>
  <c r="AB35" i="18" s="1"/>
  <c r="AB27" i="17"/>
  <c r="AB35" i="17" s="1"/>
  <c r="Y27" i="12"/>
  <c r="R27" i="9"/>
  <c r="AC27" i="18"/>
  <c r="AC35" i="18" s="1"/>
  <c r="AC27" i="17"/>
  <c r="AC35" i="17" s="1"/>
  <c r="Z27" i="12"/>
  <c r="AD27" i="18"/>
  <c r="AD35" i="18" s="1"/>
  <c r="AD27" i="17"/>
  <c r="AD35" i="17" s="1"/>
  <c r="T27" i="9"/>
  <c r="Y27" i="8"/>
  <c r="AE27" i="18"/>
  <c r="AE35" i="18" s="1"/>
  <c r="AE27" i="17"/>
  <c r="AE35" i="17" s="1"/>
  <c r="AB27" i="12"/>
  <c r="AB35" i="12" s="1"/>
  <c r="U27" i="9"/>
  <c r="AF27" i="18"/>
  <c r="AF35" i="18" s="1"/>
  <c r="AF27" i="17"/>
  <c r="AF35" i="17" s="1"/>
  <c r="AC27" i="12"/>
  <c r="AC35" i="12" s="1"/>
  <c r="V27" i="9"/>
  <c r="AG27" i="18"/>
  <c r="AG35" i="18" s="1"/>
  <c r="AG27" i="17"/>
  <c r="AG35" i="17" s="1"/>
  <c r="AD27" i="12"/>
  <c r="AD35" i="12" s="1"/>
  <c r="W27" i="9"/>
  <c r="AB27" i="8"/>
  <c r="AB35" i="8" s="1"/>
  <c r="AH27" i="18"/>
  <c r="AH35" i="18" s="1"/>
  <c r="AH27" i="17"/>
  <c r="AH35" i="17" s="1"/>
  <c r="X27" i="9"/>
  <c r="AI27" i="18"/>
  <c r="AI35" i="18" s="1"/>
  <c r="AI27" i="17"/>
  <c r="AI35" i="17" s="1"/>
  <c r="AF27" i="12"/>
  <c r="AF35" i="12" s="1"/>
  <c r="AD27" i="8"/>
  <c r="AD35" i="8" s="1"/>
  <c r="AJ27" i="18"/>
  <c r="AJ35" i="18" s="1"/>
  <c r="AJ27" i="17"/>
  <c r="AJ35" i="17" s="1"/>
  <c r="Z27" i="9"/>
  <c r="AE27" i="8"/>
  <c r="AE35" i="8" s="1"/>
  <c r="AK27" i="18"/>
  <c r="AK35" i="18" s="1"/>
  <c r="AK27" i="17"/>
  <c r="AK35" i="17" s="1"/>
  <c r="AF27" i="8"/>
  <c r="AF35" i="8" s="1"/>
  <c r="AL27" i="18"/>
  <c r="AL35" i="18" s="1"/>
  <c r="AM27" i="18"/>
  <c r="AM35" i="18" s="1"/>
  <c r="AL27" i="17"/>
  <c r="AL35" i="17" s="1"/>
  <c r="AM27" i="17"/>
  <c r="AM35" i="17" s="1"/>
  <c r="AI27" i="12"/>
  <c r="AI35" i="12" s="1"/>
  <c r="AC27" i="9"/>
  <c r="AC35" i="9" s="1"/>
  <c r="AK27" i="12"/>
  <c r="AK35" i="12" s="1"/>
  <c r="AD27" i="9"/>
  <c r="AD35" i="9" s="1"/>
  <c r="AL27" i="12"/>
  <c r="AL35" i="12" s="1"/>
  <c r="AM27" i="12"/>
  <c r="AM35" i="12" s="1"/>
  <c r="AJ27" i="8"/>
  <c r="AJ35" i="8" s="1"/>
  <c r="AF27" i="9"/>
  <c r="AF35" i="9" s="1"/>
  <c r="AK27" i="8"/>
  <c r="AK35" i="8" s="1"/>
  <c r="AG27" i="9"/>
  <c r="AG35" i="9" s="1"/>
  <c r="AL27" i="8"/>
  <c r="AL35" i="8" s="1"/>
  <c r="AM27" i="8"/>
  <c r="AI27" i="9"/>
  <c r="AI35" i="9" s="1"/>
  <c r="AK27" i="9"/>
  <c r="AK35" i="9" s="1"/>
  <c r="AL27" i="9"/>
  <c r="AL35" i="9" s="1"/>
  <c r="A7" i="7"/>
  <c r="A8" i="7"/>
  <c r="A9" i="7"/>
  <c r="A10" i="7"/>
  <c r="C36" i="7"/>
  <c r="A7" i="5"/>
  <c r="A8" i="5"/>
  <c r="A9" i="5"/>
  <c r="A10" i="5"/>
  <c r="A11" i="5" s="1"/>
  <c r="A12" i="5" s="1"/>
  <c r="A13" i="5" s="1"/>
  <c r="A14" i="5" s="1"/>
  <c r="A15" i="5" s="1"/>
  <c r="D27" i="7"/>
  <c r="C5" i="4"/>
  <c r="D5" i="4" s="1"/>
  <c r="E5" i="4" s="1"/>
  <c r="C8" i="4"/>
  <c r="B8" i="4"/>
  <c r="E27" i="7"/>
  <c r="E27" i="1"/>
  <c r="A7" i="1"/>
  <c r="O36" i="2"/>
  <c r="J31" i="2"/>
  <c r="I31" i="2"/>
  <c r="H31" i="2"/>
  <c r="G31" i="2"/>
  <c r="F27" i="1"/>
  <c r="F35" i="1" s="1"/>
  <c r="M37" i="2"/>
  <c r="H27" i="7"/>
  <c r="E27" i="5"/>
  <c r="F27" i="5"/>
  <c r="M36" i="2"/>
  <c r="F31" i="2"/>
  <c r="J27" i="7"/>
  <c r="G27" i="5"/>
  <c r="I27" i="1"/>
  <c r="J27" i="1"/>
  <c r="L27" i="7"/>
  <c r="I27" i="5"/>
  <c r="M27" i="7"/>
  <c r="K27" i="5"/>
  <c r="M27" i="1"/>
  <c r="N27" i="1"/>
  <c r="Q27" i="7"/>
  <c r="N27" i="5"/>
  <c r="A8" i="1"/>
  <c r="A9" i="1"/>
  <c r="A10" i="1"/>
  <c r="R27" i="7"/>
  <c r="S27" i="7"/>
  <c r="P27" i="5"/>
  <c r="R27" i="1"/>
  <c r="S27" i="1"/>
  <c r="U27" i="7"/>
  <c r="R27" i="5"/>
  <c r="T27" i="1"/>
  <c r="V27" i="7"/>
  <c r="U27" i="1"/>
  <c r="T27" i="5"/>
  <c r="V27" i="1"/>
  <c r="W27" i="1"/>
  <c r="Y27" i="7"/>
  <c r="W27" i="5"/>
  <c r="X27" i="5"/>
  <c r="Z27" i="1"/>
  <c r="AB27" i="7"/>
  <c r="AB35" i="7" s="1"/>
  <c r="Z27" i="5"/>
  <c r="AB27" i="1"/>
  <c r="AB35" i="1" s="1"/>
  <c r="AD27" i="7"/>
  <c r="AD35" i="7" s="1"/>
  <c r="AE27" i="7"/>
  <c r="AE35" i="7" s="1"/>
  <c r="AC27" i="5"/>
  <c r="AC35" i="5" s="1"/>
  <c r="AE27" i="1"/>
  <c r="AE35" i="1" s="1"/>
  <c r="AF27" i="1"/>
  <c r="AF35" i="1" s="1"/>
  <c r="AH27" i="7"/>
  <c r="AH35" i="7" s="1"/>
  <c r="AF27" i="5"/>
  <c r="AF35" i="5" s="1"/>
  <c r="AJ27" i="7"/>
  <c r="AJ35" i="7" s="1"/>
  <c r="AG27" i="5"/>
  <c r="AG35" i="5" s="1"/>
  <c r="AI27" i="1"/>
  <c r="AI35" i="1" s="1"/>
  <c r="AH27" i="5"/>
  <c r="AH35" i="5" s="1"/>
  <c r="AJ27" i="1"/>
  <c r="AJ35" i="1" s="1"/>
  <c r="AL27" i="7"/>
  <c r="AL35" i="7" s="1"/>
  <c r="AM27" i="7"/>
  <c r="AI27" i="5"/>
  <c r="AI35" i="5" s="1"/>
  <c r="AM27" i="1"/>
  <c r="AM35" i="1" s="1"/>
  <c r="AK27" i="5"/>
  <c r="AK35" i="5" s="1"/>
  <c r="I11" i="8"/>
  <c r="S32" i="30" l="1"/>
  <c r="R39" i="30"/>
  <c r="AM35" i="9"/>
  <c r="AM35" i="30"/>
  <c r="AM35" i="14"/>
  <c r="AM35" i="8"/>
  <c r="AE32" i="39"/>
  <c r="AD36" i="39"/>
  <c r="AD37" i="39" s="1"/>
  <c r="AD39" i="39"/>
  <c r="AM35" i="7"/>
  <c r="AM35" i="5"/>
  <c r="AD32" i="35"/>
  <c r="AC36" i="35"/>
  <c r="AC37" i="35" s="1"/>
  <c r="AC39" i="35"/>
  <c r="R32" i="18"/>
  <c r="Q39" i="18"/>
  <c r="O29" i="8"/>
  <c r="E9" i="32"/>
  <c r="C43" i="15"/>
  <c r="C43" i="32"/>
  <c r="C44" i="32" s="1"/>
  <c r="C13" i="32" s="1"/>
  <c r="E17" i="4"/>
  <c r="D36" i="9"/>
  <c r="D36" i="8"/>
  <c r="Z35" i="18"/>
  <c r="AL29" i="18"/>
  <c r="Y35" i="18"/>
  <c r="AK29" i="18"/>
  <c r="X35" i="18"/>
  <c r="AJ29" i="18"/>
  <c r="W35" i="18"/>
  <c r="AI29" i="18"/>
  <c r="V35" i="18"/>
  <c r="AH29" i="18"/>
  <c r="U35" i="18"/>
  <c r="AG29" i="18"/>
  <c r="T35" i="18"/>
  <c r="AF29" i="18"/>
  <c r="S35" i="18"/>
  <c r="AE29" i="18"/>
  <c r="R35" i="18"/>
  <c r="AD29" i="18"/>
  <c r="Q35" i="18"/>
  <c r="AC29" i="18"/>
  <c r="P35" i="18"/>
  <c r="AB29" i="18"/>
  <c r="N35" i="18"/>
  <c r="Z29" i="18"/>
  <c r="M35" i="18"/>
  <c r="Y29" i="18"/>
  <c r="L35" i="18"/>
  <c r="X29" i="18"/>
  <c r="K35" i="18"/>
  <c r="W29" i="18"/>
  <c r="J35" i="18"/>
  <c r="V29" i="18"/>
  <c r="I35" i="18"/>
  <c r="U29" i="18"/>
  <c r="H35" i="18"/>
  <c r="T29" i="18"/>
  <c r="G35" i="18"/>
  <c r="S29" i="18"/>
  <c r="F35" i="18"/>
  <c r="R29" i="18"/>
  <c r="E35" i="18"/>
  <c r="Q29" i="18"/>
  <c r="D35" i="18"/>
  <c r="P29" i="18"/>
  <c r="C35" i="18"/>
  <c r="C42" i="18" s="1"/>
  <c r="C44" i="18" s="1"/>
  <c r="C13" i="18" s="1"/>
  <c r="O29" i="18"/>
  <c r="AA35" i="18"/>
  <c r="E42" i="18" s="1"/>
  <c r="AM29" i="18"/>
  <c r="O35" i="18"/>
  <c r="D42" i="18" s="1"/>
  <c r="AA29" i="18"/>
  <c r="D35" i="30"/>
  <c r="D37" i="30" s="1"/>
  <c r="P29" i="30"/>
  <c r="G35" i="30"/>
  <c r="S29" i="30"/>
  <c r="M35" i="30"/>
  <c r="Y29" i="30"/>
  <c r="R35" i="30"/>
  <c r="AD29" i="30"/>
  <c r="W35" i="30"/>
  <c r="AI29" i="30"/>
  <c r="H35" i="30"/>
  <c r="T29" i="30"/>
  <c r="I35" i="30"/>
  <c r="U29" i="30"/>
  <c r="Q35" i="30"/>
  <c r="AC29" i="30"/>
  <c r="Z35" i="30"/>
  <c r="AL29" i="30"/>
  <c r="Y35" i="30"/>
  <c r="AK29" i="30"/>
  <c r="X35" i="30"/>
  <c r="AJ29" i="30"/>
  <c r="V35" i="30"/>
  <c r="AH29" i="30"/>
  <c r="U35" i="30"/>
  <c r="AG29" i="30"/>
  <c r="T35" i="30"/>
  <c r="AF29" i="30"/>
  <c r="S35" i="30"/>
  <c r="AE29" i="30"/>
  <c r="P35" i="30"/>
  <c r="AB29" i="30"/>
  <c r="N35" i="30"/>
  <c r="Z29" i="30"/>
  <c r="L35" i="30"/>
  <c r="X29" i="30"/>
  <c r="K35" i="30"/>
  <c r="W29" i="30"/>
  <c r="J35" i="30"/>
  <c r="V29" i="30"/>
  <c r="F35" i="30"/>
  <c r="R29" i="30"/>
  <c r="E35" i="30"/>
  <c r="Q29" i="30"/>
  <c r="C35" i="30"/>
  <c r="C37" i="30" s="1"/>
  <c r="O29" i="30"/>
  <c r="AA35" i="30"/>
  <c r="E42" i="30" s="1"/>
  <c r="AM29" i="30"/>
  <c r="O35" i="30"/>
  <c r="D42" i="30" s="1"/>
  <c r="AA29" i="30"/>
  <c r="R39" i="17"/>
  <c r="S32" i="17"/>
  <c r="Z35" i="17"/>
  <c r="AL29" i="17"/>
  <c r="Y35" i="17"/>
  <c r="AK29" i="17"/>
  <c r="X35" i="17"/>
  <c r="AJ29" i="17"/>
  <c r="W35" i="17"/>
  <c r="AI29" i="17"/>
  <c r="V35" i="17"/>
  <c r="AH29" i="17"/>
  <c r="U35" i="17"/>
  <c r="AG29" i="17"/>
  <c r="T35" i="17"/>
  <c r="AF29" i="17"/>
  <c r="S35" i="17"/>
  <c r="AE29" i="17"/>
  <c r="R35" i="17"/>
  <c r="AD29" i="17"/>
  <c r="Q35" i="17"/>
  <c r="AC29" i="17"/>
  <c r="P35" i="17"/>
  <c r="AB29" i="17"/>
  <c r="N35" i="17"/>
  <c r="Z29" i="17"/>
  <c r="M35" i="17"/>
  <c r="Y29" i="17"/>
  <c r="L35" i="17"/>
  <c r="X29" i="17"/>
  <c r="K35" i="17"/>
  <c r="W29" i="17"/>
  <c r="J35" i="17"/>
  <c r="V29" i="17"/>
  <c r="I35" i="17"/>
  <c r="U29" i="17"/>
  <c r="H35" i="17"/>
  <c r="T29" i="17"/>
  <c r="G35" i="17"/>
  <c r="S29" i="17"/>
  <c r="F35" i="17"/>
  <c r="R29" i="17"/>
  <c r="E35" i="17"/>
  <c r="Q29" i="17"/>
  <c r="D35" i="17"/>
  <c r="D37" i="17" s="1"/>
  <c r="P29" i="17"/>
  <c r="AA35" i="17"/>
  <c r="E42" i="17" s="1"/>
  <c r="AM29" i="17"/>
  <c r="O35" i="17"/>
  <c r="D42" i="17" s="1"/>
  <c r="AA29" i="17"/>
  <c r="C35" i="17"/>
  <c r="C37" i="17" s="1"/>
  <c r="O29" i="17"/>
  <c r="D35" i="15"/>
  <c r="D37" i="15" s="1"/>
  <c r="P29" i="15"/>
  <c r="E35" i="15"/>
  <c r="Q29" i="15"/>
  <c r="F35" i="15"/>
  <c r="R29" i="15"/>
  <c r="H35" i="15"/>
  <c r="T29" i="15"/>
  <c r="J35" i="15"/>
  <c r="V29" i="15"/>
  <c r="K35" i="15"/>
  <c r="W29" i="15"/>
  <c r="L35" i="15"/>
  <c r="X29" i="15"/>
  <c r="M35" i="15"/>
  <c r="Y29" i="15"/>
  <c r="N35" i="15"/>
  <c r="Z29" i="15"/>
  <c r="Q35" i="15"/>
  <c r="AC29" i="15"/>
  <c r="S35" i="15"/>
  <c r="AE29" i="15"/>
  <c r="T35" i="15"/>
  <c r="AF29" i="15"/>
  <c r="U35" i="15"/>
  <c r="AG29" i="15"/>
  <c r="V35" i="15"/>
  <c r="AH29" i="15"/>
  <c r="W35" i="15"/>
  <c r="AI29" i="15"/>
  <c r="Y35" i="15"/>
  <c r="AK29" i="15"/>
  <c r="Z35" i="15"/>
  <c r="AL29" i="15"/>
  <c r="X35" i="15"/>
  <c r="AJ29" i="15"/>
  <c r="R35" i="15"/>
  <c r="AD29" i="15"/>
  <c r="P35" i="15"/>
  <c r="AB29" i="15"/>
  <c r="I35" i="15"/>
  <c r="U29" i="15"/>
  <c r="G35" i="15"/>
  <c r="S29" i="15"/>
  <c r="C35" i="15"/>
  <c r="C37" i="15" s="1"/>
  <c r="O29" i="15"/>
  <c r="O35" i="15"/>
  <c r="D42" i="15" s="1"/>
  <c r="AA29" i="15"/>
  <c r="AA35" i="15"/>
  <c r="E42" i="15" s="1"/>
  <c r="AM29" i="15"/>
  <c r="O29" i="14"/>
  <c r="D35" i="14"/>
  <c r="P29" i="14"/>
  <c r="E35" i="14"/>
  <c r="Q29" i="14"/>
  <c r="F35" i="14"/>
  <c r="R29" i="14"/>
  <c r="H35" i="14"/>
  <c r="T29" i="14"/>
  <c r="J35" i="14"/>
  <c r="V29" i="14"/>
  <c r="K35" i="14"/>
  <c r="W29" i="14"/>
  <c r="L35" i="14"/>
  <c r="X29" i="14"/>
  <c r="M35" i="14"/>
  <c r="Y29" i="14"/>
  <c r="N35" i="14"/>
  <c r="Z29" i="14"/>
  <c r="Q35" i="14"/>
  <c r="AC29" i="14"/>
  <c r="S35" i="14"/>
  <c r="AE29" i="14"/>
  <c r="T35" i="14"/>
  <c r="AF29" i="14"/>
  <c r="U35" i="14"/>
  <c r="AG29" i="14"/>
  <c r="V35" i="14"/>
  <c r="AH29" i="14"/>
  <c r="W35" i="14"/>
  <c r="AI29" i="14"/>
  <c r="Y35" i="14"/>
  <c r="AK29" i="14"/>
  <c r="Z35" i="14"/>
  <c r="AL29" i="14"/>
  <c r="X35" i="14"/>
  <c r="AJ29" i="14"/>
  <c r="R35" i="14"/>
  <c r="AD29" i="14"/>
  <c r="P35" i="14"/>
  <c r="AB29" i="14"/>
  <c r="I35" i="14"/>
  <c r="U29" i="14"/>
  <c r="G35" i="14"/>
  <c r="S29" i="14"/>
  <c r="C35" i="14"/>
  <c r="C37" i="14" s="1"/>
  <c r="AM29" i="14"/>
  <c r="O35" i="14"/>
  <c r="D42" i="14" s="1"/>
  <c r="AA29" i="14"/>
  <c r="Z35" i="12"/>
  <c r="AL29" i="12"/>
  <c r="Y35" i="12"/>
  <c r="AK29" i="12"/>
  <c r="W35" i="12"/>
  <c r="AI29" i="12"/>
  <c r="U35" i="12"/>
  <c r="AG29" i="12"/>
  <c r="T35" i="12"/>
  <c r="AF29" i="12"/>
  <c r="R35" i="12"/>
  <c r="AD29" i="12"/>
  <c r="N35" i="12"/>
  <c r="Z29" i="12"/>
  <c r="L35" i="12"/>
  <c r="X29" i="12"/>
  <c r="K35" i="12"/>
  <c r="W29" i="12"/>
  <c r="D35" i="12"/>
  <c r="P29" i="12"/>
  <c r="F35" i="12"/>
  <c r="R29" i="12"/>
  <c r="H35" i="12"/>
  <c r="T29" i="12"/>
  <c r="I35" i="12"/>
  <c r="U29" i="12"/>
  <c r="X35" i="12"/>
  <c r="AJ29" i="12"/>
  <c r="V35" i="12"/>
  <c r="AH29" i="12"/>
  <c r="S35" i="12"/>
  <c r="AE29" i="12"/>
  <c r="Q35" i="12"/>
  <c r="AC29" i="12"/>
  <c r="P35" i="12"/>
  <c r="AB29" i="12"/>
  <c r="M35" i="12"/>
  <c r="Y29" i="12"/>
  <c r="J35" i="12"/>
  <c r="V29" i="12"/>
  <c r="G35" i="12"/>
  <c r="S29" i="12"/>
  <c r="E35" i="12"/>
  <c r="Q29" i="12"/>
  <c r="C35" i="12"/>
  <c r="C42" i="12" s="1"/>
  <c r="C44" i="12" s="1"/>
  <c r="C13" i="12" s="1"/>
  <c r="O29" i="12"/>
  <c r="AA35" i="12"/>
  <c r="E42" i="12" s="1"/>
  <c r="AM29" i="12"/>
  <c r="O35" i="12"/>
  <c r="D42" i="12" s="1"/>
  <c r="AA29" i="12"/>
  <c r="Z35" i="9"/>
  <c r="AL29" i="9"/>
  <c r="X35" i="9"/>
  <c r="AJ29" i="9"/>
  <c r="W35" i="9"/>
  <c r="AI29" i="9"/>
  <c r="V35" i="9"/>
  <c r="AH29" i="9"/>
  <c r="U35" i="9"/>
  <c r="AG29" i="9"/>
  <c r="T35" i="9"/>
  <c r="AF29" i="9"/>
  <c r="R35" i="9"/>
  <c r="AD29" i="9"/>
  <c r="P35" i="9"/>
  <c r="AB29" i="9"/>
  <c r="N35" i="9"/>
  <c r="Z29" i="9"/>
  <c r="L35" i="9"/>
  <c r="X29" i="9"/>
  <c r="K35" i="9"/>
  <c r="W29" i="9"/>
  <c r="I35" i="9"/>
  <c r="U29" i="9"/>
  <c r="G35" i="9"/>
  <c r="S29" i="9"/>
  <c r="F35" i="9"/>
  <c r="R29" i="9"/>
  <c r="E35" i="9"/>
  <c r="Q29" i="9"/>
  <c r="D35" i="9"/>
  <c r="D37" i="9" s="1"/>
  <c r="P29" i="9"/>
  <c r="Y35" i="9"/>
  <c r="AK29" i="9"/>
  <c r="S35" i="9"/>
  <c r="AE29" i="9"/>
  <c r="Q35" i="9"/>
  <c r="AC29" i="9"/>
  <c r="M35" i="9"/>
  <c r="Y29" i="9"/>
  <c r="J35" i="9"/>
  <c r="V29" i="9"/>
  <c r="H35" i="9"/>
  <c r="T29" i="9"/>
  <c r="C35" i="9"/>
  <c r="C42" i="9" s="1"/>
  <c r="C44" i="9" s="1"/>
  <c r="C13" i="9" s="1"/>
  <c r="O29" i="9"/>
  <c r="AA35" i="9"/>
  <c r="E42" i="9" s="1"/>
  <c r="AM29" i="9"/>
  <c r="O35" i="9"/>
  <c r="D42" i="9" s="1"/>
  <c r="AA29" i="9"/>
  <c r="Y35" i="8"/>
  <c r="AK29" i="8"/>
  <c r="V35" i="8"/>
  <c r="AH29" i="8"/>
  <c r="U35" i="8"/>
  <c r="AG29" i="8"/>
  <c r="S35" i="8"/>
  <c r="AE29" i="8"/>
  <c r="N35" i="8"/>
  <c r="Z29" i="8"/>
  <c r="L35" i="8"/>
  <c r="X29" i="8"/>
  <c r="K35" i="8"/>
  <c r="W29" i="8"/>
  <c r="J35" i="8"/>
  <c r="V29" i="8"/>
  <c r="D35" i="8"/>
  <c r="P29" i="8"/>
  <c r="Z35" i="8"/>
  <c r="AL29" i="8"/>
  <c r="X35" i="8"/>
  <c r="AJ29" i="8"/>
  <c r="W35" i="8"/>
  <c r="AI29" i="8"/>
  <c r="T35" i="8"/>
  <c r="AF29" i="8"/>
  <c r="R35" i="8"/>
  <c r="AD29" i="8"/>
  <c r="AC29" i="8"/>
  <c r="P35" i="8"/>
  <c r="AB29" i="8"/>
  <c r="M35" i="8"/>
  <c r="Y29" i="8"/>
  <c r="I35" i="8"/>
  <c r="U29" i="8"/>
  <c r="H35" i="8"/>
  <c r="T29" i="8"/>
  <c r="G35" i="8"/>
  <c r="S29" i="8"/>
  <c r="F35" i="8"/>
  <c r="R29" i="8"/>
  <c r="Q29" i="8"/>
  <c r="C35" i="8"/>
  <c r="C42" i="8" s="1"/>
  <c r="C44" i="8" s="1"/>
  <c r="C13" i="8" s="1"/>
  <c r="AA35" i="8"/>
  <c r="E42" i="8" s="1"/>
  <c r="AM29" i="8"/>
  <c r="O35" i="8"/>
  <c r="D42" i="8" s="1"/>
  <c r="AA29" i="8"/>
  <c r="Z35" i="5"/>
  <c r="AL29" i="5"/>
  <c r="X35" i="5"/>
  <c r="AJ29" i="5"/>
  <c r="W35" i="5"/>
  <c r="AI29" i="5"/>
  <c r="T35" i="5"/>
  <c r="AF29" i="5"/>
  <c r="R35" i="5"/>
  <c r="AD29" i="5"/>
  <c r="P35" i="5"/>
  <c r="AB29" i="5"/>
  <c r="N35" i="5"/>
  <c r="Z29" i="5"/>
  <c r="K35" i="5"/>
  <c r="W29" i="5"/>
  <c r="I35" i="5"/>
  <c r="U29" i="5"/>
  <c r="G35" i="5"/>
  <c r="S29" i="5"/>
  <c r="F35" i="5"/>
  <c r="R29" i="5"/>
  <c r="E35" i="5"/>
  <c r="Q29" i="5"/>
  <c r="Y35" i="5"/>
  <c r="AK29" i="5"/>
  <c r="V35" i="5"/>
  <c r="AH29" i="5"/>
  <c r="U35" i="5"/>
  <c r="AG29" i="5"/>
  <c r="S35" i="5"/>
  <c r="AE29" i="5"/>
  <c r="Q35" i="5"/>
  <c r="AC29" i="5"/>
  <c r="M35" i="5"/>
  <c r="Y29" i="5"/>
  <c r="L35" i="5"/>
  <c r="X29" i="5"/>
  <c r="J35" i="5"/>
  <c r="V29" i="5"/>
  <c r="H35" i="5"/>
  <c r="T29" i="5"/>
  <c r="D35" i="5"/>
  <c r="P29" i="5"/>
  <c r="C35" i="5"/>
  <c r="C37" i="5" s="1"/>
  <c r="O29" i="5"/>
  <c r="AA35" i="5"/>
  <c r="E42" i="5" s="1"/>
  <c r="AM29" i="5"/>
  <c r="O35" i="5"/>
  <c r="D42" i="5" s="1"/>
  <c r="AA29" i="5"/>
  <c r="Y35" i="7"/>
  <c r="AK29" i="7"/>
  <c r="V35" i="7"/>
  <c r="AH29" i="7"/>
  <c r="U35" i="7"/>
  <c r="AG29" i="7"/>
  <c r="S35" i="7"/>
  <c r="AE29" i="7"/>
  <c r="R35" i="7"/>
  <c r="AD29" i="7"/>
  <c r="Q35" i="7"/>
  <c r="AC29" i="7"/>
  <c r="M35" i="7"/>
  <c r="Y29" i="7"/>
  <c r="L35" i="7"/>
  <c r="X29" i="7"/>
  <c r="J35" i="7"/>
  <c r="V29" i="7"/>
  <c r="H35" i="7"/>
  <c r="T29" i="7"/>
  <c r="E35" i="7"/>
  <c r="Q29" i="7"/>
  <c r="D35" i="7"/>
  <c r="P29" i="7"/>
  <c r="Z35" i="7"/>
  <c r="AL29" i="7"/>
  <c r="X35" i="7"/>
  <c r="AJ29" i="7"/>
  <c r="W35" i="7"/>
  <c r="AI29" i="7"/>
  <c r="T35" i="7"/>
  <c r="AF29" i="7"/>
  <c r="P35" i="7"/>
  <c r="AB29" i="7"/>
  <c r="N35" i="7"/>
  <c r="Z29" i="7"/>
  <c r="K35" i="7"/>
  <c r="W29" i="7"/>
  <c r="I35" i="7"/>
  <c r="U29" i="7"/>
  <c r="G35" i="7"/>
  <c r="S29" i="7"/>
  <c r="F35" i="7"/>
  <c r="R29" i="7"/>
  <c r="C35" i="7"/>
  <c r="C42" i="7" s="1"/>
  <c r="C44" i="7" s="1"/>
  <c r="C13" i="7" s="1"/>
  <c r="O29" i="7"/>
  <c r="AA35" i="7"/>
  <c r="E42" i="7" s="1"/>
  <c r="AM29" i="7"/>
  <c r="O35" i="7"/>
  <c r="D42" i="7" s="1"/>
  <c r="AA29" i="7"/>
  <c r="Z35" i="1"/>
  <c r="AL29" i="1"/>
  <c r="W35" i="1"/>
  <c r="AI29" i="1"/>
  <c r="V35" i="1"/>
  <c r="AH29" i="1"/>
  <c r="U35" i="1"/>
  <c r="AG29" i="1"/>
  <c r="T35" i="1"/>
  <c r="AF29" i="1"/>
  <c r="S35" i="1"/>
  <c r="AE29" i="1"/>
  <c r="R35" i="1"/>
  <c r="AD29" i="1"/>
  <c r="N35" i="1"/>
  <c r="Z29" i="1"/>
  <c r="M35" i="1"/>
  <c r="Y29" i="1"/>
  <c r="J35" i="1"/>
  <c r="V29" i="1"/>
  <c r="I35" i="1"/>
  <c r="U29" i="1"/>
  <c r="R29" i="1"/>
  <c r="E35" i="1"/>
  <c r="Q29" i="1"/>
  <c r="Y35" i="1"/>
  <c r="AK29" i="1"/>
  <c r="X35" i="1"/>
  <c r="AJ29" i="1"/>
  <c r="Q35" i="1"/>
  <c r="AC29" i="1"/>
  <c r="P35" i="1"/>
  <c r="AB29" i="1"/>
  <c r="L35" i="1"/>
  <c r="X29" i="1"/>
  <c r="K35" i="1"/>
  <c r="W29" i="1"/>
  <c r="H35" i="1"/>
  <c r="T29" i="1"/>
  <c r="G35" i="1"/>
  <c r="S29" i="1"/>
  <c r="D35" i="1"/>
  <c r="P29" i="1"/>
  <c r="C35" i="1"/>
  <c r="C37" i="1" s="1"/>
  <c r="O29" i="1"/>
  <c r="AA35" i="1"/>
  <c r="E42" i="1" s="1"/>
  <c r="AM29" i="1"/>
  <c r="O35" i="1"/>
  <c r="D42" i="1" s="1"/>
  <c r="AA29" i="1"/>
  <c r="C12" i="5"/>
  <c r="E12" i="5" s="1"/>
  <c r="M35" i="2"/>
  <c r="N31" i="2"/>
  <c r="O23" i="2" s="1"/>
  <c r="L31" i="2"/>
  <c r="H36" i="32"/>
  <c r="H37" i="32" s="1"/>
  <c r="E32" i="8"/>
  <c r="C37" i="12"/>
  <c r="E32" i="7"/>
  <c r="D36" i="7"/>
  <c r="C12" i="8"/>
  <c r="E12" i="8" s="1"/>
  <c r="I12" i="8" s="1"/>
  <c r="C12" i="1"/>
  <c r="C36" i="1"/>
  <c r="D32" i="1"/>
  <c r="E32" i="9"/>
  <c r="G6" i="12"/>
  <c r="D32" i="5"/>
  <c r="D36" i="12"/>
  <c r="E32" i="12"/>
  <c r="C12" i="12"/>
  <c r="G6" i="1"/>
  <c r="C6" i="8"/>
  <c r="F6" i="37" s="1"/>
  <c r="E6" i="7"/>
  <c r="E6" i="9"/>
  <c r="C12" i="7"/>
  <c r="C12" i="9"/>
  <c r="E12" i="9" s="1"/>
  <c r="G12" i="9" s="1"/>
  <c r="I11" i="12"/>
  <c r="AM35" i="15"/>
  <c r="AA35" i="14"/>
  <c r="E42" i="14" s="1"/>
  <c r="E20" i="4"/>
  <c r="F36" i="17"/>
  <c r="D36" i="18"/>
  <c r="E12" i="18"/>
  <c r="I12" i="18" s="1"/>
  <c r="C12" i="30"/>
  <c r="E12" i="30" s="1"/>
  <c r="I12" i="30" s="1"/>
  <c r="E36" i="30"/>
  <c r="C12" i="17"/>
  <c r="E12" i="17" s="1"/>
  <c r="I12" i="17" s="1"/>
  <c r="G6" i="30"/>
  <c r="E6" i="18"/>
  <c r="G6" i="18" s="1"/>
  <c r="E6" i="17"/>
  <c r="G6" i="17" s="1"/>
  <c r="E36" i="18"/>
  <c r="C42" i="30"/>
  <c r="C44" i="30" s="1"/>
  <c r="C13" i="30" s="1"/>
  <c r="E7" i="4"/>
  <c r="E8" i="4" s="1"/>
  <c r="D8" i="4"/>
  <c r="E19" i="4"/>
  <c r="E9" i="17"/>
  <c r="E9" i="9"/>
  <c r="E9" i="5"/>
  <c r="E9" i="12"/>
  <c r="E9" i="18"/>
  <c r="E9" i="15"/>
  <c r="E9" i="8"/>
  <c r="E9" i="1"/>
  <c r="D13" i="4"/>
  <c r="E6" i="15"/>
  <c r="G6" i="15" s="1"/>
  <c r="C12" i="15"/>
  <c r="C12" i="14"/>
  <c r="D32" i="14"/>
  <c r="C42" i="1" l="1"/>
  <c r="C44" i="1" s="1"/>
  <c r="C13" i="1" s="1"/>
  <c r="F14" i="37"/>
  <c r="D37" i="18"/>
  <c r="T32" i="30"/>
  <c r="S39" i="30"/>
  <c r="C42" i="14"/>
  <c r="C44" i="14" s="1"/>
  <c r="C13" i="14" s="1"/>
  <c r="F12" i="37"/>
  <c r="C42" i="15"/>
  <c r="C44" i="15" s="1"/>
  <c r="C13" i="15" s="1"/>
  <c r="F37" i="17"/>
  <c r="C37" i="7"/>
  <c r="D37" i="8"/>
  <c r="C42" i="5"/>
  <c r="C44" i="5" s="1"/>
  <c r="C13" i="5" s="1"/>
  <c r="AF32" i="39"/>
  <c r="AE36" i="39"/>
  <c r="AE37" i="39" s="1"/>
  <c r="AE39" i="39"/>
  <c r="C37" i="8"/>
  <c r="C37" i="9"/>
  <c r="E37" i="18"/>
  <c r="AE32" i="35"/>
  <c r="AD36" i="35"/>
  <c r="AD37" i="35" s="1"/>
  <c r="AD39" i="35"/>
  <c r="D37" i="7"/>
  <c r="C42" i="17"/>
  <c r="C44" i="17" s="1"/>
  <c r="C13" i="17" s="1"/>
  <c r="I14" i="17"/>
  <c r="G6" i="7"/>
  <c r="C37" i="18"/>
  <c r="E37" i="30"/>
  <c r="S32" i="18"/>
  <c r="R39" i="18"/>
  <c r="D37" i="12"/>
  <c r="O15" i="2"/>
  <c r="O17" i="2"/>
  <c r="Q17" i="2" s="1"/>
  <c r="O19" i="2"/>
  <c r="Q19" i="2" s="1"/>
  <c r="O21" i="2"/>
  <c r="Q21" i="2" s="1"/>
  <c r="Q23" i="2"/>
  <c r="O25" i="2"/>
  <c r="Q25" i="2" s="1"/>
  <c r="O27" i="2"/>
  <c r="Q27" i="2" s="1"/>
  <c r="O29" i="2"/>
  <c r="D43" i="32"/>
  <c r="D44" i="32" s="1"/>
  <c r="E13" i="32" s="1"/>
  <c r="G9" i="32"/>
  <c r="I14" i="32"/>
  <c r="I14" i="18"/>
  <c r="I14" i="30"/>
  <c r="E36" i="7"/>
  <c r="E37" i="7" s="1"/>
  <c r="E36" i="8"/>
  <c r="E37" i="8" s="1"/>
  <c r="S39" i="17"/>
  <c r="T32" i="17"/>
  <c r="E32" i="5"/>
  <c r="E12" i="14"/>
  <c r="G12" i="14" s="1"/>
  <c r="F32" i="8"/>
  <c r="F36" i="8" s="1"/>
  <c r="F37" i="8" s="1"/>
  <c r="F32" i="7"/>
  <c r="G32" i="7" s="1"/>
  <c r="M38" i="2"/>
  <c r="N35" i="2" s="1"/>
  <c r="E12" i="1"/>
  <c r="I36" i="32"/>
  <c r="I37" i="32" s="1"/>
  <c r="I12" i="9"/>
  <c r="D36" i="1"/>
  <c r="D37" i="1" s="1"/>
  <c r="E32" i="1"/>
  <c r="F32" i="9"/>
  <c r="E36" i="9"/>
  <c r="E37" i="9" s="1"/>
  <c r="D36" i="5"/>
  <c r="D37" i="5" s="1"/>
  <c r="I6" i="12"/>
  <c r="I6" i="1"/>
  <c r="E6" i="8"/>
  <c r="G6" i="37" s="1"/>
  <c r="E12" i="7"/>
  <c r="G12" i="7" s="1"/>
  <c r="I6" i="5"/>
  <c r="E12" i="12"/>
  <c r="G12" i="12" s="1"/>
  <c r="I12" i="12" s="1"/>
  <c r="F32" i="12"/>
  <c r="E36" i="12"/>
  <c r="E37" i="12" s="1"/>
  <c r="G6" i="9"/>
  <c r="I11" i="14"/>
  <c r="I11" i="15"/>
  <c r="E36" i="17"/>
  <c r="E37" i="17" s="1"/>
  <c r="F36" i="18"/>
  <c r="F37" i="18" s="1"/>
  <c r="I6" i="30"/>
  <c r="I6" i="17"/>
  <c r="F36" i="30"/>
  <c r="F37" i="30" s="1"/>
  <c r="I6" i="18"/>
  <c r="E36" i="15"/>
  <c r="E37" i="15" s="1"/>
  <c r="D43" i="12"/>
  <c r="D44" i="12" s="1"/>
  <c r="E13" i="12" s="1"/>
  <c r="D43" i="17"/>
  <c r="D44" i="17" s="1"/>
  <c r="D43" i="9"/>
  <c r="D44" i="9" s="1"/>
  <c r="E13" i="9" s="1"/>
  <c r="D43" i="5"/>
  <c r="D44" i="5" s="1"/>
  <c r="D43" i="14"/>
  <c r="D44" i="14" s="1"/>
  <c r="D43" i="18"/>
  <c r="D44" i="18" s="1"/>
  <c r="E13" i="18" s="1"/>
  <c r="I13" i="18" s="1"/>
  <c r="D43" i="8"/>
  <c r="D44" i="8" s="1"/>
  <c r="E13" i="8" s="1"/>
  <c r="I13" i="8" s="1"/>
  <c r="D43" i="15"/>
  <c r="D44" i="15" s="1"/>
  <c r="D43" i="30"/>
  <c r="D44" i="30" s="1"/>
  <c r="E13" i="30" s="1"/>
  <c r="I13" i="30" s="1"/>
  <c r="D43" i="7"/>
  <c r="D44" i="7" s="1"/>
  <c r="E13" i="7" s="1"/>
  <c r="E13" i="4"/>
  <c r="D43" i="1"/>
  <c r="D44" i="1" s="1"/>
  <c r="E13" i="1" s="1"/>
  <c r="G9" i="12"/>
  <c r="G9" i="1"/>
  <c r="G9" i="30"/>
  <c r="G9" i="7"/>
  <c r="G9" i="17"/>
  <c r="G9" i="5"/>
  <c r="G9" i="18"/>
  <c r="G9" i="8"/>
  <c r="G9" i="14"/>
  <c r="G9" i="15"/>
  <c r="G9" i="9"/>
  <c r="I6" i="14"/>
  <c r="E12" i="15"/>
  <c r="G12" i="15" s="1"/>
  <c r="E32" i="14"/>
  <c r="D36" i="14"/>
  <c r="D37" i="14" s="1"/>
  <c r="E13" i="5" l="1"/>
  <c r="U32" i="30"/>
  <c r="T39" i="30"/>
  <c r="E13" i="14"/>
  <c r="F13" i="37"/>
  <c r="E13" i="15"/>
  <c r="I6" i="7"/>
  <c r="G12" i="37"/>
  <c r="H14" i="37"/>
  <c r="G14" i="37"/>
  <c r="H12" i="37"/>
  <c r="Q15" i="2"/>
  <c r="O31" i="2"/>
  <c r="AG32" i="39"/>
  <c r="AF36" i="39"/>
  <c r="AF37" i="39" s="1"/>
  <c r="AF39" i="39"/>
  <c r="I12" i="1"/>
  <c r="E21" i="37"/>
  <c r="E26" i="37"/>
  <c r="E24" i="37"/>
  <c r="E25" i="37"/>
  <c r="E29" i="37"/>
  <c r="E27" i="37"/>
  <c r="E28" i="37"/>
  <c r="E32" i="37"/>
  <c r="E13" i="17"/>
  <c r="AF32" i="35"/>
  <c r="AE36" i="35"/>
  <c r="AE37" i="35" s="1"/>
  <c r="AE39" i="35"/>
  <c r="G6" i="8"/>
  <c r="H6" i="37" s="1"/>
  <c r="T32" i="18"/>
  <c r="S39" i="18"/>
  <c r="P35" i="2"/>
  <c r="E43" i="32"/>
  <c r="E44" i="32" s="1"/>
  <c r="G13" i="32" s="1"/>
  <c r="I13" i="32" s="1"/>
  <c r="F36" i="7"/>
  <c r="F37" i="7" s="1"/>
  <c r="G32" i="8"/>
  <c r="T39" i="17"/>
  <c r="U32" i="17"/>
  <c r="F32" i="5"/>
  <c r="I13" i="5"/>
  <c r="I12" i="7"/>
  <c r="I14" i="14"/>
  <c r="N36" i="2"/>
  <c r="P36" i="2" s="1"/>
  <c r="Q36" i="2" s="1"/>
  <c r="N37" i="2"/>
  <c r="P37" i="2" s="1"/>
  <c r="Q37" i="2" s="1"/>
  <c r="J36" i="32"/>
  <c r="J37" i="32" s="1"/>
  <c r="I14" i="15"/>
  <c r="I12" i="5"/>
  <c r="I13" i="1"/>
  <c r="E36" i="5"/>
  <c r="E37" i="5" s="1"/>
  <c r="E36" i="1"/>
  <c r="E37" i="1" s="1"/>
  <c r="F32" i="1"/>
  <c r="G36" i="17"/>
  <c r="G37" i="17" s="1"/>
  <c r="G32" i="9"/>
  <c r="F36" i="9"/>
  <c r="F37" i="9" s="1"/>
  <c r="G32" i="12"/>
  <c r="F36" i="12"/>
  <c r="F37" i="12" s="1"/>
  <c r="I6" i="9"/>
  <c r="G36" i="7"/>
  <c r="G37" i="7" s="1"/>
  <c r="H32" i="7"/>
  <c r="G36" i="30"/>
  <c r="G37" i="30" s="1"/>
  <c r="H36" i="17"/>
  <c r="H37" i="17" s="1"/>
  <c r="G36" i="18"/>
  <c r="G37" i="18" s="1"/>
  <c r="I12" i="15"/>
  <c r="F36" i="15"/>
  <c r="F37" i="15" s="1"/>
  <c r="E43" i="15"/>
  <c r="E44" i="15" s="1"/>
  <c r="G13" i="15" s="1"/>
  <c r="E43" i="14"/>
  <c r="E44" i="14" s="1"/>
  <c r="E43" i="1"/>
  <c r="E44" i="1" s="1"/>
  <c r="E43" i="5"/>
  <c r="E44" i="5" s="1"/>
  <c r="E43" i="18"/>
  <c r="E44" i="18" s="1"/>
  <c r="E43" i="7"/>
  <c r="E44" i="7" s="1"/>
  <c r="G13" i="7" s="1"/>
  <c r="E43" i="9"/>
  <c r="E44" i="9" s="1"/>
  <c r="E43" i="8"/>
  <c r="E44" i="8" s="1"/>
  <c r="E43" i="17"/>
  <c r="E44" i="17" s="1"/>
  <c r="E43" i="30"/>
  <c r="E44" i="30" s="1"/>
  <c r="E43" i="12"/>
  <c r="E44" i="12" s="1"/>
  <c r="G13" i="12" s="1"/>
  <c r="E36" i="14"/>
  <c r="E37" i="14" s="1"/>
  <c r="F32" i="14"/>
  <c r="I6" i="15"/>
  <c r="I12" i="14"/>
  <c r="G13" i="9" l="1"/>
  <c r="I13" i="9" s="1"/>
  <c r="I6" i="8"/>
  <c r="V32" i="30"/>
  <c r="U39" i="30"/>
  <c r="G13" i="37"/>
  <c r="G13" i="14"/>
  <c r="H13" i="37" s="1"/>
  <c r="AH32" i="39"/>
  <c r="AG36" i="39"/>
  <c r="AG37" i="39" s="1"/>
  <c r="AG39" i="39"/>
  <c r="E22" i="37"/>
  <c r="E31" i="37"/>
  <c r="E30" i="37"/>
  <c r="I13" i="17"/>
  <c r="AG32" i="35"/>
  <c r="AF36" i="35"/>
  <c r="AF37" i="35" s="1"/>
  <c r="AF39" i="35"/>
  <c r="I13" i="7"/>
  <c r="U32" i="18"/>
  <c r="T39" i="18"/>
  <c r="P38" i="2"/>
  <c r="P29" i="2" s="1"/>
  <c r="Q29" i="2" s="1"/>
  <c r="Q35" i="2"/>
  <c r="H32" i="8"/>
  <c r="G36" i="8"/>
  <c r="G37" i="8" s="1"/>
  <c r="U39" i="17"/>
  <c r="V32" i="17"/>
  <c r="G32" i="5"/>
  <c r="Q38" i="2"/>
  <c r="K36" i="32"/>
  <c r="K37" i="32" s="1"/>
  <c r="I13" i="12"/>
  <c r="G36" i="9"/>
  <c r="G37" i="9" s="1"/>
  <c r="H32" i="9"/>
  <c r="F36" i="5"/>
  <c r="F37" i="5" s="1"/>
  <c r="G32" i="1"/>
  <c r="F36" i="1"/>
  <c r="F37" i="1" s="1"/>
  <c r="I32" i="7"/>
  <c r="H36" i="7"/>
  <c r="H37" i="7" s="1"/>
  <c r="G36" i="12"/>
  <c r="G37" i="12" s="1"/>
  <c r="H32" i="12"/>
  <c r="I36" i="17"/>
  <c r="I37" i="17" s="1"/>
  <c r="H36" i="30"/>
  <c r="H37" i="30" s="1"/>
  <c r="H36" i="18"/>
  <c r="H37" i="18" s="1"/>
  <c r="G36" i="15"/>
  <c r="G37" i="15" s="1"/>
  <c r="I13" i="15"/>
  <c r="F36" i="14"/>
  <c r="F37" i="14" s="1"/>
  <c r="G32" i="14"/>
  <c r="W32" i="30" l="1"/>
  <c r="V39" i="30"/>
  <c r="I13" i="14"/>
  <c r="AI32" i="39"/>
  <c r="AH36" i="39"/>
  <c r="AH37" i="39" s="1"/>
  <c r="AH39" i="39"/>
  <c r="AH32" i="35"/>
  <c r="AG36" i="35"/>
  <c r="AG37" i="35" s="1"/>
  <c r="AG39" i="35"/>
  <c r="V32" i="18"/>
  <c r="U39" i="18"/>
  <c r="Q31" i="2"/>
  <c r="H36" i="8"/>
  <c r="H37" i="8" s="1"/>
  <c r="I32" i="8"/>
  <c r="V39" i="17"/>
  <c r="W32" i="17"/>
  <c r="H32" i="5"/>
  <c r="C7" i="15"/>
  <c r="C7" i="14"/>
  <c r="C7" i="12"/>
  <c r="C7" i="8"/>
  <c r="C7" i="9"/>
  <c r="C7" i="1"/>
  <c r="C7" i="5"/>
  <c r="C7" i="32"/>
  <c r="C7" i="30"/>
  <c r="C7" i="17"/>
  <c r="L36" i="32"/>
  <c r="L37" i="32" s="1"/>
  <c r="G36" i="1"/>
  <c r="G37" i="1" s="1"/>
  <c r="H32" i="1"/>
  <c r="G36" i="5"/>
  <c r="G37" i="5" s="1"/>
  <c r="H36" i="9"/>
  <c r="H37" i="9" s="1"/>
  <c r="I32" i="9"/>
  <c r="I32" i="12"/>
  <c r="H36" i="12"/>
  <c r="H37" i="12" s="1"/>
  <c r="J32" i="7"/>
  <c r="I36" i="7"/>
  <c r="I37" i="7" s="1"/>
  <c r="I36" i="18"/>
  <c r="I37" i="18" s="1"/>
  <c r="I36" i="30"/>
  <c r="I37" i="30" s="1"/>
  <c r="J36" i="17"/>
  <c r="J37" i="17" s="1"/>
  <c r="H36" i="15"/>
  <c r="H37" i="15" s="1"/>
  <c r="G36" i="14"/>
  <c r="G37" i="14" s="1"/>
  <c r="H32" i="14"/>
  <c r="X32" i="30" l="1"/>
  <c r="W39" i="30"/>
  <c r="C7" i="39"/>
  <c r="C7" i="35"/>
  <c r="C7" i="7"/>
  <c r="C7" i="18"/>
  <c r="C8" i="18" s="1"/>
  <c r="AJ32" i="39"/>
  <c r="AI36" i="39"/>
  <c r="AI37" i="39" s="1"/>
  <c r="AI39" i="39"/>
  <c r="AI32" i="35"/>
  <c r="AH36" i="35"/>
  <c r="AH37" i="35" s="1"/>
  <c r="AH39" i="35"/>
  <c r="W32" i="18"/>
  <c r="V39" i="18"/>
  <c r="I36" i="8"/>
  <c r="I37" i="8" s="1"/>
  <c r="J32" i="8"/>
  <c r="W39" i="17"/>
  <c r="X32" i="17"/>
  <c r="I32" i="5"/>
  <c r="E7" i="32"/>
  <c r="C8" i="32"/>
  <c r="E7" i="9"/>
  <c r="C8" i="9"/>
  <c r="E7" i="5"/>
  <c r="C8" i="5"/>
  <c r="C10" i="5" s="1"/>
  <c r="E7" i="7"/>
  <c r="C8" i="7"/>
  <c r="E7" i="8"/>
  <c r="C8" i="8"/>
  <c r="E7" i="18"/>
  <c r="E7" i="12"/>
  <c r="C8" i="12"/>
  <c r="E7" i="14"/>
  <c r="C8" i="14"/>
  <c r="E7" i="30"/>
  <c r="C8" i="30"/>
  <c r="E7" i="17"/>
  <c r="C8" i="17"/>
  <c r="E7" i="1"/>
  <c r="C8" i="1"/>
  <c r="E7" i="15"/>
  <c r="C8" i="15"/>
  <c r="M36" i="32"/>
  <c r="M37" i="32" s="1"/>
  <c r="I36" i="9"/>
  <c r="I37" i="9" s="1"/>
  <c r="J32" i="9"/>
  <c r="H36" i="5"/>
  <c r="H37" i="5" s="1"/>
  <c r="I32" i="1"/>
  <c r="H36" i="1"/>
  <c r="H37" i="1" s="1"/>
  <c r="I36" i="12"/>
  <c r="I37" i="12" s="1"/>
  <c r="J32" i="12"/>
  <c r="J36" i="7"/>
  <c r="J37" i="7" s="1"/>
  <c r="K32" i="7"/>
  <c r="K36" i="17"/>
  <c r="K37" i="17" s="1"/>
  <c r="J36" i="30"/>
  <c r="J37" i="30" s="1"/>
  <c r="J36" i="18"/>
  <c r="J37" i="18" s="1"/>
  <c r="I36" i="15"/>
  <c r="I37" i="15" s="1"/>
  <c r="I32" i="14"/>
  <c r="H36" i="14"/>
  <c r="H37" i="14" s="1"/>
  <c r="Y32" i="30" l="1"/>
  <c r="X39" i="30"/>
  <c r="E7" i="35"/>
  <c r="C8" i="35"/>
  <c r="E7" i="39"/>
  <c r="C8" i="39"/>
  <c r="AK32" i="39"/>
  <c r="AJ36" i="39"/>
  <c r="AJ37" i="39" s="1"/>
  <c r="AJ39" i="39"/>
  <c r="AJ32" i="35"/>
  <c r="AI36" i="35"/>
  <c r="AI37" i="35" s="1"/>
  <c r="AI39" i="35"/>
  <c r="C10" i="1"/>
  <c r="X32" i="18"/>
  <c r="W39" i="18"/>
  <c r="K32" i="8"/>
  <c r="J36" i="8"/>
  <c r="J37" i="8" s="1"/>
  <c r="X39" i="17"/>
  <c r="Y32" i="17"/>
  <c r="J32" i="5"/>
  <c r="C10" i="7"/>
  <c r="G7" i="7"/>
  <c r="G8" i="7" s="1"/>
  <c r="G10" i="7" s="1"/>
  <c r="G15" i="7" s="1"/>
  <c r="H29" i="37" s="1"/>
  <c r="E8" i="7"/>
  <c r="E10" i="7" s="1"/>
  <c r="E15" i="7" s="1"/>
  <c r="G29" i="37" s="1"/>
  <c r="C10" i="12"/>
  <c r="C15" i="5"/>
  <c r="F27" i="37" s="1"/>
  <c r="G7" i="12"/>
  <c r="G8" i="12" s="1"/>
  <c r="G10" i="12" s="1"/>
  <c r="G15" i="12" s="1"/>
  <c r="H32" i="37" s="1"/>
  <c r="E8" i="12"/>
  <c r="E10" i="12" s="1"/>
  <c r="E15" i="12" s="1"/>
  <c r="G32" i="37" s="1"/>
  <c r="G7" i="5"/>
  <c r="G8" i="5" s="1"/>
  <c r="E8" i="5"/>
  <c r="E10" i="5" s="1"/>
  <c r="E15" i="5" s="1"/>
  <c r="G27" i="37" s="1"/>
  <c r="C10" i="30"/>
  <c r="C10" i="18"/>
  <c r="C10" i="9"/>
  <c r="C10" i="17"/>
  <c r="G7" i="17"/>
  <c r="G8" i="17" s="1"/>
  <c r="G10" i="17" s="1"/>
  <c r="G15" i="17" s="1"/>
  <c r="H24" i="37" s="1"/>
  <c r="E8" i="17"/>
  <c r="E10" i="17" s="1"/>
  <c r="E15" i="17" s="1"/>
  <c r="G24" i="37" s="1"/>
  <c r="C10" i="15"/>
  <c r="G7" i="15"/>
  <c r="G8" i="15" s="1"/>
  <c r="G10" i="15" s="1"/>
  <c r="G15" i="15" s="1"/>
  <c r="E8" i="15"/>
  <c r="E10" i="15" s="1"/>
  <c r="E15" i="15" s="1"/>
  <c r="G7" i="30"/>
  <c r="G8" i="30" s="1"/>
  <c r="G10" i="30" s="1"/>
  <c r="G15" i="30" s="1"/>
  <c r="H25" i="37" s="1"/>
  <c r="E8" i="30"/>
  <c r="E10" i="30" s="1"/>
  <c r="E15" i="30" s="1"/>
  <c r="G25" i="37" s="1"/>
  <c r="G7" i="18"/>
  <c r="G8" i="18" s="1"/>
  <c r="G10" i="18" s="1"/>
  <c r="G15" i="18" s="1"/>
  <c r="H26" i="37" s="1"/>
  <c r="E8" i="18"/>
  <c r="E10" i="18" s="1"/>
  <c r="E15" i="18" s="1"/>
  <c r="G26" i="37" s="1"/>
  <c r="G7" i="9"/>
  <c r="G8" i="9" s="1"/>
  <c r="G10" i="9" s="1"/>
  <c r="G15" i="9" s="1"/>
  <c r="H31" i="37" s="1"/>
  <c r="E8" i="9"/>
  <c r="E10" i="9" s="1"/>
  <c r="E15" i="9" s="1"/>
  <c r="G31" i="37" s="1"/>
  <c r="C10" i="32"/>
  <c r="C10" i="14"/>
  <c r="C10" i="8"/>
  <c r="G7" i="1"/>
  <c r="G8" i="1" s="1"/>
  <c r="E8" i="1"/>
  <c r="G7" i="14"/>
  <c r="G8" i="14" s="1"/>
  <c r="G10" i="14" s="1"/>
  <c r="G15" i="14" s="1"/>
  <c r="H21" i="37" s="1"/>
  <c r="E8" i="14"/>
  <c r="E10" i="14" s="1"/>
  <c r="E15" i="14" s="1"/>
  <c r="G21" i="37" s="1"/>
  <c r="G7" i="8"/>
  <c r="G8" i="8" s="1"/>
  <c r="G10" i="8" s="1"/>
  <c r="G15" i="8" s="1"/>
  <c r="H30" i="37" s="1"/>
  <c r="E8" i="8"/>
  <c r="E10" i="8" s="1"/>
  <c r="E15" i="8" s="1"/>
  <c r="G30" i="37" s="1"/>
  <c r="G7" i="32"/>
  <c r="G8" i="32" s="1"/>
  <c r="G10" i="32" s="1"/>
  <c r="G15" i="32" s="1"/>
  <c r="H23" i="37" s="1"/>
  <c r="E8" i="32"/>
  <c r="E10" i="32" s="1"/>
  <c r="E15" i="32" s="1"/>
  <c r="G23" i="37" s="1"/>
  <c r="N36" i="32"/>
  <c r="N37" i="32" s="1"/>
  <c r="I36" i="5"/>
  <c r="I37" i="5" s="1"/>
  <c r="K32" i="9"/>
  <c r="J36" i="9"/>
  <c r="J37" i="9" s="1"/>
  <c r="J32" i="1"/>
  <c r="I36" i="1"/>
  <c r="I37" i="1" s="1"/>
  <c r="K32" i="12"/>
  <c r="J36" i="12"/>
  <c r="J37" i="12" s="1"/>
  <c r="K36" i="7"/>
  <c r="K37" i="7" s="1"/>
  <c r="L32" i="7"/>
  <c r="K36" i="18"/>
  <c r="K37" i="18" s="1"/>
  <c r="K36" i="30"/>
  <c r="K37" i="30" s="1"/>
  <c r="L36" i="17"/>
  <c r="L37" i="17" s="1"/>
  <c r="J36" i="15"/>
  <c r="J37" i="15" s="1"/>
  <c r="I36" i="14"/>
  <c r="I37" i="14" s="1"/>
  <c r="J32" i="14"/>
  <c r="Z32" i="30" l="1"/>
  <c r="Y39" i="30"/>
  <c r="C10" i="39"/>
  <c r="G7" i="39"/>
  <c r="G8" i="39" s="1"/>
  <c r="G10" i="39" s="1"/>
  <c r="G15" i="39" s="1"/>
  <c r="H33" i="37" s="1"/>
  <c r="E8" i="39"/>
  <c r="E10" i="39" s="1"/>
  <c r="E15" i="39" s="1"/>
  <c r="G33" i="37" s="1"/>
  <c r="C10" i="35"/>
  <c r="G7" i="35"/>
  <c r="G8" i="35" s="1"/>
  <c r="G10" i="35" s="1"/>
  <c r="G15" i="35" s="1"/>
  <c r="H34" i="37" s="1"/>
  <c r="E8" i="35"/>
  <c r="E10" i="35" s="1"/>
  <c r="E15" i="35" s="1"/>
  <c r="G34" i="37" s="1"/>
  <c r="F8" i="37"/>
  <c r="AL32" i="39"/>
  <c r="AK36" i="39"/>
  <c r="AK37" i="39" s="1"/>
  <c r="AK39" i="39"/>
  <c r="G22" i="37"/>
  <c r="H22" i="37"/>
  <c r="C15" i="1"/>
  <c r="AK32" i="35"/>
  <c r="AJ36" i="35"/>
  <c r="AJ37" i="35" s="1"/>
  <c r="AJ39" i="35"/>
  <c r="E10" i="1"/>
  <c r="Y32" i="18"/>
  <c r="X39" i="18"/>
  <c r="K36" i="8"/>
  <c r="K37" i="8" s="1"/>
  <c r="L32" i="8"/>
  <c r="Y39" i="17"/>
  <c r="Z32" i="17"/>
  <c r="K32" i="5"/>
  <c r="I8" i="8"/>
  <c r="I7" i="8" s="1"/>
  <c r="I8" i="17"/>
  <c r="I7" i="17" s="1"/>
  <c r="I8" i="18"/>
  <c r="I7" i="18" s="1"/>
  <c r="I8" i="15"/>
  <c r="I7" i="15" s="1"/>
  <c r="C15" i="8"/>
  <c r="F30" i="37" s="1"/>
  <c r="I10" i="8"/>
  <c r="C15" i="15"/>
  <c r="F22" i="37" s="1"/>
  <c r="I10" i="15"/>
  <c r="C15" i="18"/>
  <c r="I10" i="18"/>
  <c r="I8" i="14"/>
  <c r="I7" i="14" s="1"/>
  <c r="I8" i="30"/>
  <c r="I7" i="30" s="1"/>
  <c r="C15" i="14"/>
  <c r="I10" i="14"/>
  <c r="C15" i="30"/>
  <c r="I10" i="30"/>
  <c r="C15" i="17"/>
  <c r="I10" i="17"/>
  <c r="I8" i="12"/>
  <c r="I7" i="12" s="1"/>
  <c r="I8" i="7"/>
  <c r="I7" i="7" s="1"/>
  <c r="I8" i="32"/>
  <c r="I7" i="32" s="1"/>
  <c r="I8" i="9"/>
  <c r="I7" i="9" s="1"/>
  <c r="I8" i="1"/>
  <c r="I7" i="1" s="1"/>
  <c r="G10" i="1"/>
  <c r="C15" i="32"/>
  <c r="I10" i="32"/>
  <c r="C15" i="9"/>
  <c r="I10" i="9"/>
  <c r="I8" i="5"/>
  <c r="I7" i="5" s="1"/>
  <c r="G10" i="5"/>
  <c r="C15" i="12"/>
  <c r="I10" i="12"/>
  <c r="C15" i="7"/>
  <c r="I10" i="7"/>
  <c r="O36" i="32"/>
  <c r="O37" i="32" s="1"/>
  <c r="J36" i="1"/>
  <c r="J37" i="1" s="1"/>
  <c r="K32" i="1"/>
  <c r="L32" i="9"/>
  <c r="K36" i="9"/>
  <c r="K37" i="9" s="1"/>
  <c r="J36" i="5"/>
  <c r="J37" i="5" s="1"/>
  <c r="L32" i="12"/>
  <c r="K36" i="12"/>
  <c r="K37" i="12" s="1"/>
  <c r="L36" i="7"/>
  <c r="L37" i="7" s="1"/>
  <c r="M32" i="7"/>
  <c r="M36" i="17"/>
  <c r="M37" i="17" s="1"/>
  <c r="L36" i="30"/>
  <c r="L37" i="30" s="1"/>
  <c r="L36" i="18"/>
  <c r="L37" i="18" s="1"/>
  <c r="K36" i="15"/>
  <c r="K37" i="15" s="1"/>
  <c r="K32" i="14"/>
  <c r="J36" i="14"/>
  <c r="J37" i="14" s="1"/>
  <c r="G10" i="37" l="1"/>
  <c r="G8" i="37"/>
  <c r="AA32" i="30"/>
  <c r="Z39" i="30"/>
  <c r="I8" i="35"/>
  <c r="I7" i="35" s="1"/>
  <c r="H8" i="37"/>
  <c r="C15" i="35"/>
  <c r="I10" i="35"/>
  <c r="I8" i="39"/>
  <c r="I7" i="39" s="1"/>
  <c r="C15" i="39"/>
  <c r="I10" i="39"/>
  <c r="H10" i="37"/>
  <c r="F10" i="37"/>
  <c r="AM32" i="39"/>
  <c r="AL36" i="39"/>
  <c r="AL37" i="39" s="1"/>
  <c r="AL39" i="39"/>
  <c r="F29" i="37"/>
  <c r="F32" i="37"/>
  <c r="F31" i="37"/>
  <c r="F23" i="37"/>
  <c r="F24" i="37"/>
  <c r="F25" i="37"/>
  <c r="F21" i="37"/>
  <c r="F26" i="37"/>
  <c r="F28" i="37"/>
  <c r="AL32" i="35"/>
  <c r="AK36" i="35"/>
  <c r="AK37" i="35" s="1"/>
  <c r="AK39" i="35"/>
  <c r="E15" i="1"/>
  <c r="G28" i="37" s="1"/>
  <c r="I9" i="17"/>
  <c r="Z32" i="18"/>
  <c r="Y39" i="18"/>
  <c r="M32" i="8"/>
  <c r="L36" i="8"/>
  <c r="L37" i="8" s="1"/>
  <c r="Z39" i="17"/>
  <c r="AA32" i="17"/>
  <c r="L32" i="5"/>
  <c r="I9" i="15"/>
  <c r="I9" i="18"/>
  <c r="I9" i="14"/>
  <c r="I9" i="12"/>
  <c r="I9" i="32"/>
  <c r="I9" i="7"/>
  <c r="I9" i="9"/>
  <c r="I15" i="15"/>
  <c r="I15" i="18"/>
  <c r="I15" i="32"/>
  <c r="I9" i="30"/>
  <c r="I15" i="12"/>
  <c r="G15" i="1"/>
  <c r="I10" i="1"/>
  <c r="I9" i="1" s="1"/>
  <c r="I15" i="17"/>
  <c r="I15" i="30"/>
  <c r="G15" i="5"/>
  <c r="I10" i="5"/>
  <c r="I9" i="5" s="1"/>
  <c r="I15" i="8"/>
  <c r="I9" i="8"/>
  <c r="I15" i="7"/>
  <c r="I15" i="14"/>
  <c r="P36" i="32"/>
  <c r="P37" i="32" s="1"/>
  <c r="K36" i="5"/>
  <c r="K37" i="5" s="1"/>
  <c r="L36" i="9"/>
  <c r="L37" i="9" s="1"/>
  <c r="M32" i="9"/>
  <c r="K36" i="1"/>
  <c r="K37" i="1" s="1"/>
  <c r="L32" i="1"/>
  <c r="M32" i="12"/>
  <c r="L36" i="12"/>
  <c r="L37" i="12" s="1"/>
  <c r="N32" i="7"/>
  <c r="M36" i="7"/>
  <c r="M37" i="7" s="1"/>
  <c r="M36" i="18"/>
  <c r="M37" i="18" s="1"/>
  <c r="M36" i="30"/>
  <c r="M37" i="30" s="1"/>
  <c r="N36" i="17"/>
  <c r="N37" i="17" s="1"/>
  <c r="L36" i="15"/>
  <c r="L37" i="15" s="1"/>
  <c r="K36" i="14"/>
  <c r="K37" i="14" s="1"/>
  <c r="L32" i="14"/>
  <c r="I9" i="35" l="1"/>
  <c r="I9" i="39"/>
  <c r="AB32" i="30"/>
  <c r="AA39" i="30"/>
  <c r="F33" i="37"/>
  <c r="I15" i="39"/>
  <c r="F34" i="37"/>
  <c r="I15" i="35"/>
  <c r="AM36" i="39"/>
  <c r="AM37" i="39" s="1"/>
  <c r="AM39" i="39"/>
  <c r="H27" i="37"/>
  <c r="H28" i="37"/>
  <c r="AM32" i="35"/>
  <c r="AL36" i="35"/>
  <c r="AL37" i="35" s="1"/>
  <c r="AL39" i="35"/>
  <c r="AA32" i="18"/>
  <c r="Z39" i="18"/>
  <c r="N32" i="8"/>
  <c r="M36" i="8"/>
  <c r="M37" i="8" s="1"/>
  <c r="AA39" i="17"/>
  <c r="AB32" i="17"/>
  <c r="M32" i="5"/>
  <c r="I15" i="1"/>
  <c r="I15" i="5"/>
  <c r="Q36" i="32"/>
  <c r="Q37" i="32" s="1"/>
  <c r="L36" i="1"/>
  <c r="L37" i="1" s="1"/>
  <c r="M32" i="1"/>
  <c r="N32" i="9"/>
  <c r="M36" i="9"/>
  <c r="M37" i="9" s="1"/>
  <c r="L36" i="5"/>
  <c r="L37" i="5" s="1"/>
  <c r="M36" i="12"/>
  <c r="M37" i="12" s="1"/>
  <c r="N32" i="12"/>
  <c r="O32" i="7"/>
  <c r="N36" i="7"/>
  <c r="N37" i="7" s="1"/>
  <c r="O36" i="17"/>
  <c r="O37" i="17" s="1"/>
  <c r="N36" i="30"/>
  <c r="N37" i="30" s="1"/>
  <c r="N36" i="18"/>
  <c r="N37" i="18" s="1"/>
  <c r="M36" i="15"/>
  <c r="M37" i="15" s="1"/>
  <c r="L36" i="14"/>
  <c r="L37" i="14" s="1"/>
  <c r="M32" i="14"/>
  <c r="AC32" i="30" l="1"/>
  <c r="AB39" i="30"/>
  <c r="AM36" i="35"/>
  <c r="AM37" i="35" s="1"/>
  <c r="AM39" i="35"/>
  <c r="AB32" i="18"/>
  <c r="AA39" i="18"/>
  <c r="O39" i="7"/>
  <c r="O32" i="8"/>
  <c r="N36" i="8"/>
  <c r="N37" i="8" s="1"/>
  <c r="AB39" i="17"/>
  <c r="AC32" i="17"/>
  <c r="N32" i="5"/>
  <c r="R36" i="32"/>
  <c r="R37" i="32" s="1"/>
  <c r="M36" i="5"/>
  <c r="M37" i="5" s="1"/>
  <c r="N36" i="9"/>
  <c r="N37" i="9" s="1"/>
  <c r="O32" i="9"/>
  <c r="N32" i="1"/>
  <c r="M36" i="1"/>
  <c r="M37" i="1" s="1"/>
  <c r="N36" i="12"/>
  <c r="N37" i="12" s="1"/>
  <c r="O32" i="12"/>
  <c r="P32" i="7"/>
  <c r="O36" i="7"/>
  <c r="O37" i="7" s="1"/>
  <c r="O36" i="30"/>
  <c r="O37" i="30" s="1"/>
  <c r="P36" i="17"/>
  <c r="P37" i="17" s="1"/>
  <c r="O36" i="18"/>
  <c r="O37" i="18" s="1"/>
  <c r="N36" i="15"/>
  <c r="N37" i="15" s="1"/>
  <c r="M36" i="14"/>
  <c r="M37" i="14" s="1"/>
  <c r="N32" i="14"/>
  <c r="AD32" i="30" l="1"/>
  <c r="AC39" i="30"/>
  <c r="AC32" i="18"/>
  <c r="AB39" i="18"/>
  <c r="P39" i="7"/>
  <c r="O39" i="9"/>
  <c r="O39" i="8"/>
  <c r="O39" i="12"/>
  <c r="P32" i="8"/>
  <c r="O36" i="8"/>
  <c r="O37" i="8" s="1"/>
  <c r="AC39" i="17"/>
  <c r="AD32" i="17"/>
  <c r="O32" i="5"/>
  <c r="S36" i="32"/>
  <c r="S37" i="32" s="1"/>
  <c r="N36" i="1"/>
  <c r="N37" i="1" s="1"/>
  <c r="O32" i="1"/>
  <c r="N36" i="5"/>
  <c r="N37" i="5" s="1"/>
  <c r="O36" i="9"/>
  <c r="O37" i="9" s="1"/>
  <c r="P32" i="9"/>
  <c r="O36" i="12"/>
  <c r="O37" i="12" s="1"/>
  <c r="P32" i="12"/>
  <c r="Q32" i="7"/>
  <c r="P36" i="7"/>
  <c r="P37" i="7" s="1"/>
  <c r="Q36" i="17"/>
  <c r="Q37" i="17" s="1"/>
  <c r="P36" i="18"/>
  <c r="P37" i="18" s="1"/>
  <c r="P36" i="30"/>
  <c r="P37" i="30" s="1"/>
  <c r="O36" i="15"/>
  <c r="O37" i="15" s="1"/>
  <c r="O32" i="14"/>
  <c r="N36" i="14"/>
  <c r="N37" i="14" s="1"/>
  <c r="O39" i="5" l="1"/>
  <c r="AE32" i="30"/>
  <c r="AD39" i="30"/>
  <c r="AD32" i="18"/>
  <c r="AC39" i="18"/>
  <c r="Q39" i="7"/>
  <c r="P39" i="9"/>
  <c r="P39" i="8"/>
  <c r="P39" i="12"/>
  <c r="P36" i="8"/>
  <c r="P37" i="8" s="1"/>
  <c r="Q32" i="8"/>
  <c r="AD39" i="17"/>
  <c r="AE32" i="17"/>
  <c r="O39" i="14"/>
  <c r="P32" i="5"/>
  <c r="O39" i="1"/>
  <c r="T36" i="32"/>
  <c r="T37" i="32" s="1"/>
  <c r="P36" i="9"/>
  <c r="P37" i="9" s="1"/>
  <c r="Q32" i="9"/>
  <c r="O36" i="5"/>
  <c r="O37" i="5" s="1"/>
  <c r="P32" i="1"/>
  <c r="O36" i="1"/>
  <c r="O37" i="1" s="1"/>
  <c r="R32" i="7"/>
  <c r="Q36" i="7"/>
  <c r="Q37" i="7" s="1"/>
  <c r="Q32" i="12"/>
  <c r="P36" i="12"/>
  <c r="P37" i="12" s="1"/>
  <c r="Q36" i="18"/>
  <c r="Q37" i="18" s="1"/>
  <c r="Q36" i="30"/>
  <c r="Q37" i="30" s="1"/>
  <c r="R36" i="17"/>
  <c r="R37" i="17" s="1"/>
  <c r="P36" i="15"/>
  <c r="P37" i="15" s="1"/>
  <c r="P32" i="14"/>
  <c r="O36" i="14"/>
  <c r="O37" i="14" s="1"/>
  <c r="AF32" i="30" l="1"/>
  <c r="AE39" i="30"/>
  <c r="AE32" i="18"/>
  <c r="AD39" i="18"/>
  <c r="R39" i="7"/>
  <c r="Q39" i="9"/>
  <c r="Q39" i="8"/>
  <c r="Q39" i="12"/>
  <c r="Q36" i="8"/>
  <c r="Q37" i="8" s="1"/>
  <c r="R32" i="8"/>
  <c r="AE39" i="17"/>
  <c r="AF32" i="17"/>
  <c r="P39" i="14"/>
  <c r="Q32" i="5"/>
  <c r="P39" i="5"/>
  <c r="P39" i="1"/>
  <c r="U36" i="32"/>
  <c r="U37" i="32" s="1"/>
  <c r="Q32" i="1"/>
  <c r="P36" i="1"/>
  <c r="P37" i="1" s="1"/>
  <c r="P36" i="5"/>
  <c r="P37" i="5" s="1"/>
  <c r="R32" i="9"/>
  <c r="Q36" i="9"/>
  <c r="Q37" i="9" s="1"/>
  <c r="Q36" i="12"/>
  <c r="Q37" i="12" s="1"/>
  <c r="R32" i="12"/>
  <c r="S32" i="7"/>
  <c r="R36" i="7"/>
  <c r="R37" i="7" s="1"/>
  <c r="R36" i="30"/>
  <c r="R37" i="30" s="1"/>
  <c r="R36" i="18"/>
  <c r="R37" i="18" s="1"/>
  <c r="S36" i="17"/>
  <c r="S37" i="17" s="1"/>
  <c r="Q36" i="15"/>
  <c r="Q37" i="15" s="1"/>
  <c r="P36" i="14"/>
  <c r="P37" i="14" s="1"/>
  <c r="Q32" i="14"/>
  <c r="AG32" i="30" l="1"/>
  <c r="AF39" i="30"/>
  <c r="AF32" i="18"/>
  <c r="AE39" i="18"/>
  <c r="S39" i="7"/>
  <c r="R39" i="9"/>
  <c r="R39" i="8"/>
  <c r="R39" i="12"/>
  <c r="R36" i="8"/>
  <c r="R37" i="8" s="1"/>
  <c r="S32" i="8"/>
  <c r="AF39" i="17"/>
  <c r="AG32" i="17"/>
  <c r="Q39" i="14"/>
  <c r="R32" i="5"/>
  <c r="Q39" i="5"/>
  <c r="Q39" i="1"/>
  <c r="V36" i="32"/>
  <c r="V37" i="32" s="1"/>
  <c r="R36" i="9"/>
  <c r="R37" i="9" s="1"/>
  <c r="S32" i="9"/>
  <c r="Q36" i="5"/>
  <c r="Q37" i="5" s="1"/>
  <c r="R32" i="1"/>
  <c r="Q36" i="1"/>
  <c r="Q37" i="1" s="1"/>
  <c r="S32" i="12"/>
  <c r="R36" i="12"/>
  <c r="R37" i="12" s="1"/>
  <c r="T32" i="7"/>
  <c r="S36" i="7"/>
  <c r="S37" i="7" s="1"/>
  <c r="S36" i="18"/>
  <c r="S37" i="18" s="1"/>
  <c r="T36" i="17"/>
  <c r="T37" i="17" s="1"/>
  <c r="S36" i="30"/>
  <c r="S37" i="30" s="1"/>
  <c r="R36" i="15"/>
  <c r="R37" i="15" s="1"/>
  <c r="R32" i="14"/>
  <c r="Q36" i="14"/>
  <c r="Q37" i="14" s="1"/>
  <c r="AH32" i="30" l="1"/>
  <c r="AG39" i="30"/>
  <c r="AG32" i="18"/>
  <c r="AF39" i="18"/>
  <c r="T39" i="7"/>
  <c r="S39" i="9"/>
  <c r="S39" i="8"/>
  <c r="S39" i="12"/>
  <c r="S36" i="8"/>
  <c r="S37" i="8" s="1"/>
  <c r="T32" i="8"/>
  <c r="AG39" i="17"/>
  <c r="AH32" i="17"/>
  <c r="R39" i="14"/>
  <c r="S32" i="5"/>
  <c r="R39" i="5"/>
  <c r="R39" i="1"/>
  <c r="W36" i="32"/>
  <c r="W37" i="32" s="1"/>
  <c r="S32" i="1"/>
  <c r="R36" i="1"/>
  <c r="R37" i="1" s="1"/>
  <c r="R36" i="5"/>
  <c r="R37" i="5" s="1"/>
  <c r="S36" i="9"/>
  <c r="S37" i="9" s="1"/>
  <c r="T32" i="9"/>
  <c r="U32" i="7"/>
  <c r="T36" i="7"/>
  <c r="T37" i="7" s="1"/>
  <c r="S36" i="12"/>
  <c r="S37" i="12" s="1"/>
  <c r="T32" i="12"/>
  <c r="U36" i="17"/>
  <c r="U37" i="17" s="1"/>
  <c r="T36" i="30"/>
  <c r="T37" i="30" s="1"/>
  <c r="T36" i="18"/>
  <c r="T37" i="18" s="1"/>
  <c r="S36" i="15"/>
  <c r="S37" i="15" s="1"/>
  <c r="S32" i="14"/>
  <c r="R36" i="14"/>
  <c r="R37" i="14" s="1"/>
  <c r="AI32" i="30" l="1"/>
  <c r="AH39" i="30"/>
  <c r="AH32" i="18"/>
  <c r="AG39" i="18"/>
  <c r="U39" i="7"/>
  <c r="T39" i="9"/>
  <c r="T39" i="8"/>
  <c r="T39" i="12"/>
  <c r="T36" i="8"/>
  <c r="T37" i="8" s="1"/>
  <c r="U32" i="8"/>
  <c r="AH39" i="17"/>
  <c r="AI32" i="17"/>
  <c r="S39" i="14"/>
  <c r="T32" i="5"/>
  <c r="S39" i="5"/>
  <c r="S39" i="1"/>
  <c r="X36" i="32"/>
  <c r="X37" i="32" s="1"/>
  <c r="S36" i="5"/>
  <c r="S37" i="5" s="1"/>
  <c r="T36" i="9"/>
  <c r="T37" i="9" s="1"/>
  <c r="U32" i="9"/>
  <c r="S36" i="1"/>
  <c r="S37" i="1" s="1"/>
  <c r="T32" i="1"/>
  <c r="T36" i="12"/>
  <c r="T37" i="12" s="1"/>
  <c r="U32" i="12"/>
  <c r="U36" i="7"/>
  <c r="U37" i="7" s="1"/>
  <c r="V32" i="7"/>
  <c r="U36" i="18"/>
  <c r="U37" i="18" s="1"/>
  <c r="U36" i="30"/>
  <c r="U37" i="30" s="1"/>
  <c r="V36" i="17"/>
  <c r="V37" i="17" s="1"/>
  <c r="T36" i="15"/>
  <c r="T37" i="15" s="1"/>
  <c r="S36" i="14"/>
  <c r="S37" i="14" s="1"/>
  <c r="T32" i="14"/>
  <c r="AJ32" i="30" l="1"/>
  <c r="AI39" i="30"/>
  <c r="F7" i="37"/>
  <c r="AI32" i="18"/>
  <c r="AH39" i="18"/>
  <c r="V39" i="7"/>
  <c r="U39" i="9"/>
  <c r="U39" i="8"/>
  <c r="U39" i="12"/>
  <c r="V32" i="8"/>
  <c r="U36" i="8"/>
  <c r="U37" i="8" s="1"/>
  <c r="AI39" i="17"/>
  <c r="AJ32" i="17"/>
  <c r="T39" i="14"/>
  <c r="U32" i="5"/>
  <c r="T39" i="5"/>
  <c r="T39" i="1"/>
  <c r="Y36" i="32"/>
  <c r="Y37" i="32" s="1"/>
  <c r="T36" i="1"/>
  <c r="T37" i="1" s="1"/>
  <c r="U32" i="1"/>
  <c r="U36" i="9"/>
  <c r="U37" i="9" s="1"/>
  <c r="V32" i="9"/>
  <c r="T36" i="5"/>
  <c r="T37" i="5" s="1"/>
  <c r="U36" i="12"/>
  <c r="U37" i="12" s="1"/>
  <c r="V32" i="12"/>
  <c r="V36" i="7"/>
  <c r="V37" i="7" s="1"/>
  <c r="W32" i="7"/>
  <c r="W36" i="17"/>
  <c r="W37" i="17" s="1"/>
  <c r="V36" i="30"/>
  <c r="V37" i="30" s="1"/>
  <c r="V36" i="18"/>
  <c r="V37" i="18" s="1"/>
  <c r="U36" i="15"/>
  <c r="U37" i="15" s="1"/>
  <c r="T36" i="14"/>
  <c r="T37" i="14" s="1"/>
  <c r="U32" i="14"/>
  <c r="AK32" i="30" l="1"/>
  <c r="AJ39" i="30"/>
  <c r="F15" i="37"/>
  <c r="AJ32" i="18"/>
  <c r="AI39" i="18"/>
  <c r="W39" i="7"/>
  <c r="V39" i="9"/>
  <c r="V39" i="8"/>
  <c r="V39" i="12"/>
  <c r="V36" i="8"/>
  <c r="V37" i="8" s="1"/>
  <c r="W32" i="8"/>
  <c r="AJ39" i="17"/>
  <c r="AK32" i="17"/>
  <c r="U39" i="14"/>
  <c r="V32" i="5"/>
  <c r="U39" i="5"/>
  <c r="U39" i="1"/>
  <c r="Z36" i="32"/>
  <c r="Z37" i="32" s="1"/>
  <c r="U36" i="5"/>
  <c r="U37" i="5" s="1"/>
  <c r="W32" i="9"/>
  <c r="V36" i="9"/>
  <c r="V37" i="9" s="1"/>
  <c r="U36" i="1"/>
  <c r="U37" i="1" s="1"/>
  <c r="V32" i="1"/>
  <c r="W36" i="7"/>
  <c r="W37" i="7" s="1"/>
  <c r="X32" i="7"/>
  <c r="V36" i="12"/>
  <c r="V37" i="12" s="1"/>
  <c r="W32" i="12"/>
  <c r="W36" i="18"/>
  <c r="W37" i="18" s="1"/>
  <c r="W36" i="30"/>
  <c r="W37" i="30" s="1"/>
  <c r="X36" i="17"/>
  <c r="X37" i="17" s="1"/>
  <c r="V36" i="15"/>
  <c r="V37" i="15" s="1"/>
  <c r="V32" i="14"/>
  <c r="U36" i="14"/>
  <c r="U37" i="14" s="1"/>
  <c r="AL32" i="30" l="1"/>
  <c r="AK39" i="30"/>
  <c r="F9" i="37"/>
  <c r="AK32" i="18"/>
  <c r="AJ39" i="18"/>
  <c r="X39" i="7"/>
  <c r="W39" i="9"/>
  <c r="W39" i="8"/>
  <c r="W39" i="12"/>
  <c r="W36" i="8"/>
  <c r="W37" i="8" s="1"/>
  <c r="X32" i="8"/>
  <c r="AK39" i="17"/>
  <c r="AL32" i="17"/>
  <c r="V39" i="14"/>
  <c r="W32" i="5"/>
  <c r="V39" i="5"/>
  <c r="V39" i="1"/>
  <c r="AA36" i="32"/>
  <c r="AA37" i="32" s="1"/>
  <c r="W32" i="1"/>
  <c r="V36" i="1"/>
  <c r="V37" i="1" s="1"/>
  <c r="X32" i="9"/>
  <c r="W36" i="9"/>
  <c r="W37" i="9" s="1"/>
  <c r="V36" i="5"/>
  <c r="V37" i="5" s="1"/>
  <c r="W36" i="12"/>
  <c r="W37" i="12" s="1"/>
  <c r="X32" i="12"/>
  <c r="Y32" i="7"/>
  <c r="X36" i="7"/>
  <c r="X37" i="7" s="1"/>
  <c r="X36" i="30"/>
  <c r="X37" i="30" s="1"/>
  <c r="Y36" i="17"/>
  <c r="Y37" i="17" s="1"/>
  <c r="X36" i="18"/>
  <c r="X37" i="18" s="1"/>
  <c r="W36" i="15"/>
  <c r="W37" i="15" s="1"/>
  <c r="W32" i="14"/>
  <c r="V36" i="14"/>
  <c r="V37" i="14" s="1"/>
  <c r="AM32" i="30" l="1"/>
  <c r="AL39" i="30"/>
  <c r="F35" i="37"/>
  <c r="AL32" i="18"/>
  <c r="AK39" i="18"/>
  <c r="Y39" i="7"/>
  <c r="X39" i="9"/>
  <c r="X39" i="8"/>
  <c r="X39" i="12"/>
  <c r="X36" i="8"/>
  <c r="X37" i="8" s="1"/>
  <c r="Y32" i="8"/>
  <c r="AL39" i="17"/>
  <c r="AM32" i="17"/>
  <c r="W39" i="14"/>
  <c r="X32" i="5"/>
  <c r="W39" i="5"/>
  <c r="W39" i="1"/>
  <c r="AB36" i="32"/>
  <c r="AB37" i="32" s="1"/>
  <c r="W36" i="5"/>
  <c r="W37" i="5" s="1"/>
  <c r="X36" i="9"/>
  <c r="X37" i="9" s="1"/>
  <c r="Y32" i="9"/>
  <c r="X32" i="1"/>
  <c r="W36" i="1"/>
  <c r="W37" i="1" s="1"/>
  <c r="Y36" i="7"/>
  <c r="Y37" i="7" s="1"/>
  <c r="Z32" i="7"/>
  <c r="Y32" i="12"/>
  <c r="X36" i="12"/>
  <c r="X37" i="12" s="1"/>
  <c r="Y36" i="30"/>
  <c r="Y37" i="30" s="1"/>
  <c r="Y36" i="18"/>
  <c r="Y37" i="18" s="1"/>
  <c r="Z36" i="17"/>
  <c r="Z37" i="17" s="1"/>
  <c r="X36" i="15"/>
  <c r="X37" i="15" s="1"/>
  <c r="W36" i="14"/>
  <c r="W37" i="14" s="1"/>
  <c r="X32" i="14"/>
  <c r="AM39" i="30" l="1"/>
  <c r="AM32" i="18"/>
  <c r="AL39" i="18"/>
  <c r="Z39" i="7"/>
  <c r="Y39" i="9"/>
  <c r="Y39" i="8"/>
  <c r="Y39" i="12"/>
  <c r="Z32" i="8"/>
  <c r="Y36" i="8"/>
  <c r="Y37" i="8" s="1"/>
  <c r="AM39" i="17"/>
  <c r="X39" i="14"/>
  <c r="Y32" i="5"/>
  <c r="X39" i="5"/>
  <c r="X39" i="1"/>
  <c r="AC36" i="32"/>
  <c r="AC37" i="32" s="1"/>
  <c r="Y32" i="1"/>
  <c r="X36" i="1"/>
  <c r="X37" i="1" s="1"/>
  <c r="Z32" i="9"/>
  <c r="Y36" i="9"/>
  <c r="Y37" i="9" s="1"/>
  <c r="X36" i="5"/>
  <c r="X37" i="5" s="1"/>
  <c r="Z32" i="12"/>
  <c r="Y36" i="12"/>
  <c r="Y37" i="12" s="1"/>
  <c r="Z36" i="7"/>
  <c r="Z37" i="7" s="1"/>
  <c r="AA32" i="7"/>
  <c r="AA36" i="17"/>
  <c r="AA37" i="17" s="1"/>
  <c r="Z36" i="30"/>
  <c r="Z37" i="30" s="1"/>
  <c r="Z36" i="18"/>
  <c r="Z37" i="18" s="1"/>
  <c r="Y36" i="15"/>
  <c r="Y37" i="15" s="1"/>
  <c r="Y32" i="14"/>
  <c r="X36" i="14"/>
  <c r="X37" i="14" s="1"/>
  <c r="AM39" i="18" l="1"/>
  <c r="AA39" i="7"/>
  <c r="Z39" i="9"/>
  <c r="Z39" i="8"/>
  <c r="Z39" i="12"/>
  <c r="Z36" i="8"/>
  <c r="Z37" i="8" s="1"/>
  <c r="AA32" i="8"/>
  <c r="Y39" i="14"/>
  <c r="Z32" i="5"/>
  <c r="Y39" i="5"/>
  <c r="Y39" i="1"/>
  <c r="AD36" i="32"/>
  <c r="AD37" i="32" s="1"/>
  <c r="AA32" i="9"/>
  <c r="Z36" i="9"/>
  <c r="Z37" i="9" s="1"/>
  <c r="Y36" i="5"/>
  <c r="Y37" i="5" s="1"/>
  <c r="Y36" i="1"/>
  <c r="Y37" i="1" s="1"/>
  <c r="Z32" i="1"/>
  <c r="Z36" i="12"/>
  <c r="Z37" i="12" s="1"/>
  <c r="AA32" i="12"/>
  <c r="AA36" i="7"/>
  <c r="AA37" i="7" s="1"/>
  <c r="AB32" i="7"/>
  <c r="AA36" i="18"/>
  <c r="AA37" i="18" s="1"/>
  <c r="AB36" i="17"/>
  <c r="AB37" i="17" s="1"/>
  <c r="AA36" i="30"/>
  <c r="AA37" i="30" s="1"/>
  <c r="Z36" i="15"/>
  <c r="Z37" i="15" s="1"/>
  <c r="Z32" i="14"/>
  <c r="Y36" i="14"/>
  <c r="Y37" i="14" s="1"/>
  <c r="AB39" i="7" l="1"/>
  <c r="AA39" i="9"/>
  <c r="AA39" i="8"/>
  <c r="AA39" i="12"/>
  <c r="AA36" i="8"/>
  <c r="AA37" i="8" s="1"/>
  <c r="AB32" i="8"/>
  <c r="Z39" i="14"/>
  <c r="AA32" i="5"/>
  <c r="Z39" i="5"/>
  <c r="Z39" i="1"/>
  <c r="AE36" i="32"/>
  <c r="AE37" i="32" s="1"/>
  <c r="Z36" i="1"/>
  <c r="Z37" i="1" s="1"/>
  <c r="AA32" i="1"/>
  <c r="Z36" i="5"/>
  <c r="Z37" i="5" s="1"/>
  <c r="AB32" i="9"/>
  <c r="AA36" i="9"/>
  <c r="AA37" i="9" s="1"/>
  <c r="AB36" i="7"/>
  <c r="AB37" i="7" s="1"/>
  <c r="AC32" i="7"/>
  <c r="AB32" i="12"/>
  <c r="AA36" i="12"/>
  <c r="AA37" i="12" s="1"/>
  <c r="AC36" i="17"/>
  <c r="AC37" i="17" s="1"/>
  <c r="AB36" i="18"/>
  <c r="AB37" i="18" s="1"/>
  <c r="AB36" i="30"/>
  <c r="AB37" i="30" s="1"/>
  <c r="AA36" i="15"/>
  <c r="Z36" i="14"/>
  <c r="Z37" i="14" s="1"/>
  <c r="AA32" i="14"/>
  <c r="AC39" i="7" l="1"/>
  <c r="AB39" i="9"/>
  <c r="AB39" i="8"/>
  <c r="AB39" i="12"/>
  <c r="AB36" i="8"/>
  <c r="AB37" i="8" s="1"/>
  <c r="AC32" i="8"/>
  <c r="AA39" i="14"/>
  <c r="AB32" i="5"/>
  <c r="AA39" i="5"/>
  <c r="AA39" i="1"/>
  <c r="AA37" i="15"/>
  <c r="AF36" i="32"/>
  <c r="AF37" i="32" s="1"/>
  <c r="AB36" i="9"/>
  <c r="AB37" i="9" s="1"/>
  <c r="AC32" i="9"/>
  <c r="AA36" i="5"/>
  <c r="AA37" i="5" s="1"/>
  <c r="AB32" i="1"/>
  <c r="AA36" i="1"/>
  <c r="AA37" i="1" s="1"/>
  <c r="AC36" i="7"/>
  <c r="AC37" i="7" s="1"/>
  <c r="AD32" i="7"/>
  <c r="AB36" i="12"/>
  <c r="AB37" i="12" s="1"/>
  <c r="AC32" i="12"/>
  <c r="AC36" i="30"/>
  <c r="AC37" i="30" s="1"/>
  <c r="AC36" i="18"/>
  <c r="AC37" i="18" s="1"/>
  <c r="AD36" i="17"/>
  <c r="AD37" i="17" s="1"/>
  <c r="AB36" i="15"/>
  <c r="AA36" i="14"/>
  <c r="AA37" i="14" s="1"/>
  <c r="AB32" i="14"/>
  <c r="AD39" i="7" l="1"/>
  <c r="AC39" i="9"/>
  <c r="AC39" i="8"/>
  <c r="AC39" i="12"/>
  <c r="AD32" i="8"/>
  <c r="AC36" i="8"/>
  <c r="AC37" i="8" s="1"/>
  <c r="AB39" i="14"/>
  <c r="AC32" i="5"/>
  <c r="AB39" i="5"/>
  <c r="AB39" i="1"/>
  <c r="AB37" i="15"/>
  <c r="AG36" i="32"/>
  <c r="AG37" i="32" s="1"/>
  <c r="AC32" i="1"/>
  <c r="AB36" i="1"/>
  <c r="AB37" i="1" s="1"/>
  <c r="AB36" i="5"/>
  <c r="AB37" i="5" s="1"/>
  <c r="AD32" i="9"/>
  <c r="AC36" i="9"/>
  <c r="AC37" i="9" s="1"/>
  <c r="AD32" i="12"/>
  <c r="AC36" i="12"/>
  <c r="AC37" i="12" s="1"/>
  <c r="AD36" i="7"/>
  <c r="AD37" i="7" s="1"/>
  <c r="AE32" i="7"/>
  <c r="AE36" i="17"/>
  <c r="AE37" i="17" s="1"/>
  <c r="AD36" i="30"/>
  <c r="AD37" i="30" s="1"/>
  <c r="AD36" i="18"/>
  <c r="AD37" i="18" s="1"/>
  <c r="AC36" i="15"/>
  <c r="AC32" i="14"/>
  <c r="AB36" i="14"/>
  <c r="AB37" i="14" s="1"/>
  <c r="AE39" i="7" l="1"/>
  <c r="AD39" i="9"/>
  <c r="AD39" i="8"/>
  <c r="AD39" i="12"/>
  <c r="AE32" i="8"/>
  <c r="AD36" i="8"/>
  <c r="AD37" i="8" s="1"/>
  <c r="AC39" i="14"/>
  <c r="AD32" i="5"/>
  <c r="AC39" i="5"/>
  <c r="AC39" i="1"/>
  <c r="AC37" i="15"/>
  <c r="AH36" i="32"/>
  <c r="AH37" i="32" s="1"/>
  <c r="AD36" i="9"/>
  <c r="AD37" i="9" s="1"/>
  <c r="AE32" i="9"/>
  <c r="AC36" i="5"/>
  <c r="AC37" i="5" s="1"/>
  <c r="AD32" i="1"/>
  <c r="AC36" i="1"/>
  <c r="AC37" i="1" s="1"/>
  <c r="AE36" i="7"/>
  <c r="AE37" i="7" s="1"/>
  <c r="AF32" i="7"/>
  <c r="AD36" i="12"/>
  <c r="AD37" i="12" s="1"/>
  <c r="AE32" i="12"/>
  <c r="AE36" i="30"/>
  <c r="AE37" i="30" s="1"/>
  <c r="AF36" i="17"/>
  <c r="AF37" i="17" s="1"/>
  <c r="AE36" i="18"/>
  <c r="AE37" i="18" s="1"/>
  <c r="AD36" i="15"/>
  <c r="AC36" i="14"/>
  <c r="AC37" i="14" s="1"/>
  <c r="AD32" i="14"/>
  <c r="AF39" i="7" l="1"/>
  <c r="AE39" i="9"/>
  <c r="AE39" i="8"/>
  <c r="AE39" i="12"/>
  <c r="AF32" i="8"/>
  <c r="AE36" i="8"/>
  <c r="AE37" i="8" s="1"/>
  <c r="AD39" i="14"/>
  <c r="AE32" i="5"/>
  <c r="AD39" i="5"/>
  <c r="AD39" i="1"/>
  <c r="AD37" i="15"/>
  <c r="AI36" i="32"/>
  <c r="AI37" i="32" s="1"/>
  <c r="AD36" i="1"/>
  <c r="AD37" i="1" s="1"/>
  <c r="AE32" i="1"/>
  <c r="AD36" i="5"/>
  <c r="AD37" i="5" s="1"/>
  <c r="AF32" i="9"/>
  <c r="AE36" i="9"/>
  <c r="AE37" i="9" s="1"/>
  <c r="AF36" i="7"/>
  <c r="AF37" i="7" s="1"/>
  <c r="AG32" i="7"/>
  <c r="AE36" i="12"/>
  <c r="AE37" i="12" s="1"/>
  <c r="AF32" i="12"/>
  <c r="AF36" i="18"/>
  <c r="AF37" i="18" s="1"/>
  <c r="AG36" i="17"/>
  <c r="AG37" i="17" s="1"/>
  <c r="AF36" i="30"/>
  <c r="AF37" i="30" s="1"/>
  <c r="AE36" i="15"/>
  <c r="AE32" i="14"/>
  <c r="AD36" i="14"/>
  <c r="AD37" i="14" s="1"/>
  <c r="AG39" i="7" l="1"/>
  <c r="AF39" i="9"/>
  <c r="AF39" i="8"/>
  <c r="AF39" i="12"/>
  <c r="AF36" i="8"/>
  <c r="AF37" i="8" s="1"/>
  <c r="AG32" i="8"/>
  <c r="AE39" i="14"/>
  <c r="AF32" i="5"/>
  <c r="AE39" i="5"/>
  <c r="AE39" i="1"/>
  <c r="AE37" i="15"/>
  <c r="AJ36" i="32"/>
  <c r="AJ37" i="32" s="1"/>
  <c r="AE36" i="5"/>
  <c r="AE37" i="5" s="1"/>
  <c r="AE36" i="1"/>
  <c r="AE37" i="1" s="1"/>
  <c r="AF32" i="1"/>
  <c r="AG32" i="9"/>
  <c r="AF36" i="9"/>
  <c r="AF37" i="9" s="1"/>
  <c r="AF36" i="12"/>
  <c r="AF37" i="12" s="1"/>
  <c r="AG32" i="12"/>
  <c r="AH32" i="7"/>
  <c r="AG36" i="7"/>
  <c r="AG37" i="7" s="1"/>
  <c r="AG36" i="30"/>
  <c r="AG37" i="30" s="1"/>
  <c r="AH36" i="17"/>
  <c r="AH37" i="17" s="1"/>
  <c r="AG36" i="18"/>
  <c r="AG37" i="18" s="1"/>
  <c r="AF36" i="15"/>
  <c r="AE36" i="14"/>
  <c r="AE37" i="14" s="1"/>
  <c r="AF32" i="14"/>
  <c r="G7" i="37" l="1"/>
  <c r="AH39" i="7"/>
  <c r="AG39" i="9"/>
  <c r="AG39" i="8"/>
  <c r="AG39" i="12"/>
  <c r="AG36" i="8"/>
  <c r="AG37" i="8" s="1"/>
  <c r="AH32" i="8"/>
  <c r="AF39" i="14"/>
  <c r="AG32" i="5"/>
  <c r="AF39" i="5"/>
  <c r="AF39" i="1"/>
  <c r="AF37" i="15"/>
  <c r="AK36" i="32"/>
  <c r="AK37" i="32" s="1"/>
  <c r="AG36" i="9"/>
  <c r="AG37" i="9" s="1"/>
  <c r="AH32" i="9"/>
  <c r="AG32" i="1"/>
  <c r="AF36" i="1"/>
  <c r="AF37" i="1" s="1"/>
  <c r="AF36" i="5"/>
  <c r="AF37" i="5" s="1"/>
  <c r="AH32" i="12"/>
  <c r="AG36" i="12"/>
  <c r="AG37" i="12" s="1"/>
  <c r="AH36" i="7"/>
  <c r="AH37" i="7" s="1"/>
  <c r="AI32" i="7"/>
  <c r="AH36" i="18"/>
  <c r="AH37" i="18" s="1"/>
  <c r="AI36" i="17"/>
  <c r="AI37" i="17" s="1"/>
  <c r="AH36" i="30"/>
  <c r="AH37" i="30" s="1"/>
  <c r="AG36" i="15"/>
  <c r="AG32" i="14"/>
  <c r="AF36" i="14"/>
  <c r="AF37" i="14" s="1"/>
  <c r="G9" i="37" l="1"/>
  <c r="AI39" i="7"/>
  <c r="AH39" i="9"/>
  <c r="AH39" i="8"/>
  <c r="AH39" i="12"/>
  <c r="AH36" i="8"/>
  <c r="AH37" i="8" s="1"/>
  <c r="AI32" i="8"/>
  <c r="AG39" i="14"/>
  <c r="AH32" i="5"/>
  <c r="AG39" i="5"/>
  <c r="AG39" i="1"/>
  <c r="AG37" i="15"/>
  <c r="AL36" i="32"/>
  <c r="AL37" i="32" s="1"/>
  <c r="AM36" i="32"/>
  <c r="AM37" i="32" s="1"/>
  <c r="AG36" i="5"/>
  <c r="AG37" i="5" s="1"/>
  <c r="AG36" i="1"/>
  <c r="AG37" i="1" s="1"/>
  <c r="AH32" i="1"/>
  <c r="AI32" i="9"/>
  <c r="AH36" i="9"/>
  <c r="AH37" i="9" s="1"/>
  <c r="AJ32" i="7"/>
  <c r="AI36" i="7"/>
  <c r="AI37" i="7" s="1"/>
  <c r="AI32" i="12"/>
  <c r="AH36" i="12"/>
  <c r="AH37" i="12" s="1"/>
  <c r="AI36" i="30"/>
  <c r="AI37" i="30" s="1"/>
  <c r="AJ36" i="17"/>
  <c r="AJ37" i="17" s="1"/>
  <c r="AI36" i="18"/>
  <c r="AI37" i="18" s="1"/>
  <c r="AH36" i="15"/>
  <c r="AG36" i="14"/>
  <c r="AG37" i="14" s="1"/>
  <c r="AH32" i="14"/>
  <c r="G15" i="37" l="1"/>
  <c r="AJ39" i="7"/>
  <c r="AI39" i="9"/>
  <c r="AI39" i="8"/>
  <c r="AI39" i="12"/>
  <c r="AJ32" i="8"/>
  <c r="AI36" i="8"/>
  <c r="AI37" i="8" s="1"/>
  <c r="AH39" i="14"/>
  <c r="AI32" i="5"/>
  <c r="AH39" i="5"/>
  <c r="AH39" i="1"/>
  <c r="AH37" i="15"/>
  <c r="AH36" i="1"/>
  <c r="AH37" i="1" s="1"/>
  <c r="AI32" i="1"/>
  <c r="AJ32" i="9"/>
  <c r="AI36" i="9"/>
  <c r="AI37" i="9" s="1"/>
  <c r="AH36" i="5"/>
  <c r="AH37" i="5" s="1"/>
  <c r="AI36" i="12"/>
  <c r="AI37" i="12" s="1"/>
  <c r="AJ32" i="12"/>
  <c r="AK32" i="7"/>
  <c r="AJ36" i="7"/>
  <c r="AJ37" i="7" s="1"/>
  <c r="AK36" i="17"/>
  <c r="AK37" i="17" s="1"/>
  <c r="AJ36" i="30"/>
  <c r="AJ37" i="30" s="1"/>
  <c r="AJ36" i="18"/>
  <c r="AJ37" i="18" s="1"/>
  <c r="AI36" i="15"/>
  <c r="AI32" i="14"/>
  <c r="AH36" i="14"/>
  <c r="AH37" i="14" s="1"/>
  <c r="G35" i="37" l="1"/>
  <c r="AK39" i="7"/>
  <c r="AJ39" i="9"/>
  <c r="AJ39" i="8"/>
  <c r="AJ39" i="12"/>
  <c r="AJ36" i="8"/>
  <c r="AJ37" i="8" s="1"/>
  <c r="AK32" i="8"/>
  <c r="AI39" i="14"/>
  <c r="AJ32" i="5"/>
  <c r="AI39" i="5"/>
  <c r="AI39" i="1"/>
  <c r="AI37" i="15"/>
  <c r="AJ36" i="9"/>
  <c r="AJ37" i="9" s="1"/>
  <c r="AK32" i="9"/>
  <c r="AJ32" i="1"/>
  <c r="AI36" i="1"/>
  <c r="AI37" i="1" s="1"/>
  <c r="AI36" i="5"/>
  <c r="AI37" i="5" s="1"/>
  <c r="AJ36" i="12"/>
  <c r="AJ37" i="12" s="1"/>
  <c r="AK32" i="12"/>
  <c r="AL32" i="7"/>
  <c r="AK36" i="7"/>
  <c r="AK37" i="7" s="1"/>
  <c r="AK36" i="30"/>
  <c r="AK37" i="30" s="1"/>
  <c r="AK36" i="18"/>
  <c r="AK37" i="18" s="1"/>
  <c r="AM36" i="17"/>
  <c r="AM37" i="17" s="1"/>
  <c r="AL36" i="17"/>
  <c r="AL37" i="17" s="1"/>
  <c r="AJ36" i="15"/>
  <c r="AI36" i="14"/>
  <c r="AI37" i="14" s="1"/>
  <c r="AJ32" i="14"/>
  <c r="AL39" i="7" l="1"/>
  <c r="AK39" i="9"/>
  <c r="AK39" i="8"/>
  <c r="AK39" i="12"/>
  <c r="AK36" i="8"/>
  <c r="AK37" i="8" s="1"/>
  <c r="AL32" i="8"/>
  <c r="AJ39" i="14"/>
  <c r="AK32" i="5"/>
  <c r="AJ39" i="5"/>
  <c r="AJ39" i="1"/>
  <c r="AJ37" i="15"/>
  <c r="AJ36" i="5"/>
  <c r="AJ37" i="5" s="1"/>
  <c r="AJ36" i="1"/>
  <c r="AJ37" i="1" s="1"/>
  <c r="AK32" i="1"/>
  <c r="AK36" i="9"/>
  <c r="AK37" i="9" s="1"/>
  <c r="AL32" i="9"/>
  <c r="AL32" i="12"/>
  <c r="AK36" i="12"/>
  <c r="AK37" i="12" s="1"/>
  <c r="AL36" i="7"/>
  <c r="AL37" i="7" s="1"/>
  <c r="AM32" i="7"/>
  <c r="AM36" i="18"/>
  <c r="AM37" i="18" s="1"/>
  <c r="AL36" i="18"/>
  <c r="AL37" i="18" s="1"/>
  <c r="AM36" i="30"/>
  <c r="AM37" i="30" s="1"/>
  <c r="AL36" i="30"/>
  <c r="AL37" i="30" s="1"/>
  <c r="AK36" i="15"/>
  <c r="AJ36" i="14"/>
  <c r="AJ37" i="14" s="1"/>
  <c r="AK32" i="14"/>
  <c r="AM39" i="7" l="1"/>
  <c r="AL39" i="9"/>
  <c r="AL39" i="8"/>
  <c r="AL39" i="12"/>
  <c r="AL36" i="8"/>
  <c r="AL37" i="8" s="1"/>
  <c r="AM32" i="8"/>
  <c r="AM39" i="8" s="1"/>
  <c r="AK39" i="14"/>
  <c r="AL32" i="5"/>
  <c r="AK39" i="5"/>
  <c r="AM36" i="7"/>
  <c r="AM37" i="7" s="1"/>
  <c r="AK39" i="1"/>
  <c r="AK37" i="15"/>
  <c r="AL36" i="9"/>
  <c r="AL37" i="9" s="1"/>
  <c r="AM32" i="9"/>
  <c r="AM39" i="9" s="1"/>
  <c r="AL32" i="1"/>
  <c r="AK36" i="1"/>
  <c r="AK37" i="1" s="1"/>
  <c r="AK36" i="5"/>
  <c r="AK37" i="5" s="1"/>
  <c r="AL36" i="12"/>
  <c r="AL37" i="12" s="1"/>
  <c r="AM32" i="12"/>
  <c r="AM39" i="12" s="1"/>
  <c r="AM36" i="15"/>
  <c r="AM37" i="15" s="1"/>
  <c r="AL36" i="15"/>
  <c r="AL32" i="14"/>
  <c r="AK36" i="14"/>
  <c r="AK37" i="14" s="1"/>
  <c r="AM36" i="8" l="1"/>
  <c r="AM37" i="8" s="1"/>
  <c r="AL39" i="14"/>
  <c r="AM36" i="12"/>
  <c r="AM37" i="12" s="1"/>
  <c r="AM36" i="9"/>
  <c r="AM37" i="9" s="1"/>
  <c r="AM32" i="5"/>
  <c r="AM36" i="5" s="1"/>
  <c r="AM37" i="5" s="1"/>
  <c r="AL39" i="5"/>
  <c r="AL39" i="1"/>
  <c r="AL37" i="15"/>
  <c r="AL36" i="5"/>
  <c r="AL37" i="5" s="1"/>
  <c r="AL36" i="1"/>
  <c r="AL37" i="1" s="1"/>
  <c r="AM32" i="1"/>
  <c r="AM32" i="14"/>
  <c r="AL36" i="14"/>
  <c r="AL37" i="14" s="1"/>
  <c r="AM39" i="14" l="1"/>
  <c r="AM39" i="5"/>
  <c r="AM36" i="1"/>
  <c r="AM37" i="1" s="1"/>
  <c r="AM39" i="1"/>
  <c r="AM36" i="14"/>
  <c r="AM37" i="14" s="1"/>
  <c r="H7" i="37" l="1"/>
  <c r="H15" i="37"/>
  <c r="E35" i="37"/>
  <c r="H9" i="37" l="1"/>
  <c r="H35" i="37"/>
  <c r="I15" i="9"/>
</calcChain>
</file>

<file path=xl/sharedStrings.xml><?xml version="1.0" encoding="utf-8"?>
<sst xmlns="http://schemas.openxmlformats.org/spreadsheetml/2006/main" count="567" uniqueCount="144">
  <si>
    <t>Tampa Electric</t>
  </si>
  <si>
    <t>Base Assumptions</t>
  </si>
  <si>
    <t>Capital Structure</t>
  </si>
  <si>
    <t>Debt Ratio</t>
  </si>
  <si>
    <t>Equity Ratio</t>
  </si>
  <si>
    <t>Equity Rate</t>
  </si>
  <si>
    <t>Property Tax</t>
  </si>
  <si>
    <t>% of basis subject to tax rate (1)</t>
  </si>
  <si>
    <t>Solar Exemption</t>
  </si>
  <si>
    <t>Property Tax Rate</t>
  </si>
  <si>
    <t>Income Tax Rate</t>
  </si>
  <si>
    <t>PTC Rate</t>
  </si>
  <si>
    <t>NOI Multiplier - Debt</t>
  </si>
  <si>
    <t>NOI Multiplier - Other</t>
  </si>
  <si>
    <t>(1)  For solar projects, % of basis subject to property tax is 20%</t>
  </si>
  <si>
    <t>NOI Multiplier from C-44 based on Test Yr Letter MFR (same as Draft MFR):</t>
  </si>
  <si>
    <t>Property Tax Assumptions:</t>
  </si>
  <si>
    <t>PTC Rate:</t>
  </si>
  <si>
    <t>D-1a from 2024 Rate Case updated for Draft 2025 Test Year SR @ 11.50% ROE</t>
  </si>
  <si>
    <t>SCHEDULE D-1a</t>
  </si>
  <si>
    <t>COST OF CAPITAL - 13-MONTH AVERAGE</t>
  </si>
  <si>
    <t>Page 1 of 3</t>
  </si>
  <si>
    <t>FLORIDA PUBLIC SERVICE COMMISSION</t>
  </si>
  <si>
    <t>EXPLANATION:</t>
  </si>
  <si>
    <t>Provide the company's 13-month average cost of capital for the test year, the prior year, and historical base year.</t>
  </si>
  <si>
    <t xml:space="preserve">       Type of data shown:</t>
  </si>
  <si>
    <t>XX</t>
  </si>
  <si>
    <t>Projected Test Year Ended 12/31/2025</t>
  </si>
  <si>
    <t>COMPANY: TAMPA ELECTRIC COMPANY</t>
  </si>
  <si>
    <t>Projected Prior Year Ended 12/31/2024</t>
  </si>
  <si>
    <t>Historical Prior Year Ended 12/31/2023</t>
  </si>
  <si>
    <t xml:space="preserve">Witness: </t>
  </si>
  <si>
    <t>DOCKET No. 20210034-EI</t>
  </si>
  <si>
    <t>(Dollars in 000's)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</si>
  <si>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</si>
  <si>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</si>
  <si>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</si>
  <si>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</si>
  <si>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</si>
  <si>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</si>
  <si>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</si>
  <si>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</si>
  <si>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</si>
  <si>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</si>
  <si>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</si>
  <si>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</si>
  <si>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Company</t>
  </si>
  <si>
    <t xml:space="preserve">Common </t>
  </si>
  <si>
    <t>Purchased Power</t>
  </si>
  <si>
    <t>Jurisdictional</t>
  </si>
  <si>
    <t>Line</t>
  </si>
  <si>
    <t>Total</t>
  </si>
  <si>
    <t xml:space="preserve">Dividends / </t>
  </si>
  <si>
    <t xml:space="preserve">DIT Specific / </t>
  </si>
  <si>
    <t>Off-Balance</t>
  </si>
  <si>
    <t>Pro Rata</t>
  </si>
  <si>
    <t>System</t>
  </si>
  <si>
    <t>Capital</t>
  </si>
  <si>
    <t>Cost</t>
  </si>
  <si>
    <t>Weighted</t>
  </si>
  <si>
    <t>No.</t>
  </si>
  <si>
    <t>Class of Capital</t>
  </si>
  <si>
    <t>Per Books</t>
  </si>
  <si>
    <t>Other</t>
  </si>
  <si>
    <t>STD</t>
  </si>
  <si>
    <t>Prorata</t>
  </si>
  <si>
    <t>Sheet Obligation</t>
  </si>
  <si>
    <t>Adjustments</t>
  </si>
  <si>
    <t>Adjusted</t>
  </si>
  <si>
    <t>Factor</t>
  </si>
  <si>
    <t>Structure</t>
  </si>
  <si>
    <t>Ratio</t>
  </si>
  <si>
    <t>Rate</t>
  </si>
  <si>
    <t>Cost Rate</t>
  </si>
  <si>
    <t>Long Term Debt</t>
  </si>
  <si>
    <t>Short Term Debt</t>
  </si>
  <si>
    <t>Customer Deposits</t>
  </si>
  <si>
    <t>Preferred Stock</t>
  </si>
  <si>
    <t>Common Equity</t>
  </si>
  <si>
    <t>Deferred Income Taxes</t>
  </si>
  <si>
    <t>Tax Credits - Zero Cost</t>
  </si>
  <si>
    <t>Tax Credits - Weighted Cost</t>
  </si>
  <si>
    <t>Change in ITC Cost Rate</t>
  </si>
  <si>
    <t>Weighted Cost Rate</t>
  </si>
  <si>
    <t>Short Term debt</t>
  </si>
  <si>
    <t>Equity</t>
  </si>
  <si>
    <t>Cap Structure for D-1a based on 2025 MFR Budget SR (2/23/24)</t>
  </si>
  <si>
    <t>Exhibit x</t>
  </si>
  <si>
    <t>Incremental Revenue Requirement</t>
  </si>
  <si>
    <t>Original In-Service Amount (13-Month Average)</t>
  </si>
  <si>
    <t>Rate of Return</t>
  </si>
  <si>
    <t xml:space="preserve">NOI Requested </t>
  </si>
  <si>
    <t>NOI Multiplier</t>
  </si>
  <si>
    <t>Return on Rate Base</t>
  </si>
  <si>
    <t>O&amp;M Expense</t>
  </si>
  <si>
    <t>Depreciation Expense</t>
  </si>
  <si>
    <t>Property Taxes</t>
  </si>
  <si>
    <t>ITC Amortization / PTC</t>
  </si>
  <si>
    <t>Total Revenue Requirement</t>
  </si>
  <si>
    <t>Enter "0" to Exclude from RR Calc</t>
  </si>
  <si>
    <t>In-Service</t>
  </si>
  <si>
    <t>Corporate Headquarters</t>
  </si>
  <si>
    <t>Bearss Operations Center</t>
  </si>
  <si>
    <t>South Tampa Resilience Project</t>
  </si>
  <si>
    <t>Polk 1 Flexibility Project</t>
  </si>
  <si>
    <t>Polk Fuel Diversity Project</t>
  </si>
  <si>
    <t>NOI Requested</t>
  </si>
  <si>
    <t>In-Service Date</t>
  </si>
  <si>
    <t>Dec-24 &amp; May-25</t>
  </si>
  <si>
    <t>Plant in Service</t>
  </si>
  <si>
    <t>Cumulative Capex</t>
  </si>
  <si>
    <t>Basis</t>
  </si>
  <si>
    <t>13 Month Average</t>
  </si>
  <si>
    <t>Depreciation</t>
  </si>
  <si>
    <t>Accumulated Depreciation</t>
  </si>
  <si>
    <t>Net Book Value</t>
  </si>
  <si>
    <t>13 MonthAverage</t>
  </si>
  <si>
    <t>PropertyTaxes</t>
  </si>
  <si>
    <t>PY Year</t>
  </si>
  <si>
    <t>PY Basis</t>
  </si>
  <si>
    <t>NOI Requested - Debt Portion</t>
  </si>
  <si>
    <t>In-Service Date (Last)</t>
  </si>
  <si>
    <t>Var 2025</t>
  </si>
  <si>
    <t>Var 2024-2026</t>
  </si>
  <si>
    <t>Var 2025-2026</t>
  </si>
  <si>
    <t>In-Service Date (latest)</t>
  </si>
  <si>
    <t>PY NBV</t>
  </si>
  <si>
    <t>May-26 &amp; Dec-26</t>
  </si>
  <si>
    <t>Rate of Return (MFR A-1)</t>
  </si>
  <si>
    <t>NOI Multiplier (MFR A-1)</t>
  </si>
  <si>
    <t>Var 2026</t>
  </si>
  <si>
    <t>Grid Reliability &amp; Resilience - Work Management</t>
  </si>
  <si>
    <t>Grid Reliability &amp; Resilience - Other</t>
  </si>
  <si>
    <t>Grid Reliability &amp; Resilience - Grid Communication Network</t>
  </si>
  <si>
    <t>Solar - Cotton Mouth &amp; FFD</t>
  </si>
  <si>
    <t>Solar - Big Four &amp; Farmland</t>
  </si>
  <si>
    <t>Solar - Brewster &amp; Wimauma</t>
  </si>
  <si>
    <t>Energy Storage Capacity  - Wimauma</t>
  </si>
  <si>
    <t>Energy Storage Capacity  - Lake Mabel</t>
  </si>
  <si>
    <t>Energy Storage Capacity  - MacDill</t>
  </si>
  <si>
    <t>Original Cost in Revenue Requirement Calc
(13-Month Avg)</t>
  </si>
  <si>
    <t>Projects Included In Above Totals</t>
  </si>
  <si>
    <t>SYA Revenue Requirement Calculations</t>
  </si>
  <si>
    <t>Based on D-1a posted to Rate Case Sharepoint 2/26/24 - Finance Approval 2/28/2024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</si>
</sst>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"/>
    <numFmt numFmtId="165" formatCode="_(* #,##0_);_(* \(#,##0\);_(* &quot;-&quot;??_);_(@_)"/>
    <numFmt numFmtId="166" formatCode="_(* #,##0.00000_);_(* \(#,##0.00000\);_(* &quot;-&quot;??_);_(@_)"/>
    <numFmt numFmtId="167" formatCode="_(&quot;$&quot;* #,##0_);_(&quot;$&quot;* \(#,##0\);_(&quot;$&quot;* &quot;-&quot;??_);_(@_)"/>
    <numFmt numFmtId="168" formatCode="_(* #,##0.000000_);_(* \(#,##0.000000\);_(* &quot;-&quot;??_);_(@_)"/>
    <numFmt numFmtId="169" formatCode="0.000%"/>
    <numFmt numFmtId="170" formatCode="0.0"/>
    <numFmt numFmtId="171" formatCode="_(* #,##0.0_);_(* \(#,##0.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ourier New"/>
      <family val="3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CC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u/>
      <sz val="11"/>
      <name val="Calibri"/>
      <family val="2"/>
      <scheme val="minor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2" tint="-9.9978637043366805E-2"/>
      </top>
      <bottom style="thin">
        <color theme="0" tint="-0.24994659260841701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>
      <alignment vertical="top"/>
    </xf>
    <xf numFmtId="0" fontId="6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43">
    <xf numFmtId="0" fontId="0" fillId="0" borderId="0" xfId="0"/>
    <xf numFmtId="0" fontId="5" fillId="0" borderId="0" xfId="3" applyFont="1" applyAlignment="1"/>
    <xf numFmtId="10" fontId="8" fillId="3" borderId="6" xfId="8" applyNumberFormat="1" applyFont="1" applyFill="1" applyBorder="1" applyAlignment="1"/>
    <xf numFmtId="10" fontId="5" fillId="2" borderId="6" xfId="8" applyNumberFormat="1" applyFont="1" applyFill="1" applyBorder="1" applyAlignment="1"/>
    <xf numFmtId="0" fontId="2" fillId="4" borderId="0" xfId="3" applyFont="1" applyFill="1" applyAlignment="1"/>
    <xf numFmtId="0" fontId="5" fillId="4" borderId="0" xfId="3" applyFont="1" applyFill="1" applyAlignment="1"/>
    <xf numFmtId="0" fontId="5" fillId="4" borderId="2" xfId="4" applyFont="1" applyFill="1" applyBorder="1"/>
    <xf numFmtId="0" fontId="5" fillId="4" borderId="2" xfId="4" applyFont="1" applyFill="1" applyBorder="1" applyAlignment="1">
      <alignment horizontal="right"/>
    </xf>
    <xf numFmtId="0" fontId="5" fillId="4" borderId="0" xfId="4" applyFont="1" applyFill="1"/>
    <xf numFmtId="0" fontId="5" fillId="4" borderId="5" xfId="4" applyFont="1" applyFill="1" applyBorder="1" applyAlignment="1">
      <alignment horizontal="left"/>
    </xf>
    <xf numFmtId="0" fontId="5" fillId="4" borderId="0" xfId="4" applyFont="1" applyFill="1" applyAlignment="1">
      <alignment horizontal="right"/>
    </xf>
    <xf numFmtId="0" fontId="5" fillId="4" borderId="0" xfId="4" applyFont="1" applyFill="1" applyAlignment="1">
      <alignment horizontal="left"/>
    </xf>
    <xf numFmtId="0" fontId="5" fillId="4" borderId="0" xfId="5" applyFont="1" applyFill="1" applyAlignment="1">
      <alignment horizontal="left"/>
    </xf>
    <xf numFmtId="0" fontId="5" fillId="4" borderId="2" xfId="6" applyFont="1" applyFill="1" applyBorder="1"/>
    <xf numFmtId="0" fontId="5" fillId="4" borderId="2" xfId="5" applyFont="1" applyFill="1" applyBorder="1" applyAlignment="1">
      <alignment horizontal="left"/>
    </xf>
    <xf numFmtId="0" fontId="5" fillId="4" borderId="0" xfId="4" applyFont="1" applyFill="1" applyAlignment="1">
      <alignment horizontal="center"/>
    </xf>
    <xf numFmtId="0" fontId="5" fillId="4" borderId="0" xfId="4" quotePrefix="1" applyFont="1" applyFill="1" applyAlignment="1">
      <alignment horizontal="center"/>
    </xf>
    <xf numFmtId="14" fontId="5" fillId="4" borderId="0" xfId="4" quotePrefix="1" applyNumberFormat="1" applyFont="1" applyFill="1" applyAlignment="1">
      <alignment horizontal="center"/>
    </xf>
    <xf numFmtId="0" fontId="5" fillId="4" borderId="2" xfId="4" applyFont="1" applyFill="1" applyBorder="1" applyAlignment="1">
      <alignment horizontal="center"/>
    </xf>
    <xf numFmtId="14" fontId="5" fillId="4" borderId="2" xfId="4" applyNumberFormat="1" applyFont="1" applyFill="1" applyBorder="1" applyAlignment="1">
      <alignment horizontal="center"/>
    </xf>
    <xf numFmtId="0" fontId="5" fillId="4" borderId="2" xfId="4" quotePrefix="1" applyFont="1" applyFill="1" applyBorder="1" applyAlignment="1">
      <alignment horizontal="center"/>
    </xf>
    <xf numFmtId="14" fontId="5" fillId="4" borderId="2" xfId="4" quotePrefix="1" applyNumberFormat="1" applyFont="1" applyFill="1" applyBorder="1" applyAlignment="1">
      <alignment horizontal="center"/>
    </xf>
    <xf numFmtId="167" fontId="5" fillId="4" borderId="0" xfId="7" applyNumberFormat="1" applyFont="1" applyFill="1" applyAlignment="1"/>
    <xf numFmtId="167" fontId="5" fillId="4" borderId="0" xfId="7" applyNumberFormat="1" applyFont="1" applyFill="1" applyBorder="1" applyAlignment="1"/>
    <xf numFmtId="168" fontId="5" fillId="4" borderId="0" xfId="8" applyNumberFormat="1" applyFont="1" applyFill="1" applyAlignment="1"/>
    <xf numFmtId="10" fontId="5" fillId="4" borderId="0" xfId="9" applyNumberFormat="1" applyFont="1" applyFill="1" applyAlignment="1"/>
    <xf numFmtId="10" fontId="5" fillId="4" borderId="0" xfId="8" applyNumberFormat="1" applyFont="1" applyFill="1" applyAlignment="1"/>
    <xf numFmtId="168" fontId="5" fillId="4" borderId="0" xfId="4" applyNumberFormat="1" applyFont="1" applyFill="1"/>
    <xf numFmtId="3" fontId="5" fillId="4" borderId="0" xfId="4" applyNumberFormat="1" applyFont="1" applyFill="1"/>
    <xf numFmtId="165" fontId="5" fillId="4" borderId="0" xfId="8" applyNumberFormat="1" applyFont="1" applyFill="1" applyBorder="1" applyAlignment="1"/>
    <xf numFmtId="10" fontId="5" fillId="4" borderId="0" xfId="8" applyNumberFormat="1" applyFont="1" applyFill="1" applyBorder="1" applyAlignment="1"/>
    <xf numFmtId="165" fontId="5" fillId="4" borderId="0" xfId="8" applyNumberFormat="1" applyFont="1" applyFill="1" applyAlignment="1"/>
    <xf numFmtId="167" fontId="5" fillId="4" borderId="3" xfId="7" applyNumberFormat="1" applyFont="1" applyFill="1" applyBorder="1" applyAlignment="1"/>
    <xf numFmtId="10" fontId="5" fillId="4" borderId="3" xfId="9" applyNumberFormat="1" applyFont="1" applyFill="1" applyBorder="1" applyAlignment="1"/>
    <xf numFmtId="0" fontId="4" fillId="4" borderId="1" xfId="3" applyFont="1" applyFill="1" applyBorder="1" applyAlignment="1">
      <alignment horizontal="center"/>
    </xf>
    <xf numFmtId="0" fontId="4" fillId="4" borderId="1" xfId="3" applyFont="1" applyFill="1" applyBorder="1" applyAlignment="1">
      <alignment horizontal="center" wrapText="1"/>
    </xf>
    <xf numFmtId="165" fontId="5" fillId="4" borderId="0" xfId="1" applyNumberFormat="1" applyFont="1" applyFill="1" applyAlignment="1"/>
    <xf numFmtId="10" fontId="5" fillId="4" borderId="0" xfId="2" applyNumberFormat="1" applyFont="1" applyFill="1" applyAlignment="1"/>
    <xf numFmtId="165" fontId="5" fillId="4" borderId="3" xfId="1" applyNumberFormat="1" applyFont="1" applyFill="1" applyBorder="1" applyAlignment="1"/>
    <xf numFmtId="10" fontId="5" fillId="4" borderId="3" xfId="2" applyNumberFormat="1" applyFont="1" applyFill="1" applyBorder="1" applyAlignment="1"/>
    <xf numFmtId="0" fontId="9" fillId="4" borderId="0" xfId="3" applyFont="1" applyFill="1" applyAlignment="1"/>
    <xf numFmtId="165" fontId="0" fillId="0" borderId="0" xfId="1" applyNumberFormat="1" applyFont="1"/>
    <xf numFmtId="165" fontId="0" fillId="0" borderId="3" xfId="1" applyNumberFormat="1" applyFont="1" applyBorder="1"/>
    <xf numFmtId="17" fontId="10" fillId="0" borderId="1" xfId="0" applyNumberFormat="1" applyFont="1" applyBorder="1" applyAlignment="1">
      <alignment horizontal="center"/>
    </xf>
    <xf numFmtId="0" fontId="11" fillId="0" borderId="0" xfId="0" applyFont="1"/>
    <xf numFmtId="0" fontId="10" fillId="0" borderId="1" xfId="0" applyFont="1" applyBorder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left" indent="1"/>
    </xf>
    <xf numFmtId="10" fontId="8" fillId="3" borderId="6" xfId="2" applyNumberFormat="1" applyFont="1" applyFill="1" applyBorder="1"/>
    <xf numFmtId="10" fontId="0" fillId="0" borderId="0" xfId="2" applyNumberFormat="1" applyFont="1"/>
    <xf numFmtId="10" fontId="8" fillId="0" borderId="0" xfId="2" applyNumberFormat="1" applyFont="1"/>
    <xf numFmtId="0" fontId="13" fillId="0" borderId="0" xfId="0" quotePrefix="1" applyFont="1"/>
    <xf numFmtId="0" fontId="10" fillId="0" borderId="0" xfId="0" applyFont="1"/>
    <xf numFmtId="169" fontId="8" fillId="3" borderId="6" xfId="2" applyNumberFormat="1" applyFont="1" applyFill="1" applyBorder="1"/>
    <xf numFmtId="17" fontId="10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indent="1"/>
    </xf>
    <xf numFmtId="165" fontId="8" fillId="0" borderId="0" xfId="1" applyNumberFormat="1" applyFont="1" applyFill="1"/>
    <xf numFmtId="165" fontId="5" fillId="0" borderId="0" xfId="1" applyNumberFormat="1" applyFont="1" applyFill="1" applyBorder="1"/>
    <xf numFmtId="10" fontId="14" fillId="0" borderId="1" xfId="2" applyNumberFormat="1" applyFont="1" applyFill="1" applyBorder="1"/>
    <xf numFmtId="10" fontId="5" fillId="0" borderId="0" xfId="2" applyNumberFormat="1" applyFont="1" applyFill="1" applyBorder="1"/>
    <xf numFmtId="10" fontId="5" fillId="0" borderId="1" xfId="2" applyNumberFormat="1" applyFont="1" applyFill="1" applyBorder="1"/>
    <xf numFmtId="165" fontId="5" fillId="0" borderId="0" xfId="1" applyNumberFormat="1" applyFont="1" applyFill="1"/>
    <xf numFmtId="166" fontId="5" fillId="0" borderId="0" xfId="1" applyNumberFormat="1" applyFont="1" applyFill="1" applyBorder="1"/>
    <xf numFmtId="166" fontId="5" fillId="0" borderId="1" xfId="1" applyNumberFormat="1" applyFont="1" applyFill="1" applyBorder="1"/>
    <xf numFmtId="165" fontId="5" fillId="0" borderId="3" xfId="0" applyNumberFormat="1" applyFont="1" applyBorder="1"/>
    <xf numFmtId="165" fontId="5" fillId="0" borderId="0" xfId="0" applyNumberFormat="1" applyFont="1"/>
    <xf numFmtId="0" fontId="15" fillId="0" borderId="0" xfId="0" applyFont="1"/>
    <xf numFmtId="10" fontId="5" fillId="0" borderId="0" xfId="2" applyNumberFormat="1" applyFont="1"/>
    <xf numFmtId="0" fontId="4" fillId="0" borderId="0" xfId="0" applyFont="1" applyAlignment="1">
      <alignment horizontal="center"/>
    </xf>
    <xf numFmtId="165" fontId="5" fillId="0" borderId="0" xfId="1" applyNumberFormat="1" applyFont="1"/>
    <xf numFmtId="165" fontId="5" fillId="0" borderId="4" xfId="1" applyNumberFormat="1" applyFont="1" applyBorder="1"/>
    <xf numFmtId="165" fontId="0" fillId="0" borderId="4" xfId="1" applyNumberFormat="1" applyFont="1" applyBorder="1"/>
    <xf numFmtId="0" fontId="15" fillId="4" borderId="0" xfId="4" quotePrefix="1" applyFont="1" applyFill="1" applyAlignment="1">
      <alignment horizontal="center"/>
    </xf>
    <xf numFmtId="165" fontId="16" fillId="0" borderId="0" xfId="1" applyNumberFormat="1" applyFont="1"/>
    <xf numFmtId="17" fontId="8" fillId="3" borderId="0" xfId="0" applyNumberFormat="1" applyFont="1" applyFill="1" applyAlignment="1">
      <alignment horizontal="center"/>
    </xf>
    <xf numFmtId="10" fontId="5" fillId="3" borderId="6" xfId="2" applyNumberFormat="1" applyFont="1" applyFill="1" applyBorder="1"/>
    <xf numFmtId="169" fontId="5" fillId="3" borderId="6" xfId="2" applyNumberFormat="1" applyFont="1" applyFill="1" applyBorder="1"/>
    <xf numFmtId="166" fontId="8" fillId="3" borderId="6" xfId="1" applyNumberFormat="1" applyFont="1" applyFill="1" applyBorder="1"/>
    <xf numFmtId="166" fontId="5" fillId="3" borderId="6" xfId="1" applyNumberFormat="1" applyFont="1" applyFill="1" applyBorder="1"/>
    <xf numFmtId="166" fontId="14" fillId="0" borderId="1" xfId="1" applyNumberFormat="1" applyFont="1" applyFill="1" applyBorder="1"/>
    <xf numFmtId="166" fontId="14" fillId="0" borderId="0" xfId="1" applyNumberFormat="1" applyFont="1" applyFill="1" applyBorder="1"/>
    <xf numFmtId="165" fontId="14" fillId="0" borderId="0" xfId="1" applyNumberFormat="1" applyFont="1" applyFill="1"/>
    <xf numFmtId="165" fontId="14" fillId="0" borderId="0" xfId="1" applyNumberFormat="1" applyFont="1" applyFill="1" applyBorder="1"/>
    <xf numFmtId="0" fontId="8" fillId="3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165" fontId="5" fillId="0" borderId="4" xfId="0" applyNumberFormat="1" applyFont="1" applyBorder="1"/>
    <xf numFmtId="165" fontId="16" fillId="0" borderId="0" xfId="1" applyNumberFormat="1" applyFont="1" applyFill="1"/>
    <xf numFmtId="165" fontId="16" fillId="0" borderId="0" xfId="1" applyNumberFormat="1" applyFont="1" applyBorder="1"/>
    <xf numFmtId="165" fontId="16" fillId="0" borderId="0" xfId="1" applyNumberFormat="1" applyFont="1" applyFill="1" applyBorder="1"/>
    <xf numFmtId="165" fontId="0" fillId="0" borderId="0" xfId="1" applyNumberFormat="1" applyFont="1" applyFill="1" applyBorder="1"/>
    <xf numFmtId="17" fontId="5" fillId="0" borderId="0" xfId="0" applyNumberFormat="1" applyFont="1" applyAlignment="1">
      <alignment horizontal="center"/>
    </xf>
    <xf numFmtId="165" fontId="5" fillId="0" borderId="0" xfId="2" applyNumberFormat="1" applyFont="1"/>
    <xf numFmtId="0" fontId="4" fillId="0" borderId="1" xfId="0" applyFont="1" applyBorder="1" applyAlignment="1">
      <alignment horizontal="centerContinuous"/>
    </xf>
    <xf numFmtId="165" fontId="14" fillId="0" borderId="0" xfId="1" applyNumberFormat="1" applyFont="1"/>
    <xf numFmtId="0" fontId="0" fillId="5" borderId="0" xfId="0" applyFill="1"/>
    <xf numFmtId="0" fontId="5" fillId="5" borderId="0" xfId="3" applyFont="1" applyFill="1" applyAlignment="1"/>
    <xf numFmtId="0" fontId="4" fillId="0" borderId="1" xfId="0" applyFont="1" applyBorder="1" applyAlignment="1">
      <alignment horizontal="center"/>
    </xf>
    <xf numFmtId="43" fontId="8" fillId="3" borderId="6" xfId="1" applyFont="1" applyFill="1" applyBorder="1"/>
    <xf numFmtId="43" fontId="5" fillId="3" borderId="6" xfId="1" applyFont="1" applyFill="1" applyBorder="1"/>
    <xf numFmtId="170" fontId="0" fillId="0" borderId="0" xfId="0" applyNumberFormat="1"/>
    <xf numFmtId="165" fontId="16" fillId="3" borderId="7" xfId="1" applyNumberFormat="1" applyFont="1" applyFill="1" applyBorder="1"/>
    <xf numFmtId="165" fontId="5" fillId="0" borderId="8" xfId="1" applyNumberFormat="1" applyFont="1" applyFill="1" applyBorder="1"/>
    <xf numFmtId="166" fontId="5" fillId="0" borderId="9" xfId="1" applyNumberFormat="1" applyFont="1" applyFill="1" applyBorder="1"/>
    <xf numFmtId="165" fontId="16" fillId="3" borderId="10" xfId="1" applyNumberFormat="1" applyFont="1" applyFill="1" applyBorder="1"/>
    <xf numFmtId="0" fontId="16" fillId="0" borderId="0" xfId="0" applyFont="1" applyAlignment="1">
      <alignment vertical="center" wrapText="1"/>
    </xf>
    <xf numFmtId="165" fontId="5" fillId="0" borderId="0" xfId="1" applyNumberFormat="1" applyFont="1" applyFill="1" applyAlignment="1">
      <alignment horizontal="center"/>
    </xf>
    <xf numFmtId="165" fontId="0" fillId="0" borderId="0" xfId="1" applyNumberFormat="1" applyFont="1" applyFill="1"/>
    <xf numFmtId="0" fontId="18" fillId="0" borderId="0" xfId="0" applyFont="1"/>
    <xf numFmtId="0" fontId="16" fillId="0" borderId="0" xfId="0" applyFont="1"/>
    <xf numFmtId="0" fontId="16" fillId="0" borderId="0" xfId="0" applyFont="1" applyAlignment="1">
      <alignment horizontal="left" indent="1"/>
    </xf>
    <xf numFmtId="0" fontId="20" fillId="0" borderId="0" xfId="0" applyFont="1"/>
    <xf numFmtId="0" fontId="8" fillId="5" borderId="0" xfId="0" applyFont="1" applyFill="1"/>
    <xf numFmtId="165" fontId="5" fillId="0" borderId="4" xfId="1" applyNumberFormat="1" applyFont="1" applyFill="1" applyBorder="1"/>
    <xf numFmtId="169" fontId="5" fillId="0" borderId="0" xfId="2" applyNumberFormat="1" applyFont="1"/>
    <xf numFmtId="165" fontId="18" fillId="0" borderId="0" xfId="1" applyNumberFormat="1" applyFont="1" applyFill="1"/>
    <xf numFmtId="165" fontId="18" fillId="0" borderId="0" xfId="1" applyNumberFormat="1" applyFont="1" applyFill="1" applyBorder="1"/>
    <xf numFmtId="0" fontId="18" fillId="0" borderId="0" xfId="0" applyFont="1" applyAlignment="1">
      <alignment horizontal="left" indent="1"/>
    </xf>
    <xf numFmtId="165" fontId="18" fillId="0" borderId="0" xfId="1" applyNumberFormat="1" applyFont="1"/>
    <xf numFmtId="0" fontId="5" fillId="6" borderId="0" xfId="3" applyFont="1" applyFill="1" applyAlignment="1"/>
    <xf numFmtId="0" fontId="5" fillId="0" borderId="0" xfId="0" applyFont="1" applyAlignment="1">
      <alignment horizontal="left" indent="3"/>
    </xf>
    <xf numFmtId="0" fontId="5" fillId="0" borderId="0" xfId="0" applyFont="1" applyAlignment="1">
      <alignment horizontal="left" indent="5"/>
    </xf>
    <xf numFmtId="0" fontId="21" fillId="0" borderId="0" xfId="0" applyFont="1" applyAlignment="1">
      <alignment horizontal="left" indent="3"/>
    </xf>
    <xf numFmtId="0" fontId="22" fillId="0" borderId="0" xfId="0" applyFont="1" applyAlignment="1">
      <alignment horizontal="left" indent="3"/>
    </xf>
    <xf numFmtId="0" fontId="4" fillId="0" borderId="0" xfId="0" applyFont="1" applyAlignment="1">
      <alignment horizontal="left" indent="1"/>
    </xf>
    <xf numFmtId="165" fontId="4" fillId="0" borderId="0" xfId="0" applyNumberFormat="1" applyFont="1"/>
    <xf numFmtId="171" fontId="16" fillId="3" borderId="7" xfId="1" applyNumberFormat="1" applyFont="1" applyFill="1" applyBorder="1"/>
    <xf numFmtId="0" fontId="0" fillId="0" borderId="0" xfId="0" applyAlignment="1">
      <alignment vertical="center" wrapText="1"/>
    </xf>
    <xf numFmtId="0" fontId="5" fillId="0" borderId="0" xfId="0" applyFont="1" applyAlignment="1">
      <alignment horizontal="left" indent="6"/>
    </xf>
    <xf numFmtId="0" fontId="18" fillId="0" borderId="0" xfId="0" applyFont="1" applyAlignment="1">
      <alignment horizontal="left" indent="3"/>
    </xf>
    <xf numFmtId="0" fontId="19" fillId="0" borderId="0" xfId="0" applyFont="1" applyAlignment="1">
      <alignment horizontal="left" indent="3"/>
    </xf>
    <xf numFmtId="164" fontId="4" fillId="7" borderId="0" xfId="0" applyNumberFormat="1" applyFont="1" applyFill="1"/>
    <xf numFmtId="0" fontId="5" fillId="7" borderId="0" xfId="0" applyFont="1" applyFill="1" applyAlignment="1">
      <alignment horizontal="left" indent="1"/>
    </xf>
    <xf numFmtId="165" fontId="5" fillId="7" borderId="0" xfId="0" applyNumberFormat="1" applyFont="1" applyFill="1"/>
    <xf numFmtId="0" fontId="5" fillId="7" borderId="0" xfId="0" applyFont="1" applyFill="1"/>
    <xf numFmtId="165" fontId="5" fillId="0" borderId="11" xfId="1" applyNumberFormat="1" applyFont="1" applyFill="1" applyBorder="1"/>
  </cellXfs>
  <cellStyles count="10">
    <cellStyle name="Comma" xfId="1" builtinId="3"/>
    <cellStyle name="Comma 10" xfId="8" xr:uid="{5E3DBEA7-828C-429C-93C6-AFA62D11962F}"/>
    <cellStyle name="Currency 10" xfId="7" xr:uid="{0EEF9731-733B-43FA-B085-5CD4570DC05C}"/>
    <cellStyle name="Normal" xfId="0" builtinId="0"/>
    <cellStyle name="Normal 2 2" xfId="3" xr:uid="{C67970C2-1A2B-4839-B343-4E4F978601E8}"/>
    <cellStyle name="Normal 3" xfId="4" xr:uid="{120CD605-6F0C-431C-BB34-FDE69227E824}"/>
    <cellStyle name="Normal_B-6 2007" xfId="5" xr:uid="{54A4CF97-363C-48AD-9030-BC779ECC694C}"/>
    <cellStyle name="Normal_MFR_2008 Actual" xfId="6" xr:uid="{4AD7235F-507C-4105-9F52-A3A87D250C01}"/>
    <cellStyle name="Percent" xfId="2" builtinId="5"/>
    <cellStyle name="Percent 2" xfId="9" xr:uid="{72CCC195-C7B7-40C0-91B3-D48A51607C20}"/>
  </cellStyles>
  <dxfs count="1">
    <dxf>
      <fill>
        <patternFill>
          <bgColor rgb="FFFFD5D5"/>
        </patternFill>
      </fill>
    </dxf>
  </dxfs>
  <tableStyles count="0" defaultTableStyle="TableStyleMedium2" defaultPivotStyle="PivotStyleLight16"/>
  <colors>
    <mruColors>
      <color rgb="FFFF9797"/>
      <color rgb="FF0000CC"/>
      <color rgb="FFFFD5D5"/>
      <color rgb="FF78E397"/>
      <color rgb="FF47AD64"/>
      <color rgb="FF02BA55"/>
      <color rgb="FF038F42"/>
      <color rgb="FF11F0F7"/>
      <color rgb="FFFCFCAE"/>
      <color rgb="FFFCCA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59</xdr:row>
      <xdr:rowOff>85725</xdr:rowOff>
    </xdr:from>
    <xdr:to>
      <xdr:col>7</xdr:col>
      <xdr:colOff>390525</xdr:colOff>
      <xdr:row>89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B0B9B1-7959-D2D9-9A9B-B88694D3BD94}"/>
            </a:ext>
            <a:ext uri="{147F2762-F138-4A5C-976F-8EAC2B608ADB}">
              <a16:predDERef xmlns:a16="http://schemas.microsoft.com/office/drawing/2014/main" pred="{0729B6C3-5E6F-87EA-5918-29079821A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0791825"/>
          <a:ext cx="6800850" cy="54864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94</xdr:row>
      <xdr:rowOff>133350</xdr:rowOff>
    </xdr:from>
    <xdr:to>
      <xdr:col>3</xdr:col>
      <xdr:colOff>428625</xdr:colOff>
      <xdr:row>106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EF0AC8E-159F-F9E3-95E7-F7A8A9BA393F}"/>
            </a:ext>
            <a:ext uri="{147F2762-F138-4A5C-976F-8EAC2B608ADB}">
              <a16:predDERef xmlns:a16="http://schemas.microsoft.com/office/drawing/2014/main" pred="{F9B0B9B1-7959-D2D9-9A9B-B88694D3B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17173575"/>
          <a:ext cx="4124325" cy="2181225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26</xdr:row>
      <xdr:rowOff>57150</xdr:rowOff>
    </xdr:from>
    <xdr:to>
      <xdr:col>10</xdr:col>
      <xdr:colOff>342900</xdr:colOff>
      <xdr:row>53</xdr:row>
      <xdr:rowOff>85725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DD9410-E40C-7C0A-3848-9AA32BC34BB5}"/>
            </a:ext>
            <a:ext uri="{147F2762-F138-4A5C-976F-8EAC2B608ADB}">
              <a16:predDERef xmlns:a16="http://schemas.microsoft.com/office/drawing/2014/main" pred="{7EF0AC8E-159F-F9E3-95E7-F7A8A9BA3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0975" y="4819650"/>
          <a:ext cx="8877300" cy="4914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41</xdr:row>
      <xdr:rowOff>38100</xdr:rowOff>
    </xdr:from>
    <xdr:to>
      <xdr:col>10</xdr:col>
      <xdr:colOff>629920</xdr:colOff>
      <xdr:row>55</xdr:row>
      <xdr:rowOff>139065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270D22-55FD-6260-1502-AD8533920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9010650"/>
          <a:ext cx="8667750" cy="26384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CC915-A2F9-4C0B-81FC-CD91FB0E7FB4}">
  <dimension ref="A1:K109"/>
  <sheetViews>
    <sheetView showGridLines="0" topLeftCell="A82" zoomScale="80" zoomScaleNormal="80" workbookViewId="0">
      <selection activeCell="C13" sqref="C13"/>
    </sheetView>
  </sheetViews>
  <sheetFormatPr defaultRowHeight="15" x14ac:dyDescent="0.25"/>
  <cols>
    <col min="1" max="1" width="36.85546875" customWidth="1"/>
    <col min="2" max="5" width="10.7109375" customWidth="1"/>
    <col min="8" max="8" width="7.5703125" customWidth="1"/>
    <col min="9" max="12" width="12.5703125" customWidth="1"/>
  </cols>
  <sheetData>
    <row r="1" spans="1:6" ht="15.75" x14ac:dyDescent="0.25">
      <c r="A1" s="44" t="s">
        <v>0</v>
      </c>
    </row>
    <row r="2" spans="1:6" ht="15.75" x14ac:dyDescent="0.25">
      <c r="A2" s="44" t="s">
        <v>142</v>
      </c>
    </row>
    <row r="3" spans="1:6" ht="15.75" x14ac:dyDescent="0.25">
      <c r="A3" s="44" t="s">
        <v>1</v>
      </c>
    </row>
    <row r="5" spans="1:6" x14ac:dyDescent="0.25">
      <c r="B5" s="45">
        <v>2024</v>
      </c>
      <c r="C5" s="45">
        <f>+B5+1</f>
        <v>2025</v>
      </c>
      <c r="D5" s="45">
        <f>+C5+1</f>
        <v>2026</v>
      </c>
      <c r="E5" s="45">
        <f>+D5+1</f>
        <v>2027</v>
      </c>
    </row>
    <row r="6" spans="1:6" x14ac:dyDescent="0.25">
      <c r="A6" s="46" t="s">
        <v>2</v>
      </c>
      <c r="B6" s="47"/>
      <c r="C6" s="47"/>
      <c r="D6" s="47"/>
      <c r="E6" s="47"/>
    </row>
    <row r="7" spans="1:6" x14ac:dyDescent="0.25">
      <c r="A7" s="48" t="s">
        <v>3</v>
      </c>
      <c r="B7" s="49">
        <v>0.46</v>
      </c>
      <c r="C7" s="81">
        <f>+B7</f>
        <v>0.46</v>
      </c>
      <c r="D7" s="81">
        <f>+C7</f>
        <v>0.46</v>
      </c>
      <c r="E7" s="81">
        <f>+D7</f>
        <v>0.46</v>
      </c>
    </row>
    <row r="8" spans="1:6" x14ac:dyDescent="0.25">
      <c r="A8" s="48" t="s">
        <v>4</v>
      </c>
      <c r="B8" s="50">
        <f>1-B7</f>
        <v>0.54</v>
      </c>
      <c r="C8" s="50">
        <f>1-C7</f>
        <v>0.54</v>
      </c>
      <c r="D8" s="50">
        <f>1-D7</f>
        <v>0.54</v>
      </c>
      <c r="E8" s="50">
        <f>1-E7</f>
        <v>0.54</v>
      </c>
    </row>
    <row r="9" spans="1:6" x14ac:dyDescent="0.25">
      <c r="A9" s="48" t="s">
        <v>5</v>
      </c>
      <c r="B9" s="49">
        <v>0.10199999999999999</v>
      </c>
      <c r="C9" s="49">
        <v>0.115</v>
      </c>
      <c r="D9" s="81">
        <f>+C9</f>
        <v>0.115</v>
      </c>
      <c r="E9" s="81">
        <f>+D9</f>
        <v>0.115</v>
      </c>
    </row>
    <row r="10" spans="1:6" x14ac:dyDescent="0.25">
      <c r="A10" s="46" t="s">
        <v>6</v>
      </c>
      <c r="B10" s="51"/>
      <c r="C10" s="51"/>
      <c r="D10" s="51"/>
      <c r="E10" s="51"/>
    </row>
    <row r="11" spans="1:6" x14ac:dyDescent="0.25">
      <c r="A11" s="48" t="s">
        <v>7</v>
      </c>
      <c r="B11" s="49">
        <v>0.55000000000000004</v>
      </c>
      <c r="C11" s="81">
        <f t="shared" ref="C11:E13" si="0">+B11</f>
        <v>0.55000000000000004</v>
      </c>
      <c r="D11" s="81">
        <f t="shared" si="0"/>
        <v>0.55000000000000004</v>
      </c>
      <c r="E11" s="81">
        <f t="shared" si="0"/>
        <v>0.55000000000000004</v>
      </c>
    </row>
    <row r="12" spans="1:6" x14ac:dyDescent="0.25">
      <c r="A12" s="48" t="s">
        <v>8</v>
      </c>
      <c r="B12" s="49">
        <v>0.8</v>
      </c>
      <c r="C12" s="81">
        <f t="shared" si="0"/>
        <v>0.8</v>
      </c>
      <c r="D12" s="81">
        <f t="shared" si="0"/>
        <v>0.8</v>
      </c>
      <c r="E12" s="81">
        <f t="shared" si="0"/>
        <v>0.8</v>
      </c>
      <c r="F12" s="107"/>
    </row>
    <row r="13" spans="1:6" x14ac:dyDescent="0.25">
      <c r="A13" s="48" t="s">
        <v>9</v>
      </c>
      <c r="B13" s="49">
        <v>1.6299999999999999E-2</v>
      </c>
      <c r="C13" s="81">
        <f t="shared" si="0"/>
        <v>1.6299999999999999E-2</v>
      </c>
      <c r="D13" s="81">
        <f t="shared" si="0"/>
        <v>1.6299999999999999E-2</v>
      </c>
      <c r="E13" s="81">
        <f t="shared" si="0"/>
        <v>1.6299999999999999E-2</v>
      </c>
    </row>
    <row r="14" spans="1:6" x14ac:dyDescent="0.25">
      <c r="A14" s="48"/>
      <c r="B14" s="48"/>
      <c r="C14" s="48"/>
      <c r="D14" s="48"/>
      <c r="E14" s="48"/>
      <c r="F14" s="48"/>
    </row>
    <row r="15" spans="1:6" x14ac:dyDescent="0.25">
      <c r="A15" s="46" t="s">
        <v>10</v>
      </c>
      <c r="B15" s="54">
        <v>0.25345000000000001</v>
      </c>
      <c r="C15" s="82">
        <f>+B15</f>
        <v>0.25345000000000001</v>
      </c>
      <c r="D15" s="82">
        <f>+C15</f>
        <v>0.25345000000000001</v>
      </c>
      <c r="E15" s="82">
        <f>+D15</f>
        <v>0.25345000000000001</v>
      </c>
    </row>
    <row r="16" spans="1:6" x14ac:dyDescent="0.25">
      <c r="A16" s="46"/>
      <c r="B16" s="48"/>
      <c r="C16" s="48"/>
      <c r="D16" s="48"/>
      <c r="E16" s="48"/>
    </row>
    <row r="17" spans="1:11" x14ac:dyDescent="0.25">
      <c r="A17" s="46" t="s">
        <v>11</v>
      </c>
      <c r="B17" s="105">
        <v>27.5</v>
      </c>
      <c r="C17" s="106">
        <f>+B17</f>
        <v>27.5</v>
      </c>
      <c r="D17" s="106">
        <f>+C17</f>
        <v>27.5</v>
      </c>
      <c r="E17" s="106">
        <f>+D17</f>
        <v>27.5</v>
      </c>
    </row>
    <row r="19" spans="1:11" x14ac:dyDescent="0.25">
      <c r="A19" t="s">
        <v>12</v>
      </c>
      <c r="B19" s="83">
        <v>1.3434699999999999</v>
      </c>
      <c r="C19" s="83">
        <v>1.3436399999999999</v>
      </c>
      <c r="D19" s="84">
        <f>+C19</f>
        <v>1.3436399999999999</v>
      </c>
      <c r="E19" s="84">
        <f>+D19</f>
        <v>1.3436399999999999</v>
      </c>
    </row>
    <row r="20" spans="1:11" x14ac:dyDescent="0.25">
      <c r="A20" t="s">
        <v>13</v>
      </c>
      <c r="B20" s="83">
        <v>1.3434699999999999</v>
      </c>
      <c r="C20" s="83">
        <v>1.3436399999999999</v>
      </c>
      <c r="D20" s="84">
        <f>+C20</f>
        <v>1.3436399999999999</v>
      </c>
      <c r="E20" s="84">
        <f>+D20</f>
        <v>1.3436399999999999</v>
      </c>
    </row>
    <row r="23" spans="1:11" x14ac:dyDescent="0.25">
      <c r="A23" s="52" t="s">
        <v>14</v>
      </c>
    </row>
    <row r="26" spans="1:11" x14ac:dyDescent="0.25">
      <c r="A26" s="102" t="s">
        <v>15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</row>
    <row r="27" spans="1:11" x14ac:dyDescent="0.25">
      <c r="A27" s="102"/>
      <c r="B27" s="102"/>
      <c r="C27" s="102"/>
      <c r="D27" s="102"/>
      <c r="E27" s="102"/>
      <c r="F27" s="102"/>
      <c r="G27" s="102"/>
      <c r="H27" s="102"/>
      <c r="I27" s="102"/>
      <c r="J27" s="102"/>
      <c r="K27" s="102"/>
    </row>
    <row r="28" spans="1:11" x14ac:dyDescent="0.25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02"/>
    </row>
    <row r="29" spans="1:11" x14ac:dyDescent="0.2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</row>
    <row r="30" spans="1:11" x14ac:dyDescent="0.25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</row>
    <row r="31" spans="1:11" x14ac:dyDescent="0.25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</row>
    <row r="32" spans="1:11" x14ac:dyDescent="0.25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</row>
    <row r="33" spans="1:11" x14ac:dyDescent="0.25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</row>
    <row r="34" spans="1:11" x14ac:dyDescent="0.25">
      <c r="A34" s="102"/>
      <c r="B34" s="102"/>
      <c r="C34" s="102"/>
      <c r="D34" s="102"/>
      <c r="E34" s="102"/>
      <c r="F34" s="102"/>
      <c r="G34" s="102"/>
      <c r="H34" s="102"/>
      <c r="I34" s="102"/>
      <c r="J34" s="102"/>
      <c r="K34" s="102"/>
    </row>
    <row r="35" spans="1:11" x14ac:dyDescent="0.25">
      <c r="A35" s="102"/>
      <c r="B35" s="102"/>
      <c r="C35" s="102"/>
      <c r="D35" s="102"/>
      <c r="E35" s="102"/>
      <c r="F35" s="102"/>
      <c r="G35" s="102"/>
      <c r="H35" s="102"/>
      <c r="I35" s="102"/>
      <c r="J35" s="102"/>
      <c r="K35" s="102"/>
    </row>
    <row r="36" spans="1:11" x14ac:dyDescent="0.25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</row>
    <row r="37" spans="1:11" x14ac:dyDescent="0.25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</row>
    <row r="38" spans="1:11" x14ac:dyDescent="0.25">
      <c r="A38" s="102"/>
      <c r="B38" s="102"/>
      <c r="C38" s="102"/>
      <c r="D38" s="102"/>
      <c r="E38" s="102"/>
      <c r="F38" s="102"/>
      <c r="G38" s="102"/>
      <c r="H38" s="102"/>
      <c r="I38" s="102"/>
      <c r="J38" s="102"/>
      <c r="K38" s="102"/>
    </row>
    <row r="39" spans="1:11" x14ac:dyDescent="0.25">
      <c r="A39" s="102"/>
      <c r="B39" s="102"/>
      <c r="C39" s="102"/>
      <c r="D39" s="102"/>
      <c r="E39" s="102"/>
      <c r="F39" s="102"/>
      <c r="G39" s="102"/>
      <c r="H39" s="102"/>
      <c r="I39" s="102"/>
      <c r="J39" s="102"/>
      <c r="K39" s="102"/>
    </row>
    <row r="40" spans="1:11" x14ac:dyDescent="0.25">
      <c r="A40" s="102"/>
      <c r="B40" s="102"/>
      <c r="C40" s="102"/>
      <c r="D40" s="102"/>
      <c r="E40" s="102"/>
      <c r="F40" s="102"/>
      <c r="G40" s="102"/>
      <c r="H40" s="102"/>
      <c r="I40" s="102"/>
      <c r="J40" s="102"/>
      <c r="K40" s="102"/>
    </row>
    <row r="41" spans="1:11" x14ac:dyDescent="0.25">
      <c r="A41" s="102"/>
      <c r="B41" s="102"/>
      <c r="C41" s="102"/>
      <c r="D41" s="102"/>
      <c r="E41" s="102"/>
      <c r="F41" s="102"/>
      <c r="G41" s="102"/>
      <c r="H41" s="102"/>
      <c r="I41" s="102"/>
      <c r="J41" s="102"/>
      <c r="K41" s="102"/>
    </row>
    <row r="42" spans="1:11" x14ac:dyDescent="0.25">
      <c r="A42" s="102"/>
      <c r="B42" s="102"/>
      <c r="C42" s="102"/>
      <c r="D42" s="102"/>
      <c r="E42" s="102"/>
      <c r="F42" s="102"/>
      <c r="G42" s="102"/>
      <c r="H42" s="102"/>
      <c r="I42" s="102"/>
      <c r="J42" s="102"/>
      <c r="K42" s="102"/>
    </row>
    <row r="43" spans="1:11" x14ac:dyDescent="0.25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</row>
    <row r="44" spans="1:11" x14ac:dyDescent="0.25">
      <c r="A44" s="102"/>
      <c r="B44" s="102"/>
      <c r="C44" s="102"/>
      <c r="D44" s="102"/>
      <c r="E44" s="102"/>
      <c r="F44" s="102"/>
      <c r="G44" s="102"/>
      <c r="H44" s="102"/>
      <c r="I44" s="102"/>
      <c r="J44" s="102"/>
      <c r="K44" s="102"/>
    </row>
    <row r="45" spans="1:11" x14ac:dyDescent="0.25">
      <c r="A45" s="102"/>
      <c r="B45" s="102"/>
      <c r="C45" s="102"/>
      <c r="D45" s="102"/>
      <c r="E45" s="102"/>
      <c r="F45" s="102"/>
      <c r="G45" s="102"/>
      <c r="H45" s="102"/>
      <c r="I45" s="102"/>
      <c r="J45" s="102"/>
      <c r="K45" s="102"/>
    </row>
    <row r="46" spans="1:11" x14ac:dyDescent="0.25">
      <c r="A46" s="102"/>
      <c r="B46" s="102"/>
      <c r="C46" s="102"/>
      <c r="D46" s="102"/>
      <c r="E46" s="102"/>
      <c r="F46" s="102"/>
      <c r="G46" s="102"/>
      <c r="H46" s="102"/>
      <c r="I46" s="102"/>
      <c r="J46" s="102"/>
      <c r="K46" s="102"/>
    </row>
    <row r="47" spans="1:11" x14ac:dyDescent="0.25">
      <c r="A47" s="102"/>
      <c r="B47" s="102"/>
      <c r="C47" s="102"/>
      <c r="D47" s="102"/>
      <c r="E47" s="102"/>
      <c r="F47" s="102"/>
      <c r="G47" s="102"/>
      <c r="H47" s="102"/>
      <c r="I47" s="102"/>
      <c r="J47" s="102"/>
      <c r="K47" s="102"/>
    </row>
    <row r="48" spans="1:11" x14ac:dyDescent="0.25">
      <c r="A48" s="102"/>
      <c r="B48" s="102"/>
      <c r="C48" s="102"/>
      <c r="D48" s="102"/>
      <c r="E48" s="102"/>
      <c r="F48" s="102"/>
      <c r="G48" s="102"/>
      <c r="H48" s="102"/>
      <c r="I48" s="102"/>
      <c r="J48" s="102"/>
      <c r="K48" s="102"/>
    </row>
    <row r="49" spans="1:11" x14ac:dyDescent="0.25">
      <c r="A49" s="102"/>
      <c r="B49" s="102"/>
      <c r="C49" s="102"/>
      <c r="D49" s="102"/>
      <c r="E49" s="102"/>
      <c r="F49" s="102"/>
      <c r="G49" s="102"/>
      <c r="H49" s="102"/>
      <c r="I49" s="102"/>
      <c r="J49" s="102"/>
      <c r="K49" s="102"/>
    </row>
    <row r="50" spans="1:11" x14ac:dyDescent="0.25">
      <c r="A50" s="102"/>
      <c r="B50" s="102"/>
      <c r="C50" s="102"/>
      <c r="D50" s="102"/>
      <c r="E50" s="102"/>
      <c r="F50" s="102"/>
      <c r="G50" s="102"/>
      <c r="H50" s="102"/>
      <c r="I50" s="102"/>
      <c r="J50" s="102"/>
      <c r="K50" s="102"/>
    </row>
    <row r="51" spans="1:11" x14ac:dyDescent="0.25">
      <c r="A51" s="102"/>
      <c r="B51" s="102"/>
      <c r="C51" s="102"/>
      <c r="D51" s="102"/>
      <c r="E51" s="102"/>
      <c r="F51" s="102"/>
      <c r="G51" s="102"/>
      <c r="H51" s="102"/>
      <c r="I51" s="102"/>
      <c r="J51" s="102"/>
      <c r="K51" s="102"/>
    </row>
    <row r="52" spans="1:11" x14ac:dyDescent="0.25">
      <c r="A52" s="102"/>
      <c r="B52" s="102"/>
      <c r="C52" s="102"/>
      <c r="D52" s="102"/>
      <c r="E52" s="102"/>
      <c r="F52" s="102"/>
      <c r="G52" s="102"/>
      <c r="H52" s="102"/>
      <c r="I52" s="102"/>
      <c r="J52" s="102"/>
      <c r="K52" s="102"/>
    </row>
    <row r="53" spans="1:11" x14ac:dyDescent="0.25">
      <c r="A53" s="102"/>
      <c r="B53" s="102"/>
      <c r="C53" s="102"/>
      <c r="D53" s="102"/>
      <c r="E53" s="102"/>
      <c r="F53" s="102"/>
      <c r="G53" s="102"/>
      <c r="H53" s="102"/>
      <c r="I53" s="102"/>
      <c r="J53" s="102"/>
      <c r="K53" s="102"/>
    </row>
    <row r="54" spans="1:11" x14ac:dyDescent="0.25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</row>
    <row r="55" spans="1:11" x14ac:dyDescent="0.25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</row>
    <row r="56" spans="1:11" x14ac:dyDescent="0.25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</row>
    <row r="59" spans="1:11" x14ac:dyDescent="0.25">
      <c r="A59" s="102" t="s">
        <v>16</v>
      </c>
      <c r="B59" s="102"/>
      <c r="C59" s="102"/>
      <c r="D59" s="102"/>
      <c r="E59" s="102"/>
      <c r="F59" s="102"/>
      <c r="G59" s="102"/>
      <c r="H59" s="102"/>
      <c r="I59" s="102"/>
    </row>
    <row r="60" spans="1:11" x14ac:dyDescent="0.25">
      <c r="A60" s="102"/>
      <c r="B60" s="102"/>
      <c r="C60" s="102"/>
      <c r="D60" s="102"/>
      <c r="E60" s="102"/>
      <c r="F60" s="102"/>
      <c r="G60" s="102"/>
      <c r="H60" s="102"/>
      <c r="I60" s="102"/>
    </row>
    <row r="61" spans="1:11" x14ac:dyDescent="0.25">
      <c r="A61" s="102"/>
      <c r="B61" s="102"/>
      <c r="C61" s="102"/>
      <c r="D61" s="102"/>
      <c r="E61" s="102"/>
      <c r="F61" s="102"/>
      <c r="G61" s="102"/>
      <c r="H61" s="102"/>
      <c r="I61" s="102"/>
    </row>
    <row r="62" spans="1:11" x14ac:dyDescent="0.25">
      <c r="A62" s="102"/>
      <c r="B62" s="102"/>
      <c r="C62" s="102"/>
      <c r="D62" s="102"/>
      <c r="E62" s="102"/>
      <c r="F62" s="102"/>
      <c r="G62" s="102"/>
      <c r="H62" s="102"/>
      <c r="I62" s="102"/>
    </row>
    <row r="63" spans="1:11" x14ac:dyDescent="0.25">
      <c r="A63" s="102"/>
      <c r="B63" s="102"/>
      <c r="C63" s="102"/>
      <c r="D63" s="102"/>
      <c r="E63" s="102"/>
      <c r="F63" s="102"/>
      <c r="G63" s="102"/>
      <c r="H63" s="102"/>
      <c r="I63" s="102"/>
    </row>
    <row r="64" spans="1:11" x14ac:dyDescent="0.25">
      <c r="A64" s="102"/>
      <c r="B64" s="102"/>
      <c r="C64" s="102"/>
      <c r="D64" s="102"/>
      <c r="E64" s="102"/>
      <c r="F64" s="102"/>
      <c r="G64" s="102"/>
      <c r="H64" s="102"/>
      <c r="I64" s="102"/>
    </row>
    <row r="65" spans="1:9" x14ac:dyDescent="0.25">
      <c r="A65" s="102"/>
      <c r="B65" s="102"/>
      <c r="C65" s="102"/>
      <c r="D65" s="102"/>
      <c r="E65" s="102"/>
      <c r="F65" s="102"/>
      <c r="G65" s="102"/>
      <c r="H65" s="102"/>
      <c r="I65" s="102"/>
    </row>
    <row r="66" spans="1:9" x14ac:dyDescent="0.25">
      <c r="A66" s="102"/>
      <c r="B66" s="102"/>
      <c r="C66" s="102"/>
      <c r="D66" s="102"/>
      <c r="E66" s="102"/>
      <c r="F66" s="102"/>
      <c r="G66" s="102"/>
      <c r="H66" s="102"/>
      <c r="I66" s="102"/>
    </row>
    <row r="67" spans="1:9" x14ac:dyDescent="0.25">
      <c r="A67" s="102"/>
      <c r="B67" s="102"/>
      <c r="C67" s="102"/>
      <c r="D67" s="102"/>
      <c r="E67" s="102"/>
      <c r="F67" s="102"/>
      <c r="G67" s="102"/>
      <c r="H67" s="102"/>
      <c r="I67" s="102"/>
    </row>
    <row r="68" spans="1:9" x14ac:dyDescent="0.25">
      <c r="A68" s="102"/>
      <c r="B68" s="102"/>
      <c r="C68" s="102"/>
      <c r="D68" s="102"/>
      <c r="E68" s="102"/>
      <c r="F68" s="102"/>
      <c r="G68" s="102"/>
      <c r="H68" s="102"/>
      <c r="I68" s="102"/>
    </row>
    <row r="69" spans="1:9" x14ac:dyDescent="0.25">
      <c r="A69" s="102"/>
      <c r="B69" s="102"/>
      <c r="C69" s="102"/>
      <c r="D69" s="102"/>
      <c r="E69" s="102"/>
      <c r="F69" s="102"/>
      <c r="G69" s="102"/>
      <c r="H69" s="102"/>
      <c r="I69" s="102"/>
    </row>
    <row r="70" spans="1:9" x14ac:dyDescent="0.25">
      <c r="A70" s="102"/>
      <c r="B70" s="102"/>
      <c r="C70" s="102"/>
      <c r="D70" s="102"/>
      <c r="E70" s="102"/>
      <c r="F70" s="102"/>
      <c r="G70" s="102"/>
      <c r="H70" s="102"/>
      <c r="I70" s="102"/>
    </row>
    <row r="71" spans="1:9" x14ac:dyDescent="0.25">
      <c r="A71" s="102"/>
      <c r="B71" s="102"/>
      <c r="C71" s="102"/>
      <c r="D71" s="102"/>
      <c r="E71" s="102"/>
      <c r="F71" s="102"/>
      <c r="G71" s="102"/>
      <c r="H71" s="102"/>
      <c r="I71" s="102"/>
    </row>
    <row r="72" spans="1:9" x14ac:dyDescent="0.25">
      <c r="A72" s="102"/>
      <c r="B72" s="102"/>
      <c r="C72" s="102"/>
      <c r="D72" s="102"/>
      <c r="E72" s="102"/>
      <c r="F72" s="102"/>
      <c r="G72" s="102"/>
      <c r="H72" s="102"/>
      <c r="I72" s="102"/>
    </row>
    <row r="73" spans="1:9" x14ac:dyDescent="0.25">
      <c r="A73" s="102"/>
      <c r="B73" s="102"/>
      <c r="C73" s="102"/>
      <c r="D73" s="102"/>
      <c r="E73" s="102"/>
      <c r="F73" s="102"/>
      <c r="G73" s="102"/>
      <c r="H73" s="102"/>
      <c r="I73" s="102"/>
    </row>
    <row r="74" spans="1:9" x14ac:dyDescent="0.25">
      <c r="A74" s="102"/>
      <c r="B74" s="102"/>
      <c r="C74" s="102"/>
      <c r="D74" s="102"/>
      <c r="E74" s="102"/>
      <c r="F74" s="102"/>
      <c r="G74" s="102"/>
      <c r="H74" s="102"/>
      <c r="I74" s="102"/>
    </row>
    <row r="75" spans="1:9" x14ac:dyDescent="0.25">
      <c r="A75" s="102"/>
      <c r="B75" s="102"/>
      <c r="C75" s="102"/>
      <c r="D75" s="102"/>
      <c r="E75" s="102"/>
      <c r="F75" s="102"/>
      <c r="G75" s="102"/>
      <c r="H75" s="102"/>
      <c r="I75" s="102"/>
    </row>
    <row r="76" spans="1:9" x14ac:dyDescent="0.25">
      <c r="A76" s="102"/>
      <c r="B76" s="102"/>
      <c r="C76" s="102"/>
      <c r="D76" s="102"/>
      <c r="E76" s="102"/>
      <c r="F76" s="102"/>
      <c r="G76" s="102"/>
      <c r="H76" s="102"/>
      <c r="I76" s="102"/>
    </row>
    <row r="77" spans="1:9" x14ac:dyDescent="0.25">
      <c r="A77" s="102"/>
      <c r="B77" s="102"/>
      <c r="C77" s="102"/>
      <c r="D77" s="102"/>
      <c r="E77" s="102"/>
      <c r="F77" s="102"/>
      <c r="G77" s="102"/>
      <c r="H77" s="102"/>
      <c r="I77" s="102"/>
    </row>
    <row r="78" spans="1:9" x14ac:dyDescent="0.25">
      <c r="A78" s="102"/>
      <c r="B78" s="102"/>
      <c r="C78" s="102"/>
      <c r="D78" s="102"/>
      <c r="E78" s="102"/>
      <c r="F78" s="102"/>
      <c r="G78" s="102"/>
      <c r="H78" s="102"/>
      <c r="I78" s="102"/>
    </row>
    <row r="79" spans="1:9" x14ac:dyDescent="0.25">
      <c r="A79" s="102"/>
      <c r="B79" s="102"/>
      <c r="C79" s="102"/>
      <c r="D79" s="102"/>
      <c r="E79" s="102"/>
      <c r="F79" s="102"/>
      <c r="G79" s="102"/>
      <c r="H79" s="102"/>
      <c r="I79" s="102"/>
    </row>
    <row r="80" spans="1:9" x14ac:dyDescent="0.25">
      <c r="A80" s="102"/>
      <c r="B80" s="102"/>
      <c r="C80" s="102"/>
      <c r="D80" s="102"/>
      <c r="E80" s="102"/>
      <c r="F80" s="102"/>
      <c r="G80" s="102"/>
      <c r="H80" s="102"/>
      <c r="I80" s="102"/>
    </row>
    <row r="81" spans="1:9" x14ac:dyDescent="0.25">
      <c r="A81" s="102"/>
      <c r="B81" s="102"/>
      <c r="C81" s="102"/>
      <c r="D81" s="102"/>
      <c r="E81" s="102"/>
      <c r="F81" s="102"/>
      <c r="G81" s="102"/>
      <c r="H81" s="102"/>
      <c r="I81" s="102"/>
    </row>
    <row r="82" spans="1:9" x14ac:dyDescent="0.25">
      <c r="A82" s="102"/>
      <c r="B82" s="102"/>
      <c r="C82" s="102"/>
      <c r="D82" s="102"/>
      <c r="E82" s="102"/>
      <c r="F82" s="102"/>
      <c r="G82" s="102"/>
      <c r="H82" s="102"/>
      <c r="I82" s="102"/>
    </row>
    <row r="83" spans="1:9" x14ac:dyDescent="0.25">
      <c r="A83" s="102"/>
      <c r="B83" s="102"/>
      <c r="C83" s="102"/>
      <c r="D83" s="102"/>
      <c r="E83" s="102"/>
      <c r="F83" s="102"/>
      <c r="G83" s="102"/>
      <c r="H83" s="102"/>
      <c r="I83" s="102"/>
    </row>
    <row r="84" spans="1:9" x14ac:dyDescent="0.25">
      <c r="A84" s="102"/>
      <c r="B84" s="102"/>
      <c r="C84" s="102"/>
      <c r="D84" s="102"/>
      <c r="E84" s="102"/>
      <c r="F84" s="102"/>
      <c r="G84" s="102"/>
      <c r="H84" s="102"/>
      <c r="I84" s="102"/>
    </row>
    <row r="85" spans="1:9" x14ac:dyDescent="0.25">
      <c r="A85" s="102"/>
      <c r="B85" s="102"/>
      <c r="C85" s="102"/>
      <c r="D85" s="102"/>
      <c r="E85" s="102"/>
      <c r="F85" s="102"/>
      <c r="G85" s="102"/>
      <c r="H85" s="102"/>
      <c r="I85" s="102"/>
    </row>
    <row r="86" spans="1:9" x14ac:dyDescent="0.25">
      <c r="A86" s="102"/>
      <c r="B86" s="102"/>
      <c r="C86" s="102"/>
      <c r="D86" s="102"/>
      <c r="E86" s="102"/>
      <c r="F86" s="102"/>
      <c r="G86" s="102"/>
      <c r="H86" s="102"/>
      <c r="I86" s="102"/>
    </row>
    <row r="87" spans="1:9" x14ac:dyDescent="0.25">
      <c r="A87" s="102"/>
      <c r="B87" s="102"/>
      <c r="C87" s="102"/>
      <c r="D87" s="102"/>
      <c r="E87" s="102"/>
      <c r="F87" s="102"/>
      <c r="G87" s="102"/>
      <c r="H87" s="102"/>
      <c r="I87" s="102"/>
    </row>
    <row r="88" spans="1:9" x14ac:dyDescent="0.25">
      <c r="A88" s="102"/>
      <c r="B88" s="102"/>
      <c r="C88" s="102"/>
      <c r="D88" s="102"/>
      <c r="E88" s="102"/>
      <c r="F88" s="102"/>
      <c r="G88" s="102"/>
      <c r="H88" s="102"/>
      <c r="I88" s="102"/>
    </row>
    <row r="89" spans="1:9" x14ac:dyDescent="0.25">
      <c r="A89" s="102"/>
      <c r="B89" s="102"/>
      <c r="C89" s="102"/>
      <c r="D89" s="102"/>
      <c r="E89" s="102"/>
      <c r="F89" s="102"/>
      <c r="G89" s="102"/>
      <c r="H89" s="102"/>
      <c r="I89" s="102"/>
    </row>
    <row r="90" spans="1:9" x14ac:dyDescent="0.25">
      <c r="A90" s="102"/>
      <c r="B90" s="102"/>
      <c r="C90" s="102"/>
      <c r="D90" s="102"/>
      <c r="E90" s="102"/>
      <c r="F90" s="102"/>
      <c r="G90" s="102"/>
      <c r="H90" s="102"/>
      <c r="I90" s="102"/>
    </row>
    <row r="91" spans="1:9" x14ac:dyDescent="0.25">
      <c r="A91" s="102"/>
      <c r="B91" s="102"/>
      <c r="C91" s="102"/>
      <c r="D91" s="102"/>
      <c r="E91" s="102"/>
      <c r="F91" s="102"/>
      <c r="G91" s="102"/>
      <c r="H91" s="102"/>
      <c r="I91" s="102"/>
    </row>
    <row r="92" spans="1:9" x14ac:dyDescent="0.25">
      <c r="A92" s="102"/>
      <c r="B92" s="102"/>
      <c r="C92" s="102"/>
      <c r="D92" s="102"/>
      <c r="E92" s="102"/>
      <c r="F92" s="102"/>
      <c r="G92" s="102"/>
      <c r="H92" s="102"/>
      <c r="I92" s="102"/>
    </row>
    <row r="94" spans="1:9" x14ac:dyDescent="0.25">
      <c r="A94" s="102" t="s">
        <v>17</v>
      </c>
      <c r="B94" s="102"/>
      <c r="C94" s="102"/>
      <c r="D94" s="102"/>
      <c r="E94" s="102"/>
      <c r="F94" s="102"/>
      <c r="G94" s="102"/>
      <c r="H94" s="102"/>
      <c r="I94" s="102"/>
    </row>
    <row r="95" spans="1:9" x14ac:dyDescent="0.25">
      <c r="A95" s="102"/>
      <c r="B95" s="102"/>
      <c r="C95" s="102"/>
      <c r="D95" s="102"/>
      <c r="E95" s="102"/>
      <c r="F95" s="102"/>
      <c r="G95" s="102"/>
      <c r="H95" s="102"/>
      <c r="I95" s="102"/>
    </row>
    <row r="96" spans="1:9" x14ac:dyDescent="0.25">
      <c r="A96" s="102"/>
      <c r="B96" s="102"/>
      <c r="C96" s="102"/>
      <c r="D96" s="102"/>
      <c r="E96" s="102"/>
      <c r="F96" s="102"/>
      <c r="G96" s="102"/>
      <c r="H96" s="102"/>
      <c r="I96" s="102"/>
    </row>
    <row r="97" spans="1:9" x14ac:dyDescent="0.25">
      <c r="A97" s="102"/>
      <c r="B97" s="102"/>
      <c r="C97" s="102"/>
      <c r="D97" s="102"/>
      <c r="E97" s="102"/>
      <c r="F97" s="102"/>
      <c r="G97" s="102"/>
      <c r="H97" s="102"/>
      <c r="I97" s="102"/>
    </row>
    <row r="98" spans="1:9" x14ac:dyDescent="0.25">
      <c r="A98" s="102"/>
      <c r="B98" s="102"/>
      <c r="C98" s="102"/>
      <c r="D98" s="102"/>
      <c r="E98" s="102"/>
      <c r="F98" s="102"/>
      <c r="G98" s="102"/>
      <c r="H98" s="102"/>
      <c r="I98" s="102"/>
    </row>
    <row r="99" spans="1:9" x14ac:dyDescent="0.25">
      <c r="A99" s="102"/>
      <c r="B99" s="102"/>
      <c r="C99" s="102"/>
      <c r="D99" s="102"/>
      <c r="E99" s="102"/>
      <c r="F99" s="102"/>
      <c r="G99" s="102"/>
      <c r="H99" s="102"/>
      <c r="I99" s="102"/>
    </row>
    <row r="100" spans="1:9" x14ac:dyDescent="0.25">
      <c r="A100" s="102"/>
      <c r="B100" s="102"/>
      <c r="C100" s="102"/>
      <c r="D100" s="102"/>
      <c r="E100" s="102"/>
      <c r="F100" s="102"/>
      <c r="G100" s="102"/>
      <c r="H100" s="102"/>
      <c r="I100" s="102"/>
    </row>
    <row r="101" spans="1:9" x14ac:dyDescent="0.25">
      <c r="A101" s="102"/>
      <c r="B101" s="102"/>
      <c r="C101" s="102"/>
      <c r="D101" s="102"/>
      <c r="E101" s="102"/>
      <c r="F101" s="102"/>
      <c r="G101" s="102"/>
      <c r="H101" s="102"/>
      <c r="I101" s="102"/>
    </row>
    <row r="102" spans="1:9" x14ac:dyDescent="0.25">
      <c r="A102" s="102"/>
      <c r="B102" s="102"/>
      <c r="C102" s="102"/>
      <c r="D102" s="102"/>
      <c r="E102" s="102"/>
      <c r="F102" s="102"/>
      <c r="G102" s="102"/>
      <c r="H102" s="102"/>
      <c r="I102" s="102"/>
    </row>
    <row r="103" spans="1:9" x14ac:dyDescent="0.25">
      <c r="A103" s="102"/>
      <c r="B103" s="102"/>
      <c r="C103" s="102"/>
      <c r="D103" s="102"/>
      <c r="E103" s="102"/>
      <c r="F103" s="102"/>
      <c r="G103" s="102"/>
      <c r="H103" s="102"/>
      <c r="I103" s="102"/>
    </row>
    <row r="104" spans="1:9" x14ac:dyDescent="0.25">
      <c r="A104" s="102"/>
      <c r="B104" s="102"/>
      <c r="C104" s="102"/>
      <c r="D104" s="102"/>
      <c r="E104" s="102"/>
      <c r="F104" s="102"/>
      <c r="G104" s="102"/>
      <c r="H104" s="102"/>
      <c r="I104" s="102"/>
    </row>
    <row r="105" spans="1:9" x14ac:dyDescent="0.25">
      <c r="A105" s="102"/>
      <c r="B105" s="102"/>
      <c r="C105" s="102"/>
      <c r="D105" s="102"/>
      <c r="E105" s="102"/>
      <c r="F105" s="102"/>
      <c r="G105" s="102"/>
      <c r="H105" s="102"/>
      <c r="I105" s="102"/>
    </row>
    <row r="106" spans="1:9" x14ac:dyDescent="0.25">
      <c r="A106" s="102"/>
      <c r="B106" s="102"/>
      <c r="C106" s="102"/>
      <c r="D106" s="102"/>
      <c r="E106" s="102"/>
      <c r="F106" s="102"/>
      <c r="G106" s="102"/>
      <c r="H106" s="102"/>
      <c r="I106" s="102"/>
    </row>
    <row r="107" spans="1:9" x14ac:dyDescent="0.25">
      <c r="A107" s="102"/>
      <c r="B107" s="102"/>
      <c r="C107" s="102"/>
      <c r="D107" s="102"/>
      <c r="E107" s="102"/>
      <c r="F107" s="102"/>
      <c r="G107" s="102"/>
      <c r="H107" s="102"/>
      <c r="I107" s="102"/>
    </row>
    <row r="108" spans="1:9" x14ac:dyDescent="0.25">
      <c r="A108" s="102"/>
      <c r="B108" s="102"/>
      <c r="C108" s="102"/>
      <c r="D108" s="102"/>
      <c r="E108" s="102"/>
      <c r="F108" s="102"/>
      <c r="G108" s="102"/>
      <c r="H108" s="102"/>
      <c r="I108" s="102"/>
    </row>
    <row r="109" spans="1:9" x14ac:dyDescent="0.25">
      <c r="A109" s="102"/>
      <c r="B109" s="102"/>
      <c r="C109" s="102"/>
      <c r="D109" s="102"/>
      <c r="E109" s="102"/>
      <c r="F109" s="102"/>
      <c r="G109" s="102"/>
      <c r="H109" s="102"/>
      <c r="I109" s="102"/>
    </row>
  </sheetData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E0D3F-D252-4352-AF56-C5129506F716}">
  <sheetPr>
    <pageSetUpPr fitToPage="1"/>
  </sheetPr>
  <dimension ref="A1:AM66"/>
  <sheetViews>
    <sheetView showGridLines="0" topLeftCell="A39" zoomScale="80" zoomScaleNormal="80" workbookViewId="0">
      <selection activeCell="C38" sqref="C38:AM38"/>
    </sheetView>
  </sheetViews>
  <sheetFormatPr defaultColWidth="9.140625" defaultRowHeight="15" x14ac:dyDescent="0.25"/>
  <cols>
    <col min="1" max="1" width="6" style="57" customWidth="1"/>
    <col min="2" max="2" width="42.42578125" style="57" customWidth="1"/>
    <col min="3" max="39" width="15.5703125" style="57" customWidth="1"/>
    <col min="40" max="16384" width="9.140625" style="57"/>
  </cols>
  <sheetData>
    <row r="1" spans="1:11" x14ac:dyDescent="0.25">
      <c r="A1" s="56" t="s">
        <v>0</v>
      </c>
    </row>
    <row r="2" spans="1:11" x14ac:dyDescent="0.25">
      <c r="A2" s="56" t="s">
        <v>87</v>
      </c>
      <c r="C2" s="56"/>
    </row>
    <row r="3" spans="1:11" x14ac:dyDescent="0.25">
      <c r="A3" s="56" t="str">
        <f>"Bearss Operations Center Revenue Requirement @ "&amp;TEXT(Assumptions!C9,"0.00%")&amp;" ROE"</f>
        <v>Bearss Operations Center Revenue Requirement @ 11.50% ROE</v>
      </c>
      <c r="B3" s="56"/>
      <c r="C3" s="56"/>
    </row>
    <row r="4" spans="1:11" x14ac:dyDescent="0.25">
      <c r="B4" s="90"/>
      <c r="C4" s="71"/>
      <c r="D4" s="71"/>
      <c r="E4" s="71"/>
    </row>
    <row r="5" spans="1:11" x14ac:dyDescent="0.25">
      <c r="A5" s="58"/>
      <c r="C5" s="59">
        <v>2025</v>
      </c>
      <c r="D5" s="60"/>
      <c r="E5" s="59">
        <v>2026</v>
      </c>
      <c r="F5" s="60"/>
      <c r="G5" s="59">
        <v>2027</v>
      </c>
      <c r="I5" s="59" t="s">
        <v>51</v>
      </c>
    </row>
    <row r="6" spans="1:11" x14ac:dyDescent="0.25">
      <c r="A6" s="58">
        <v>1</v>
      </c>
      <c r="B6" s="61" t="s">
        <v>89</v>
      </c>
      <c r="C6" s="67">
        <f>+O28</f>
        <v>181843665.05538464</v>
      </c>
      <c r="D6" s="63"/>
      <c r="E6" s="67">
        <f>+AA28-C6</f>
        <v>175883252.61461538</v>
      </c>
      <c r="F6" s="63"/>
      <c r="G6" s="67">
        <f>+AM28-C6-E6</f>
        <v>0</v>
      </c>
      <c r="I6" s="67">
        <f>+C6+E6+G6</f>
        <v>357726917.67000002</v>
      </c>
      <c r="K6" s="71"/>
    </row>
    <row r="7" spans="1:11" x14ac:dyDescent="0.25">
      <c r="A7" s="58">
        <f>+A6+1</f>
        <v>2</v>
      </c>
      <c r="B7" s="61" t="s">
        <v>90</v>
      </c>
      <c r="C7" s="64">
        <f>'D-1a'!Q31</f>
        <v>7.3700000000000002E-2</v>
      </c>
      <c r="D7" s="65"/>
      <c r="E7" s="66">
        <f>+C7</f>
        <v>7.3700000000000002E-2</v>
      </c>
      <c r="F7" s="65"/>
      <c r="G7" s="66">
        <f>+E7</f>
        <v>7.3700000000000002E-2</v>
      </c>
      <c r="I7" s="66">
        <f>IFERROR(+I8/I6,0)</f>
        <v>7.3700000000000002E-2</v>
      </c>
    </row>
    <row r="8" spans="1:11" x14ac:dyDescent="0.25">
      <c r="A8" s="58">
        <f t="shared" ref="A8:A15" si="0">+A7+1</f>
        <v>3</v>
      </c>
      <c r="B8" s="61" t="s">
        <v>120</v>
      </c>
      <c r="C8" s="67">
        <f>+C6*C7</f>
        <v>13401878.114581848</v>
      </c>
      <c r="D8" s="63"/>
      <c r="E8" s="67">
        <f>+E6*E7</f>
        <v>12962595.717697155</v>
      </c>
      <c r="F8" s="63"/>
      <c r="G8" s="67">
        <f>+G6*G7</f>
        <v>0</v>
      </c>
      <c r="I8" s="67">
        <f>+C8+E8+G8</f>
        <v>26364473.832279004</v>
      </c>
    </row>
    <row r="9" spans="1:11" x14ac:dyDescent="0.25">
      <c r="A9" s="58">
        <f t="shared" si="0"/>
        <v>4</v>
      </c>
      <c r="B9" s="61" t="s">
        <v>92</v>
      </c>
      <c r="C9" s="85">
        <f>+Assumptions!C19</f>
        <v>1.3436399999999999</v>
      </c>
      <c r="D9" s="68"/>
      <c r="E9" s="85">
        <f>+Assumptions!D19</f>
        <v>1.3436399999999999</v>
      </c>
      <c r="F9" s="86"/>
      <c r="G9" s="85">
        <f>+Assumptions!E19</f>
        <v>1.3436399999999999</v>
      </c>
      <c r="I9" s="85">
        <f>IFERROR(+I10/I8,0)</f>
        <v>1.3436399999999999</v>
      </c>
    </row>
    <row r="10" spans="1:11" x14ac:dyDescent="0.25">
      <c r="A10" s="58">
        <f t="shared" si="0"/>
        <v>5</v>
      </c>
      <c r="B10" s="61" t="s">
        <v>93</v>
      </c>
      <c r="C10" s="109">
        <f>+C8*C9</f>
        <v>18007299.509876754</v>
      </c>
      <c r="D10" s="63"/>
      <c r="E10" s="109">
        <f>+E8*E9</f>
        <v>17417062.110126603</v>
      </c>
      <c r="F10" s="63"/>
      <c r="G10" s="109">
        <f>+G8*G9</f>
        <v>0</v>
      </c>
      <c r="I10" s="142">
        <f t="shared" ref="I10:I15" si="1">+C10+E10+G10</f>
        <v>35424361.620003358</v>
      </c>
    </row>
    <row r="11" spans="1:11" x14ac:dyDescent="0.25">
      <c r="A11" s="58">
        <f t="shared" si="0"/>
        <v>6</v>
      </c>
      <c r="B11" s="61" t="s">
        <v>94</v>
      </c>
      <c r="C11" s="108">
        <v>2766000</v>
      </c>
      <c r="D11" s="63"/>
      <c r="E11" s="108">
        <v>1066000</v>
      </c>
      <c r="F11" s="63"/>
      <c r="G11" s="113"/>
      <c r="I11" s="67">
        <f t="shared" si="1"/>
        <v>3832000</v>
      </c>
    </row>
    <row r="12" spans="1:11" x14ac:dyDescent="0.25">
      <c r="A12" s="58">
        <f t="shared" si="0"/>
        <v>7</v>
      </c>
      <c r="B12" s="61" t="s">
        <v>95</v>
      </c>
      <c r="C12" s="67">
        <f>SUMIF($C$22:$AM$22,C5,$C$31:$AM$31)</f>
        <v>3249302.5730036669</v>
      </c>
      <c r="D12" s="63"/>
      <c r="E12" s="67">
        <f>SUMIF($C$22:$AM$22,E5,$C$31:$AM$31)-C12</f>
        <v>5335898.5677053351</v>
      </c>
      <c r="F12" s="63"/>
      <c r="G12" s="67"/>
      <c r="I12" s="67">
        <f t="shared" si="1"/>
        <v>8585201.1407090016</v>
      </c>
    </row>
    <row r="13" spans="1:11" x14ac:dyDescent="0.25">
      <c r="A13" s="58">
        <f t="shared" si="0"/>
        <v>8</v>
      </c>
      <c r="B13" s="61" t="s">
        <v>96</v>
      </c>
      <c r="C13" s="63">
        <f>+C44</f>
        <v>236.4515164</v>
      </c>
      <c r="D13" s="63"/>
      <c r="E13" s="63">
        <f>+D44-C13</f>
        <v>3206785.3653951501</v>
      </c>
      <c r="F13" s="63"/>
      <c r="G13" s="63"/>
      <c r="I13" s="63">
        <f t="shared" si="1"/>
        <v>3207021.8169115502</v>
      </c>
    </row>
    <row r="14" spans="1:11" x14ac:dyDescent="0.25">
      <c r="A14" s="58">
        <f t="shared" si="0"/>
        <v>9</v>
      </c>
      <c r="B14" s="61" t="s">
        <v>97</v>
      </c>
      <c r="C14" s="62"/>
      <c r="D14" s="63"/>
      <c r="E14" s="62"/>
      <c r="F14" s="63"/>
      <c r="G14" s="62"/>
      <c r="I14" s="62">
        <f t="shared" si="1"/>
        <v>0</v>
      </c>
    </row>
    <row r="15" spans="1:11" x14ac:dyDescent="0.25">
      <c r="A15" s="58">
        <f t="shared" si="0"/>
        <v>10</v>
      </c>
      <c r="B15" s="61" t="s">
        <v>98</v>
      </c>
      <c r="C15" s="70">
        <f>SUM(C10:C14)</f>
        <v>24022838.534396823</v>
      </c>
      <c r="D15" s="63"/>
      <c r="E15" s="70">
        <f>SUM(E10:E14)</f>
        <v>27025746.043227091</v>
      </c>
      <c r="F15" s="63"/>
      <c r="G15" s="70">
        <f>SUM(G10:G14)</f>
        <v>0</v>
      </c>
      <c r="I15" s="70">
        <f t="shared" si="1"/>
        <v>51048584.577623919</v>
      </c>
    </row>
    <row r="16" spans="1:11" x14ac:dyDescent="0.25">
      <c r="A16" s="58"/>
      <c r="B16" s="61"/>
      <c r="C16" s="63"/>
      <c r="D16" s="63"/>
      <c r="E16" s="63"/>
      <c r="F16" s="63"/>
      <c r="G16" s="63"/>
    </row>
    <row r="17" spans="1:39" x14ac:dyDescent="0.25">
      <c r="A17" s="58"/>
      <c r="B17" s="61"/>
      <c r="C17" s="71"/>
      <c r="E17" s="71"/>
      <c r="G17" s="71"/>
    </row>
    <row r="18" spans="1:39" x14ac:dyDescent="0.25">
      <c r="A18" s="58"/>
      <c r="B18" s="61"/>
      <c r="C18" s="71"/>
      <c r="E18" s="71"/>
      <c r="G18" s="71"/>
    </row>
    <row r="19" spans="1:39" x14ac:dyDescent="0.25">
      <c r="B19" s="72"/>
    </row>
    <row r="20" spans="1:39" x14ac:dyDescent="0.25">
      <c r="B20" s="57" t="s">
        <v>121</v>
      </c>
      <c r="C20" s="80" t="s">
        <v>122</v>
      </c>
    </row>
    <row r="22" spans="1:39" x14ac:dyDescent="0.25">
      <c r="B22" s="72"/>
      <c r="C22" s="74">
        <f>YEAR(C23)</f>
        <v>2024</v>
      </c>
      <c r="D22" s="74">
        <f t="shared" ref="D22:AM22" si="2">YEAR(D23)</f>
        <v>2025</v>
      </c>
      <c r="E22" s="74">
        <f t="shared" si="2"/>
        <v>2025</v>
      </c>
      <c r="F22" s="74">
        <f t="shared" si="2"/>
        <v>2025</v>
      </c>
      <c r="G22" s="74">
        <f t="shared" si="2"/>
        <v>2025</v>
      </c>
      <c r="H22" s="74">
        <f t="shared" si="2"/>
        <v>2025</v>
      </c>
      <c r="I22" s="74">
        <f t="shared" si="2"/>
        <v>2025</v>
      </c>
      <c r="J22" s="74">
        <f t="shared" si="2"/>
        <v>2025</v>
      </c>
      <c r="K22" s="74">
        <f t="shared" si="2"/>
        <v>2025</v>
      </c>
      <c r="L22" s="74">
        <f t="shared" si="2"/>
        <v>2025</v>
      </c>
      <c r="M22" s="74">
        <f t="shared" si="2"/>
        <v>2025</v>
      </c>
      <c r="N22" s="74">
        <f t="shared" si="2"/>
        <v>2025</v>
      </c>
      <c r="O22" s="74">
        <f t="shared" si="2"/>
        <v>2025</v>
      </c>
      <c r="P22" s="74">
        <f t="shared" si="2"/>
        <v>2026</v>
      </c>
      <c r="Q22" s="74">
        <f t="shared" si="2"/>
        <v>2026</v>
      </c>
      <c r="R22" s="74">
        <f t="shared" si="2"/>
        <v>2026</v>
      </c>
      <c r="S22" s="74">
        <f t="shared" si="2"/>
        <v>2026</v>
      </c>
      <c r="T22" s="74">
        <f t="shared" si="2"/>
        <v>2026</v>
      </c>
      <c r="U22" s="74">
        <f t="shared" si="2"/>
        <v>2026</v>
      </c>
      <c r="V22" s="74">
        <f t="shared" si="2"/>
        <v>2026</v>
      </c>
      <c r="W22" s="74">
        <f t="shared" si="2"/>
        <v>2026</v>
      </c>
      <c r="X22" s="74">
        <f t="shared" si="2"/>
        <v>2026</v>
      </c>
      <c r="Y22" s="74">
        <f t="shared" si="2"/>
        <v>2026</v>
      </c>
      <c r="Z22" s="74">
        <f t="shared" si="2"/>
        <v>2026</v>
      </c>
      <c r="AA22" s="74">
        <f t="shared" si="2"/>
        <v>2026</v>
      </c>
      <c r="AB22" s="74">
        <f t="shared" si="2"/>
        <v>2027</v>
      </c>
      <c r="AC22" s="74">
        <f t="shared" si="2"/>
        <v>2027</v>
      </c>
      <c r="AD22" s="74">
        <f t="shared" si="2"/>
        <v>2027</v>
      </c>
      <c r="AE22" s="74">
        <f t="shared" si="2"/>
        <v>2027</v>
      </c>
      <c r="AF22" s="74">
        <f t="shared" si="2"/>
        <v>2027</v>
      </c>
      <c r="AG22" s="74">
        <f t="shared" si="2"/>
        <v>2027</v>
      </c>
      <c r="AH22" s="74">
        <f t="shared" si="2"/>
        <v>2027</v>
      </c>
      <c r="AI22" s="74">
        <f t="shared" si="2"/>
        <v>2027</v>
      </c>
      <c r="AJ22" s="74">
        <f t="shared" si="2"/>
        <v>2027</v>
      </c>
      <c r="AK22" s="74">
        <f t="shared" si="2"/>
        <v>2027</v>
      </c>
      <c r="AL22" s="74">
        <f t="shared" si="2"/>
        <v>2027</v>
      </c>
      <c r="AM22" s="74">
        <f t="shared" si="2"/>
        <v>2027</v>
      </c>
    </row>
    <row r="23" spans="1:39" customFormat="1" x14ac:dyDescent="0.25">
      <c r="A23" s="57"/>
      <c r="B23" s="57"/>
      <c r="C23" s="43">
        <v>45657</v>
      </c>
      <c r="D23" s="43">
        <v>45688</v>
      </c>
      <c r="E23" s="43">
        <v>45716</v>
      </c>
      <c r="F23" s="43">
        <v>45747</v>
      </c>
      <c r="G23" s="43">
        <v>45777</v>
      </c>
      <c r="H23" s="43">
        <v>45808</v>
      </c>
      <c r="I23" s="43">
        <v>45838</v>
      </c>
      <c r="J23" s="43">
        <v>45869</v>
      </c>
      <c r="K23" s="43">
        <v>45900</v>
      </c>
      <c r="L23" s="43">
        <v>45930</v>
      </c>
      <c r="M23" s="43">
        <v>45961</v>
      </c>
      <c r="N23" s="43">
        <v>45991</v>
      </c>
      <c r="O23" s="43">
        <v>46022</v>
      </c>
      <c r="P23" s="43">
        <v>46053</v>
      </c>
      <c r="Q23" s="43">
        <v>46081</v>
      </c>
      <c r="R23" s="43">
        <v>46112</v>
      </c>
      <c r="S23" s="43">
        <v>46142</v>
      </c>
      <c r="T23" s="43">
        <v>46173</v>
      </c>
      <c r="U23" s="43">
        <v>46203</v>
      </c>
      <c r="V23" s="43">
        <v>46234</v>
      </c>
      <c r="W23" s="43">
        <v>46265</v>
      </c>
      <c r="X23" s="43">
        <v>46295</v>
      </c>
      <c r="Y23" s="43">
        <v>46326</v>
      </c>
      <c r="Z23" s="43">
        <v>46356</v>
      </c>
      <c r="AA23" s="43">
        <v>46387</v>
      </c>
      <c r="AB23" s="43">
        <v>46418</v>
      </c>
      <c r="AC23" s="43">
        <v>46446</v>
      </c>
      <c r="AD23" s="43">
        <v>46477</v>
      </c>
      <c r="AE23" s="43">
        <v>46507</v>
      </c>
      <c r="AF23" s="43">
        <v>46538</v>
      </c>
      <c r="AG23" s="43">
        <v>46568</v>
      </c>
      <c r="AH23" s="43">
        <v>46599</v>
      </c>
      <c r="AI23" s="43">
        <v>46630</v>
      </c>
      <c r="AJ23" s="43">
        <v>46660</v>
      </c>
      <c r="AK23" s="43">
        <v>46691</v>
      </c>
      <c r="AL23" s="43">
        <v>46721</v>
      </c>
      <c r="AM23" s="43">
        <v>46752</v>
      </c>
    </row>
    <row r="24" spans="1:39" customFormat="1" x14ac:dyDescent="0.25">
      <c r="A24" s="57"/>
      <c r="B24" s="53" t="s">
        <v>109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</row>
    <row r="25" spans="1:39" customFormat="1" x14ac:dyDescent="0.25">
      <c r="A25" s="57"/>
      <c r="B25" s="48" t="s">
        <v>110</v>
      </c>
      <c r="C25" s="94">
        <v>26374.959999999999</v>
      </c>
      <c r="D25" s="94">
        <v>26374.959999999999</v>
      </c>
      <c r="E25" s="94">
        <v>26374.959999999999</v>
      </c>
      <c r="F25" s="94">
        <v>26374.959999999999</v>
      </c>
      <c r="G25" s="94">
        <v>26374.959999999999</v>
      </c>
      <c r="H25" s="94">
        <v>26374.959999999999</v>
      </c>
      <c r="I25" s="94">
        <v>321514137.78999996</v>
      </c>
      <c r="J25" s="94">
        <v>322732046.51999998</v>
      </c>
      <c r="K25" s="94">
        <v>323132673.88999999</v>
      </c>
      <c r="L25" s="94">
        <v>323249784.75</v>
      </c>
      <c r="M25" s="94">
        <v>357726917.67000002</v>
      </c>
      <c r="N25" s="94">
        <v>357726917.67000002</v>
      </c>
      <c r="O25" s="94">
        <v>357726917.67000002</v>
      </c>
      <c r="P25" s="94">
        <v>357726917.67000002</v>
      </c>
      <c r="Q25" s="94">
        <v>357726917.67000002</v>
      </c>
      <c r="R25" s="94">
        <v>357726917.67000002</v>
      </c>
      <c r="S25" s="94">
        <v>357726917.67000002</v>
      </c>
      <c r="T25" s="94">
        <v>357726917.67000002</v>
      </c>
      <c r="U25" s="94">
        <v>357726917.67000002</v>
      </c>
      <c r="V25" s="94">
        <v>357726917.67000002</v>
      </c>
      <c r="W25" s="94">
        <v>357726917.67000002</v>
      </c>
      <c r="X25" s="94">
        <v>357726917.67000002</v>
      </c>
      <c r="Y25" s="94">
        <v>357726917.67000002</v>
      </c>
      <c r="Z25" s="94">
        <v>357726917.67000002</v>
      </c>
      <c r="AA25" s="94">
        <v>357726917.67000002</v>
      </c>
      <c r="AB25" s="94">
        <v>357726917.67000002</v>
      </c>
      <c r="AC25" s="94">
        <v>357726917.67000002</v>
      </c>
      <c r="AD25" s="94">
        <v>357726917.67000002</v>
      </c>
      <c r="AE25" s="94">
        <v>357726917.67000002</v>
      </c>
      <c r="AF25" s="94">
        <v>357726917.67000002</v>
      </c>
      <c r="AG25" s="94">
        <v>357726917.67000002</v>
      </c>
      <c r="AH25" s="94">
        <v>357726917.67000002</v>
      </c>
      <c r="AI25" s="94">
        <v>357726917.67000002</v>
      </c>
      <c r="AJ25" s="94">
        <v>357726917.67000002</v>
      </c>
      <c r="AK25" s="94">
        <v>357726917.67000002</v>
      </c>
      <c r="AL25" s="94">
        <v>357726917.67000002</v>
      </c>
      <c r="AM25" s="94">
        <v>357726917.67000002</v>
      </c>
    </row>
    <row r="26" spans="1:39" customFormat="1" x14ac:dyDescent="0.25">
      <c r="A26" s="57"/>
      <c r="B26" s="48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</row>
    <row r="27" spans="1:39" customFormat="1" ht="15.75" thickBot="1" x14ac:dyDescent="0.3">
      <c r="A27" s="57"/>
      <c r="B27" s="48" t="s">
        <v>111</v>
      </c>
      <c r="C27" s="42">
        <f t="shared" ref="C27:AM27" si="3">SUM(C25:C26)</f>
        <v>26374.959999999999</v>
      </c>
      <c r="D27" s="42">
        <f t="shared" si="3"/>
        <v>26374.959999999999</v>
      </c>
      <c r="E27" s="42">
        <f t="shared" si="3"/>
        <v>26374.959999999999</v>
      </c>
      <c r="F27" s="42">
        <f t="shared" si="3"/>
        <v>26374.959999999999</v>
      </c>
      <c r="G27" s="42">
        <f t="shared" si="3"/>
        <v>26374.959999999999</v>
      </c>
      <c r="H27" s="42">
        <f t="shared" si="3"/>
        <v>26374.959999999999</v>
      </c>
      <c r="I27" s="42">
        <f t="shared" si="3"/>
        <v>321514137.78999996</v>
      </c>
      <c r="J27" s="42">
        <f t="shared" si="3"/>
        <v>322732046.51999998</v>
      </c>
      <c r="K27" s="42">
        <f t="shared" si="3"/>
        <v>323132673.88999999</v>
      </c>
      <c r="L27" s="42">
        <f t="shared" si="3"/>
        <v>323249784.75</v>
      </c>
      <c r="M27" s="42">
        <f t="shared" si="3"/>
        <v>357726917.67000002</v>
      </c>
      <c r="N27" s="42">
        <f t="shared" si="3"/>
        <v>357726917.67000002</v>
      </c>
      <c r="O27" s="42">
        <f t="shared" si="3"/>
        <v>357726917.67000002</v>
      </c>
      <c r="P27" s="42">
        <f t="shared" si="3"/>
        <v>357726917.67000002</v>
      </c>
      <c r="Q27" s="42">
        <f t="shared" si="3"/>
        <v>357726917.67000002</v>
      </c>
      <c r="R27" s="42">
        <f t="shared" si="3"/>
        <v>357726917.67000002</v>
      </c>
      <c r="S27" s="42">
        <f t="shared" si="3"/>
        <v>357726917.67000002</v>
      </c>
      <c r="T27" s="42">
        <f t="shared" si="3"/>
        <v>357726917.67000002</v>
      </c>
      <c r="U27" s="42">
        <f t="shared" si="3"/>
        <v>357726917.67000002</v>
      </c>
      <c r="V27" s="42">
        <f t="shared" si="3"/>
        <v>357726917.67000002</v>
      </c>
      <c r="W27" s="42">
        <f t="shared" si="3"/>
        <v>357726917.67000002</v>
      </c>
      <c r="X27" s="42">
        <f t="shared" si="3"/>
        <v>357726917.67000002</v>
      </c>
      <c r="Y27" s="42">
        <f t="shared" si="3"/>
        <v>357726917.67000002</v>
      </c>
      <c r="Z27" s="42">
        <f t="shared" si="3"/>
        <v>357726917.67000002</v>
      </c>
      <c r="AA27" s="42">
        <f t="shared" si="3"/>
        <v>357726917.67000002</v>
      </c>
      <c r="AB27" s="42">
        <f t="shared" si="3"/>
        <v>357726917.67000002</v>
      </c>
      <c r="AC27" s="42">
        <f t="shared" si="3"/>
        <v>357726917.67000002</v>
      </c>
      <c r="AD27" s="42">
        <f t="shared" si="3"/>
        <v>357726917.67000002</v>
      </c>
      <c r="AE27" s="42">
        <f t="shared" si="3"/>
        <v>357726917.67000002</v>
      </c>
      <c r="AF27" s="42">
        <f t="shared" si="3"/>
        <v>357726917.67000002</v>
      </c>
      <c r="AG27" s="42">
        <f t="shared" si="3"/>
        <v>357726917.67000002</v>
      </c>
      <c r="AH27" s="42">
        <f t="shared" si="3"/>
        <v>357726917.67000002</v>
      </c>
      <c r="AI27" s="42">
        <f t="shared" si="3"/>
        <v>357726917.67000002</v>
      </c>
      <c r="AJ27" s="42">
        <f t="shared" si="3"/>
        <v>357726917.67000002</v>
      </c>
      <c r="AK27" s="42">
        <f t="shared" si="3"/>
        <v>357726917.67000002</v>
      </c>
      <c r="AL27" s="42">
        <f t="shared" si="3"/>
        <v>357726917.67000002</v>
      </c>
      <c r="AM27" s="42">
        <f t="shared" si="3"/>
        <v>357726917.67000002</v>
      </c>
    </row>
    <row r="28" spans="1:39" customFormat="1" ht="15.75" thickTop="1" x14ac:dyDescent="0.25">
      <c r="A28" s="57"/>
      <c r="B28" s="48" t="s">
        <v>116</v>
      </c>
      <c r="C28" s="94">
        <v>20288.430769230767</v>
      </c>
      <c r="D28" s="94">
        <v>22317.273846153847</v>
      </c>
      <c r="E28" s="94">
        <v>24346.116923076923</v>
      </c>
      <c r="F28" s="94">
        <v>26374.960000000003</v>
      </c>
      <c r="G28" s="94">
        <v>26374.960000000003</v>
      </c>
      <c r="H28" s="94">
        <v>26374.960000000003</v>
      </c>
      <c r="I28" s="94">
        <v>24756202.870000005</v>
      </c>
      <c r="J28" s="94">
        <v>49579716.066923082</v>
      </c>
      <c r="K28" s="94">
        <v>74434046.753846154</v>
      </c>
      <c r="L28" s="94">
        <v>99297385.968461543</v>
      </c>
      <c r="M28" s="94">
        <v>126812812.33076924</v>
      </c>
      <c r="N28" s="94">
        <v>154328238.69307694</v>
      </c>
      <c r="O28" s="94">
        <v>181843665.05538464</v>
      </c>
      <c r="P28" s="94">
        <v>209359091.41769233</v>
      </c>
      <c r="Q28" s="94">
        <v>236874517.78</v>
      </c>
      <c r="R28" s="94">
        <v>264389944.14230773</v>
      </c>
      <c r="S28" s="94">
        <v>291905370.50461543</v>
      </c>
      <c r="T28" s="94">
        <v>319420796.86692315</v>
      </c>
      <c r="U28" s="94">
        <v>346936223.22923082</v>
      </c>
      <c r="V28" s="94">
        <v>349721821.68153846</v>
      </c>
      <c r="W28" s="94">
        <v>352413734.84692305</v>
      </c>
      <c r="X28" s="94">
        <v>355074830.52230769</v>
      </c>
      <c r="Y28" s="94">
        <v>357726917.67000002</v>
      </c>
      <c r="Z28" s="94">
        <v>357726917.67000002</v>
      </c>
      <c r="AA28" s="94">
        <v>357726917.67000002</v>
      </c>
      <c r="AB28" s="94">
        <v>357726917.67000002</v>
      </c>
      <c r="AC28" s="94">
        <v>357726917.67000002</v>
      </c>
      <c r="AD28" s="94">
        <v>357726917.67000002</v>
      </c>
      <c r="AE28" s="94">
        <v>357726917.67000002</v>
      </c>
      <c r="AF28" s="94">
        <v>357726917.67000002</v>
      </c>
      <c r="AG28" s="94">
        <v>357726917.67000002</v>
      </c>
      <c r="AH28" s="94">
        <v>357726917.67000002</v>
      </c>
      <c r="AI28" s="94">
        <v>357726917.67000002</v>
      </c>
      <c r="AJ28" s="94">
        <v>357726917.67000002</v>
      </c>
      <c r="AK28" s="94">
        <v>357726917.67000002</v>
      </c>
      <c r="AL28" s="94">
        <v>357726917.67000002</v>
      </c>
      <c r="AM28" s="94">
        <v>357726917.67000002</v>
      </c>
    </row>
    <row r="29" spans="1:39" customFormat="1" x14ac:dyDescent="0.25">
      <c r="A29" s="57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>
        <f>AVERAGE(C27:O27)-O28</f>
        <v>0</v>
      </c>
      <c r="P29" s="41">
        <f t="shared" ref="P29:AM29" si="4">AVERAGE(D27:P27)-P28</f>
        <v>0</v>
      </c>
      <c r="Q29" s="41">
        <f t="shared" si="4"/>
        <v>0</v>
      </c>
      <c r="R29" s="41">
        <f t="shared" si="4"/>
        <v>0</v>
      </c>
      <c r="S29" s="41">
        <f t="shared" si="4"/>
        <v>0</v>
      </c>
      <c r="T29" s="41">
        <f t="shared" si="4"/>
        <v>0</v>
      </c>
      <c r="U29" s="41">
        <f t="shared" si="4"/>
        <v>0</v>
      </c>
      <c r="V29" s="41">
        <f t="shared" si="4"/>
        <v>0</v>
      </c>
      <c r="W29" s="41">
        <f t="shared" si="4"/>
        <v>0</v>
      </c>
      <c r="X29" s="41">
        <f t="shared" si="4"/>
        <v>0</v>
      </c>
      <c r="Y29" s="41">
        <f t="shared" si="4"/>
        <v>0</v>
      </c>
      <c r="Z29" s="41">
        <f t="shared" si="4"/>
        <v>0</v>
      </c>
      <c r="AA29" s="41">
        <f t="shared" si="4"/>
        <v>0</v>
      </c>
      <c r="AB29" s="41">
        <f t="shared" si="4"/>
        <v>0</v>
      </c>
      <c r="AC29" s="41">
        <f t="shared" si="4"/>
        <v>0</v>
      </c>
      <c r="AD29" s="41">
        <f t="shared" si="4"/>
        <v>0</v>
      </c>
      <c r="AE29" s="41">
        <f t="shared" si="4"/>
        <v>0</v>
      </c>
      <c r="AF29" s="41">
        <f t="shared" si="4"/>
        <v>0</v>
      </c>
      <c r="AG29" s="41">
        <f t="shared" si="4"/>
        <v>0</v>
      </c>
      <c r="AH29" s="41">
        <f t="shared" si="4"/>
        <v>0</v>
      </c>
      <c r="AI29" s="41">
        <f t="shared" si="4"/>
        <v>0</v>
      </c>
      <c r="AJ29" s="41">
        <f t="shared" si="4"/>
        <v>0</v>
      </c>
      <c r="AK29" s="41">
        <f t="shared" si="4"/>
        <v>0</v>
      </c>
      <c r="AL29" s="41">
        <f t="shared" si="4"/>
        <v>0</v>
      </c>
      <c r="AM29" s="41">
        <f t="shared" si="4"/>
        <v>0</v>
      </c>
    </row>
    <row r="30" spans="1:39" customFormat="1" x14ac:dyDescent="0.25">
      <c r="A30" s="57"/>
      <c r="B30" s="53" t="s">
        <v>113</v>
      </c>
      <c r="J30" s="50"/>
    </row>
    <row r="31" spans="1:39" customFormat="1" x14ac:dyDescent="0.25">
      <c r="A31" s="57"/>
      <c r="B31" s="48" t="s">
        <v>95</v>
      </c>
      <c r="C31" s="96"/>
      <c r="D31" s="96">
        <v>80.223836666666656</v>
      </c>
      <c r="E31" s="96">
        <v>80.223836666666656</v>
      </c>
      <c r="F31" s="96">
        <v>80.223836666666656</v>
      </c>
      <c r="G31" s="96">
        <v>80.223836666666656</v>
      </c>
      <c r="H31" s="96">
        <v>80.223836666666656</v>
      </c>
      <c r="I31" s="96">
        <v>80.223836666666656</v>
      </c>
      <c r="J31" s="96">
        <v>452869.31079075008</v>
      </c>
      <c r="K31" s="96">
        <v>454594.68149158335</v>
      </c>
      <c r="L31" s="96">
        <v>455162.23693241668</v>
      </c>
      <c r="M31" s="96">
        <v>455328.14398408344</v>
      </c>
      <c r="N31" s="96">
        <v>715433.4283924168</v>
      </c>
      <c r="O31" s="96">
        <v>715433.4283924168</v>
      </c>
      <c r="P31" s="96">
        <v>715433.4283924168</v>
      </c>
      <c r="Q31" s="96">
        <v>715433.4283924168</v>
      </c>
      <c r="R31" s="96">
        <v>715433.4283924168</v>
      </c>
      <c r="S31" s="96">
        <v>715433.4283924168</v>
      </c>
      <c r="T31" s="96">
        <v>715433.4283924168</v>
      </c>
      <c r="U31" s="96">
        <v>715433.4283924168</v>
      </c>
      <c r="V31" s="96">
        <v>715433.4283924168</v>
      </c>
      <c r="W31" s="96">
        <v>715433.4283924168</v>
      </c>
      <c r="X31" s="96">
        <v>715433.4283924168</v>
      </c>
      <c r="Y31" s="96">
        <v>715433.4283924168</v>
      </c>
      <c r="Z31" s="96">
        <v>715433.4283924168</v>
      </c>
      <c r="AA31" s="96">
        <v>715433.4283924168</v>
      </c>
      <c r="AB31" s="96">
        <v>715433.4283924168</v>
      </c>
      <c r="AC31" s="96">
        <v>715433.4283924168</v>
      </c>
      <c r="AD31" s="96">
        <v>715433.4283924168</v>
      </c>
      <c r="AE31" s="96">
        <v>715433.4283924168</v>
      </c>
      <c r="AF31" s="96">
        <v>715433.4283924168</v>
      </c>
      <c r="AG31" s="96">
        <v>715433.4283924168</v>
      </c>
      <c r="AH31" s="96">
        <v>715433.4283924168</v>
      </c>
      <c r="AI31" s="96">
        <v>715433.4283924168</v>
      </c>
      <c r="AJ31" s="96">
        <v>715433.4283924168</v>
      </c>
      <c r="AK31" s="96">
        <v>715433.4283924168</v>
      </c>
      <c r="AL31" s="96">
        <v>715433.4283924168</v>
      </c>
      <c r="AM31" s="96">
        <v>715433.4283924168</v>
      </c>
    </row>
    <row r="32" spans="1:39" customFormat="1" x14ac:dyDescent="0.25">
      <c r="A32" s="57"/>
      <c r="B32" s="48" t="s">
        <v>114</v>
      </c>
      <c r="C32" s="94">
        <v>553.87415999999985</v>
      </c>
      <c r="D32" s="41">
        <f>+C32+D31</f>
        <v>634.09799666666652</v>
      </c>
      <c r="E32" s="41">
        <f t="shared" ref="E32:AM32" si="5">+D32+E31</f>
        <v>714.32183333333319</v>
      </c>
      <c r="F32" s="41">
        <f t="shared" si="5"/>
        <v>794.54566999999986</v>
      </c>
      <c r="G32" s="41">
        <f t="shared" si="5"/>
        <v>874.76950666666653</v>
      </c>
      <c r="H32" s="41">
        <f t="shared" si="5"/>
        <v>954.9933433333332</v>
      </c>
      <c r="I32" s="41">
        <f t="shared" si="5"/>
        <v>1035.2171799999999</v>
      </c>
      <c r="J32" s="41">
        <f t="shared" si="5"/>
        <v>453904.52797075006</v>
      </c>
      <c r="K32" s="41">
        <f t="shared" si="5"/>
        <v>908499.20946233347</v>
      </c>
      <c r="L32" s="41">
        <f t="shared" si="5"/>
        <v>1363661.4463947501</v>
      </c>
      <c r="M32" s="41">
        <f t="shared" si="5"/>
        <v>1818989.5903788335</v>
      </c>
      <c r="N32" s="41">
        <f t="shared" si="5"/>
        <v>2534423.0187712503</v>
      </c>
      <c r="O32" s="41">
        <f t="shared" si="5"/>
        <v>3249856.4471636671</v>
      </c>
      <c r="P32" s="41">
        <f t="shared" si="5"/>
        <v>3965289.8755560839</v>
      </c>
      <c r="Q32" s="41">
        <f t="shared" si="5"/>
        <v>4680723.3039485011</v>
      </c>
      <c r="R32" s="41">
        <f t="shared" si="5"/>
        <v>5396156.7323409179</v>
      </c>
      <c r="S32" s="41">
        <f t="shared" si="5"/>
        <v>6111590.1607333347</v>
      </c>
      <c r="T32" s="41">
        <f t="shared" si="5"/>
        <v>6827023.5891257515</v>
      </c>
      <c r="U32" s="41">
        <f t="shared" si="5"/>
        <v>7542457.0175181683</v>
      </c>
      <c r="V32" s="41">
        <f t="shared" si="5"/>
        <v>8257890.4459105851</v>
      </c>
      <c r="W32" s="41">
        <f t="shared" si="5"/>
        <v>8973323.8743030019</v>
      </c>
      <c r="X32" s="41">
        <f t="shared" si="5"/>
        <v>9688757.3026954196</v>
      </c>
      <c r="Y32" s="41">
        <f t="shared" si="5"/>
        <v>10404190.731087837</v>
      </c>
      <c r="Z32" s="41">
        <f t="shared" si="5"/>
        <v>11119624.159480255</v>
      </c>
      <c r="AA32" s="41">
        <f t="shared" si="5"/>
        <v>11835057.587872673</v>
      </c>
      <c r="AB32" s="41">
        <f t="shared" si="5"/>
        <v>12550491.016265091</v>
      </c>
      <c r="AC32" s="41">
        <f t="shared" si="5"/>
        <v>13265924.444657508</v>
      </c>
      <c r="AD32" s="41">
        <f t="shared" si="5"/>
        <v>13981357.873049926</v>
      </c>
      <c r="AE32" s="41">
        <f t="shared" si="5"/>
        <v>14696791.301442344</v>
      </c>
      <c r="AF32" s="41">
        <f t="shared" si="5"/>
        <v>15412224.729834761</v>
      </c>
      <c r="AG32" s="41">
        <f t="shared" si="5"/>
        <v>16127658.158227179</v>
      </c>
      <c r="AH32" s="41">
        <f t="shared" si="5"/>
        <v>16843091.586619597</v>
      </c>
      <c r="AI32" s="41">
        <f t="shared" si="5"/>
        <v>17558525.015012015</v>
      </c>
      <c r="AJ32" s="41">
        <f t="shared" si="5"/>
        <v>18273958.443404432</v>
      </c>
      <c r="AK32" s="41">
        <f t="shared" si="5"/>
        <v>18989391.87179685</v>
      </c>
      <c r="AL32" s="41">
        <f t="shared" si="5"/>
        <v>19704825.300189268</v>
      </c>
      <c r="AM32" s="41">
        <f t="shared" si="5"/>
        <v>20420258.728581686</v>
      </c>
    </row>
    <row r="33" spans="1:39" s="116" customFormat="1" x14ac:dyDescent="0.25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>
        <v>0</v>
      </c>
      <c r="P33" s="79">
        <v>0</v>
      </c>
      <c r="Q33" s="79">
        <v>0</v>
      </c>
      <c r="R33" s="79">
        <v>0</v>
      </c>
      <c r="S33" s="79">
        <v>0</v>
      </c>
      <c r="T33" s="79">
        <v>0</v>
      </c>
      <c r="U33" s="79">
        <v>0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79">
        <v>0</v>
      </c>
      <c r="AC33" s="79">
        <v>0</v>
      </c>
      <c r="AD33" s="79">
        <v>0</v>
      </c>
      <c r="AE33" s="79">
        <v>0</v>
      </c>
      <c r="AF33" s="79">
        <v>0</v>
      </c>
      <c r="AG33" s="79">
        <v>0</v>
      </c>
      <c r="AH33" s="79">
        <v>0</v>
      </c>
      <c r="AI33" s="79">
        <v>0</v>
      </c>
      <c r="AJ33" s="79">
        <v>0</v>
      </c>
      <c r="AK33" s="79">
        <v>0</v>
      </c>
      <c r="AL33" s="79">
        <v>0</v>
      </c>
      <c r="AM33" s="79">
        <v>0</v>
      </c>
    </row>
    <row r="34" spans="1:39" customFormat="1" x14ac:dyDescent="0.25">
      <c r="A34" s="57"/>
      <c r="B34" s="53" t="s">
        <v>115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1:39" customFormat="1" x14ac:dyDescent="0.25">
      <c r="A35" s="57"/>
      <c r="B35" s="48" t="s">
        <v>111</v>
      </c>
      <c r="C35" s="41">
        <f>+C27</f>
        <v>26374.959999999999</v>
      </c>
      <c r="D35" s="41">
        <f t="shared" ref="D35:AM35" si="6">+D27</f>
        <v>26374.959999999999</v>
      </c>
      <c r="E35" s="41">
        <f t="shared" si="6"/>
        <v>26374.959999999999</v>
      </c>
      <c r="F35" s="41">
        <f t="shared" si="6"/>
        <v>26374.959999999999</v>
      </c>
      <c r="G35" s="41">
        <f t="shared" si="6"/>
        <v>26374.959999999999</v>
      </c>
      <c r="H35" s="41">
        <f t="shared" si="6"/>
        <v>26374.959999999999</v>
      </c>
      <c r="I35" s="41">
        <f t="shared" si="6"/>
        <v>321514137.78999996</v>
      </c>
      <c r="J35" s="41">
        <f t="shared" si="6"/>
        <v>322732046.51999998</v>
      </c>
      <c r="K35" s="41">
        <f t="shared" si="6"/>
        <v>323132673.88999999</v>
      </c>
      <c r="L35" s="41">
        <f t="shared" si="6"/>
        <v>323249784.75</v>
      </c>
      <c r="M35" s="41">
        <f t="shared" si="6"/>
        <v>357726917.67000002</v>
      </c>
      <c r="N35" s="41">
        <f t="shared" si="6"/>
        <v>357726917.67000002</v>
      </c>
      <c r="O35" s="41">
        <f t="shared" si="6"/>
        <v>357726917.67000002</v>
      </c>
      <c r="P35" s="41">
        <f t="shared" si="6"/>
        <v>357726917.67000002</v>
      </c>
      <c r="Q35" s="41">
        <f t="shared" si="6"/>
        <v>357726917.67000002</v>
      </c>
      <c r="R35" s="41">
        <f t="shared" si="6"/>
        <v>357726917.67000002</v>
      </c>
      <c r="S35" s="41">
        <f t="shared" si="6"/>
        <v>357726917.67000002</v>
      </c>
      <c r="T35" s="41">
        <f t="shared" si="6"/>
        <v>357726917.67000002</v>
      </c>
      <c r="U35" s="41">
        <f t="shared" si="6"/>
        <v>357726917.67000002</v>
      </c>
      <c r="V35" s="41">
        <f t="shared" si="6"/>
        <v>357726917.67000002</v>
      </c>
      <c r="W35" s="41">
        <f t="shared" si="6"/>
        <v>357726917.67000002</v>
      </c>
      <c r="X35" s="41">
        <f t="shared" si="6"/>
        <v>357726917.67000002</v>
      </c>
      <c r="Y35" s="41">
        <f t="shared" si="6"/>
        <v>357726917.67000002</v>
      </c>
      <c r="Z35" s="41">
        <f t="shared" si="6"/>
        <v>357726917.67000002</v>
      </c>
      <c r="AA35" s="41">
        <f t="shared" si="6"/>
        <v>357726917.67000002</v>
      </c>
      <c r="AB35" s="41">
        <f t="shared" si="6"/>
        <v>357726917.67000002</v>
      </c>
      <c r="AC35" s="41">
        <f t="shared" si="6"/>
        <v>357726917.67000002</v>
      </c>
      <c r="AD35" s="41">
        <f t="shared" si="6"/>
        <v>357726917.67000002</v>
      </c>
      <c r="AE35" s="41">
        <f t="shared" si="6"/>
        <v>357726917.67000002</v>
      </c>
      <c r="AF35" s="41">
        <f t="shared" si="6"/>
        <v>357726917.67000002</v>
      </c>
      <c r="AG35" s="41">
        <f t="shared" si="6"/>
        <v>357726917.67000002</v>
      </c>
      <c r="AH35" s="41">
        <f t="shared" si="6"/>
        <v>357726917.67000002</v>
      </c>
      <c r="AI35" s="41">
        <f t="shared" si="6"/>
        <v>357726917.67000002</v>
      </c>
      <c r="AJ35" s="41">
        <f t="shared" si="6"/>
        <v>357726917.67000002</v>
      </c>
      <c r="AK35" s="41">
        <f t="shared" si="6"/>
        <v>357726917.67000002</v>
      </c>
      <c r="AL35" s="41">
        <f t="shared" si="6"/>
        <v>357726917.67000002</v>
      </c>
      <c r="AM35" s="41">
        <f t="shared" si="6"/>
        <v>357726917.67000002</v>
      </c>
    </row>
    <row r="36" spans="1:39" customFormat="1" x14ac:dyDescent="0.25">
      <c r="A36" s="57"/>
      <c r="B36" s="48" t="s">
        <v>114</v>
      </c>
      <c r="C36" s="41">
        <f>+C32</f>
        <v>553.87415999999985</v>
      </c>
      <c r="D36" s="41">
        <f t="shared" ref="D36:AM36" si="7">+D32</f>
        <v>634.09799666666652</v>
      </c>
      <c r="E36" s="41">
        <f t="shared" si="7"/>
        <v>714.32183333333319</v>
      </c>
      <c r="F36" s="41">
        <f t="shared" si="7"/>
        <v>794.54566999999986</v>
      </c>
      <c r="G36" s="41">
        <f t="shared" si="7"/>
        <v>874.76950666666653</v>
      </c>
      <c r="H36" s="41">
        <f t="shared" si="7"/>
        <v>954.9933433333332</v>
      </c>
      <c r="I36" s="41">
        <f t="shared" si="7"/>
        <v>1035.2171799999999</v>
      </c>
      <c r="J36" s="41">
        <f t="shared" si="7"/>
        <v>453904.52797075006</v>
      </c>
      <c r="K36" s="41">
        <f t="shared" si="7"/>
        <v>908499.20946233347</v>
      </c>
      <c r="L36" s="41">
        <f t="shared" si="7"/>
        <v>1363661.4463947501</v>
      </c>
      <c r="M36" s="41">
        <f t="shared" si="7"/>
        <v>1818989.5903788335</v>
      </c>
      <c r="N36" s="41">
        <f t="shared" si="7"/>
        <v>2534423.0187712503</v>
      </c>
      <c r="O36" s="41">
        <f t="shared" si="7"/>
        <v>3249856.4471636671</v>
      </c>
      <c r="P36" s="41">
        <f t="shared" si="7"/>
        <v>3965289.8755560839</v>
      </c>
      <c r="Q36" s="41">
        <f t="shared" si="7"/>
        <v>4680723.3039485011</v>
      </c>
      <c r="R36" s="41">
        <f t="shared" si="7"/>
        <v>5396156.7323409179</v>
      </c>
      <c r="S36" s="41">
        <f t="shared" si="7"/>
        <v>6111590.1607333347</v>
      </c>
      <c r="T36" s="41">
        <f t="shared" si="7"/>
        <v>6827023.5891257515</v>
      </c>
      <c r="U36" s="41">
        <f t="shared" si="7"/>
        <v>7542457.0175181683</v>
      </c>
      <c r="V36" s="41">
        <f t="shared" si="7"/>
        <v>8257890.4459105851</v>
      </c>
      <c r="W36" s="41">
        <f t="shared" si="7"/>
        <v>8973323.8743030019</v>
      </c>
      <c r="X36" s="41">
        <f t="shared" si="7"/>
        <v>9688757.3026954196</v>
      </c>
      <c r="Y36" s="41">
        <f t="shared" si="7"/>
        <v>10404190.731087837</v>
      </c>
      <c r="Z36" s="41">
        <f t="shared" si="7"/>
        <v>11119624.159480255</v>
      </c>
      <c r="AA36" s="41">
        <f t="shared" si="7"/>
        <v>11835057.587872673</v>
      </c>
      <c r="AB36" s="41">
        <f t="shared" si="7"/>
        <v>12550491.016265091</v>
      </c>
      <c r="AC36" s="41">
        <f t="shared" si="7"/>
        <v>13265924.444657508</v>
      </c>
      <c r="AD36" s="41">
        <f t="shared" si="7"/>
        <v>13981357.873049926</v>
      </c>
      <c r="AE36" s="41">
        <f t="shared" si="7"/>
        <v>14696791.301442344</v>
      </c>
      <c r="AF36" s="41">
        <f t="shared" si="7"/>
        <v>15412224.729834761</v>
      </c>
      <c r="AG36" s="41">
        <f t="shared" si="7"/>
        <v>16127658.158227179</v>
      </c>
      <c r="AH36" s="41">
        <f t="shared" si="7"/>
        <v>16843091.586619597</v>
      </c>
      <c r="AI36" s="41">
        <f t="shared" si="7"/>
        <v>17558525.015012015</v>
      </c>
      <c r="AJ36" s="41">
        <f t="shared" si="7"/>
        <v>18273958.443404432</v>
      </c>
      <c r="AK36" s="41">
        <f t="shared" si="7"/>
        <v>18989391.87179685</v>
      </c>
      <c r="AL36" s="41">
        <f t="shared" si="7"/>
        <v>19704825.300189268</v>
      </c>
      <c r="AM36" s="41">
        <f t="shared" si="7"/>
        <v>20420258.728581686</v>
      </c>
    </row>
    <row r="37" spans="1:39" customFormat="1" ht="15.75" thickBot="1" x14ac:dyDescent="0.3">
      <c r="A37" s="57"/>
      <c r="B37" s="48" t="s">
        <v>115</v>
      </c>
      <c r="C37" s="77">
        <f>+C35-C36</f>
        <v>25821.08584</v>
      </c>
      <c r="D37" s="77">
        <f t="shared" ref="D37:AM37" si="8">+D35-D36</f>
        <v>25740.862003333332</v>
      </c>
      <c r="E37" s="77">
        <f t="shared" si="8"/>
        <v>25660.638166666668</v>
      </c>
      <c r="F37" s="77">
        <f t="shared" si="8"/>
        <v>25580.41433</v>
      </c>
      <c r="G37" s="77">
        <f t="shared" si="8"/>
        <v>25500.190493333332</v>
      </c>
      <c r="H37" s="77">
        <f t="shared" si="8"/>
        <v>25419.966656666667</v>
      </c>
      <c r="I37" s="77">
        <f t="shared" si="8"/>
        <v>321513102.57281995</v>
      </c>
      <c r="J37" s="77">
        <f t="shared" si="8"/>
        <v>322278141.99202925</v>
      </c>
      <c r="K37" s="77">
        <f t="shared" si="8"/>
        <v>322224174.68053764</v>
      </c>
      <c r="L37" s="77">
        <f t="shared" si="8"/>
        <v>321886123.30360526</v>
      </c>
      <c r="M37" s="77">
        <f t="shared" si="8"/>
        <v>355907928.0796212</v>
      </c>
      <c r="N37" s="77">
        <f t="shared" si="8"/>
        <v>355192494.65122879</v>
      </c>
      <c r="O37" s="77">
        <f t="shared" si="8"/>
        <v>354477061.22283638</v>
      </c>
      <c r="P37" s="77">
        <f t="shared" si="8"/>
        <v>353761627.79444391</v>
      </c>
      <c r="Q37" s="77">
        <f t="shared" si="8"/>
        <v>353046194.3660515</v>
      </c>
      <c r="R37" s="77">
        <f t="shared" si="8"/>
        <v>352330760.93765908</v>
      </c>
      <c r="S37" s="77">
        <f t="shared" si="8"/>
        <v>351615327.50926667</v>
      </c>
      <c r="T37" s="77">
        <f t="shared" si="8"/>
        <v>350899894.08087426</v>
      </c>
      <c r="U37" s="77">
        <f t="shared" si="8"/>
        <v>350184460.65248185</v>
      </c>
      <c r="V37" s="77">
        <f t="shared" si="8"/>
        <v>349469027.22408944</v>
      </c>
      <c r="W37" s="77">
        <f t="shared" si="8"/>
        <v>348753593.79569703</v>
      </c>
      <c r="X37" s="77">
        <f t="shared" si="8"/>
        <v>348038160.36730462</v>
      </c>
      <c r="Y37" s="77">
        <f t="shared" si="8"/>
        <v>347322726.93891215</v>
      </c>
      <c r="Z37" s="77">
        <f t="shared" si="8"/>
        <v>346607293.51051974</v>
      </c>
      <c r="AA37" s="77">
        <f t="shared" si="8"/>
        <v>345891860.08212733</v>
      </c>
      <c r="AB37" s="77">
        <f t="shared" si="8"/>
        <v>345176426.65373492</v>
      </c>
      <c r="AC37" s="77">
        <f t="shared" si="8"/>
        <v>344460993.22534251</v>
      </c>
      <c r="AD37" s="77">
        <f t="shared" si="8"/>
        <v>343745559.7969501</v>
      </c>
      <c r="AE37" s="77">
        <f t="shared" si="8"/>
        <v>343030126.36855769</v>
      </c>
      <c r="AF37" s="77">
        <f t="shared" si="8"/>
        <v>342314692.94016528</v>
      </c>
      <c r="AG37" s="77">
        <f t="shared" si="8"/>
        <v>341599259.51177281</v>
      </c>
      <c r="AH37" s="77">
        <f t="shared" si="8"/>
        <v>340883826.0833804</v>
      </c>
      <c r="AI37" s="77">
        <f t="shared" si="8"/>
        <v>340168392.65498799</v>
      </c>
      <c r="AJ37" s="77">
        <f t="shared" si="8"/>
        <v>339452959.22659558</v>
      </c>
      <c r="AK37" s="77">
        <f t="shared" si="8"/>
        <v>338737525.79820317</v>
      </c>
      <c r="AL37" s="77">
        <f t="shared" si="8"/>
        <v>338022092.36981076</v>
      </c>
      <c r="AM37" s="77">
        <f t="shared" si="8"/>
        <v>337306658.94141835</v>
      </c>
    </row>
    <row r="38" spans="1:39" customFormat="1" x14ac:dyDescent="0.25">
      <c r="A38" s="57"/>
      <c r="B38" s="48" t="s">
        <v>116</v>
      </c>
      <c r="C38" s="94">
        <v>20075.402246153844</v>
      </c>
      <c r="D38" s="94">
        <v>22055.468554102565</v>
      </c>
      <c r="E38" s="94">
        <v>24029.363797692309</v>
      </c>
      <c r="F38" s="94">
        <v>25997.087976923081</v>
      </c>
      <c r="G38" s="94">
        <v>25929.798014871798</v>
      </c>
      <c r="H38" s="94">
        <v>25861.070955641029</v>
      </c>
      <c r="I38" s="94">
        <v>24755618.816799235</v>
      </c>
      <c r="J38" s="94">
        <v>49544230.482703023</v>
      </c>
      <c r="K38" s="94">
        <v>74328695.550920784</v>
      </c>
      <c r="L38" s="94">
        <v>99087161.401034012</v>
      </c>
      <c r="M38" s="94">
        <v>126462693.89096181</v>
      </c>
      <c r="N38" s="94">
        <v>153783197.7742112</v>
      </c>
      <c r="O38" s="94">
        <v>181048673.0507822</v>
      </c>
      <c r="P38" s="94">
        <v>208259119.72067481</v>
      </c>
      <c r="Q38" s="94">
        <v>235414539.22098619</v>
      </c>
      <c r="R38" s="94">
        <v>262514931.55171642</v>
      </c>
      <c r="S38" s="94">
        <v>289560296.71286541</v>
      </c>
      <c r="T38" s="94">
        <v>316550634.7044332</v>
      </c>
      <c r="U38" s="94">
        <v>343485945.5264197</v>
      </c>
      <c r="V38" s="94">
        <v>345636401.26882499</v>
      </c>
      <c r="W38" s="94">
        <v>347672974.48449171</v>
      </c>
      <c r="X38" s="94">
        <v>349658665.69116616</v>
      </c>
      <c r="Y38" s="94">
        <v>351615327.50926667</v>
      </c>
      <c r="Z38" s="94">
        <v>350899894.08087426</v>
      </c>
      <c r="AA38" s="94">
        <v>350184460.65248185</v>
      </c>
      <c r="AB38" s="94">
        <v>349469027.22408944</v>
      </c>
      <c r="AC38" s="94">
        <v>348753593.79569703</v>
      </c>
      <c r="AD38" s="94">
        <v>348038160.36730462</v>
      </c>
      <c r="AE38" s="94">
        <v>347322726.93891215</v>
      </c>
      <c r="AF38" s="94">
        <v>346607293.51051974</v>
      </c>
      <c r="AG38" s="94">
        <v>345891860.08212733</v>
      </c>
      <c r="AH38" s="94">
        <v>345176426.65373492</v>
      </c>
      <c r="AI38" s="94">
        <v>344460993.22534251</v>
      </c>
      <c r="AJ38" s="94">
        <v>343745559.7969501</v>
      </c>
      <c r="AK38" s="94">
        <v>343030126.36855769</v>
      </c>
      <c r="AL38" s="94">
        <v>342314692.94016528</v>
      </c>
      <c r="AM38" s="94">
        <v>341599259.51177287</v>
      </c>
    </row>
    <row r="39" spans="1:39" customFormat="1" x14ac:dyDescent="0.25">
      <c r="B39" s="48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>
        <f>O28-AVERAGE(C32:O32)-O38</f>
        <v>0</v>
      </c>
      <c r="P39" s="114">
        <f>P28-AVERAGE(D32:P32)-P38</f>
        <v>0</v>
      </c>
      <c r="Q39" s="114">
        <f t="shared" ref="Q39:AM39" si="9">Q28-AVERAGE(E32:Q32)-Q38</f>
        <v>0</v>
      </c>
      <c r="R39" s="114">
        <f t="shared" si="9"/>
        <v>0</v>
      </c>
      <c r="S39" s="114">
        <f t="shared" si="9"/>
        <v>0</v>
      </c>
      <c r="T39" s="114">
        <f t="shared" si="9"/>
        <v>0</v>
      </c>
      <c r="U39" s="114">
        <f t="shared" si="9"/>
        <v>0</v>
      </c>
      <c r="V39" s="114">
        <f t="shared" si="9"/>
        <v>0</v>
      </c>
      <c r="W39" s="114">
        <f t="shared" si="9"/>
        <v>0</v>
      </c>
      <c r="X39" s="114">
        <f t="shared" si="9"/>
        <v>0</v>
      </c>
      <c r="Y39" s="114">
        <f t="shared" si="9"/>
        <v>0</v>
      </c>
      <c r="Z39" s="114">
        <f t="shared" si="9"/>
        <v>0</v>
      </c>
      <c r="AA39" s="114">
        <f t="shared" si="9"/>
        <v>0</v>
      </c>
      <c r="AB39" s="114">
        <f t="shared" si="9"/>
        <v>0</v>
      </c>
      <c r="AC39" s="114">
        <f t="shared" si="9"/>
        <v>0</v>
      </c>
      <c r="AD39" s="114">
        <f t="shared" si="9"/>
        <v>0</v>
      </c>
      <c r="AE39" s="114">
        <f t="shared" si="9"/>
        <v>0</v>
      </c>
      <c r="AF39" s="114">
        <f t="shared" si="9"/>
        <v>0</v>
      </c>
      <c r="AG39" s="114">
        <f t="shared" si="9"/>
        <v>0</v>
      </c>
      <c r="AH39" s="114">
        <f t="shared" si="9"/>
        <v>0</v>
      </c>
      <c r="AI39" s="114">
        <f t="shared" si="9"/>
        <v>0</v>
      </c>
      <c r="AJ39" s="114">
        <f t="shared" si="9"/>
        <v>0</v>
      </c>
      <c r="AK39" s="114">
        <f t="shared" si="9"/>
        <v>0</v>
      </c>
      <c r="AL39" s="114">
        <f t="shared" si="9"/>
        <v>0</v>
      </c>
      <c r="AM39" s="114">
        <f t="shared" si="9"/>
        <v>0</v>
      </c>
    </row>
    <row r="40" spans="1:39" x14ac:dyDescent="0.25">
      <c r="B40" s="56" t="s">
        <v>117</v>
      </c>
      <c r="C40" s="104">
        <v>2025</v>
      </c>
      <c r="D40" s="104">
        <v>2026</v>
      </c>
      <c r="E40" s="104">
        <v>2027</v>
      </c>
    </row>
    <row r="41" spans="1:39" x14ac:dyDescent="0.25">
      <c r="B41" s="61" t="s">
        <v>118</v>
      </c>
      <c r="C41" s="98">
        <f>+C23</f>
        <v>45657</v>
      </c>
      <c r="D41" s="98">
        <f>+O23</f>
        <v>46022</v>
      </c>
      <c r="E41" s="98">
        <f>+AA23</f>
        <v>46387</v>
      </c>
    </row>
    <row r="42" spans="1:39" x14ac:dyDescent="0.25">
      <c r="B42" s="61" t="s">
        <v>119</v>
      </c>
      <c r="C42" s="75">
        <f>SUMIF($C$23:$AM$23,C41,$C$35:$AM$35)</f>
        <v>26374.959999999999</v>
      </c>
      <c r="D42" s="75">
        <f>SUMIF($C$23:$AM$23,D41,$C$35:$AM$35)</f>
        <v>357726917.67000002</v>
      </c>
      <c r="E42" s="75">
        <f>SUMIF($C$23:$AM$23,E41,$C$35:$AM$35)</f>
        <v>357726917.67000002</v>
      </c>
    </row>
    <row r="43" spans="1:39" x14ac:dyDescent="0.25">
      <c r="B43" s="61" t="s">
        <v>9</v>
      </c>
      <c r="C43" s="73">
        <f>+Assumptions!C11*Assumptions!C13</f>
        <v>8.9650000000000007E-3</v>
      </c>
      <c r="D43" s="73">
        <f>+Assumptions!D11*Assumptions!D13</f>
        <v>8.9650000000000007E-3</v>
      </c>
      <c r="E43" s="73">
        <f>+Assumptions!E11*Assumptions!E13</f>
        <v>8.9650000000000007E-3</v>
      </c>
      <c r="F43" s="73"/>
      <c r="H43" s="73"/>
    </row>
    <row r="44" spans="1:39" ht="15.75" thickBot="1" x14ac:dyDescent="0.3">
      <c r="B44" s="61" t="s">
        <v>96</v>
      </c>
      <c r="C44" s="120">
        <f>+C42*C43</f>
        <v>236.4515164</v>
      </c>
      <c r="D44" s="76">
        <f>+D42*D43</f>
        <v>3207021.8169115502</v>
      </c>
      <c r="E44" s="76">
        <f>+E42*E43</f>
        <v>3207021.8169115502</v>
      </c>
      <c r="F44" s="73"/>
      <c r="H44" s="73"/>
    </row>
    <row r="45" spans="1:39" x14ac:dyDescent="0.25">
      <c r="D45" s="73"/>
      <c r="F45" s="73"/>
      <c r="H45" s="73"/>
    </row>
    <row r="46" spans="1:39" x14ac:dyDescent="0.25">
      <c r="B46" s="72"/>
      <c r="D46" s="73"/>
      <c r="F46" s="73"/>
      <c r="H46" s="73"/>
    </row>
    <row r="47" spans="1:39" x14ac:dyDescent="0.25">
      <c r="B47" s="72"/>
      <c r="D47" s="73"/>
      <c r="F47" s="73"/>
      <c r="H47" s="73"/>
    </row>
    <row r="48" spans="1:39" x14ac:dyDescent="0.25">
      <c r="B48" s="72"/>
      <c r="C48" s="121"/>
      <c r="D48" s="73"/>
      <c r="F48" s="73"/>
      <c r="H48" s="73"/>
    </row>
    <row r="49" spans="2:8" x14ac:dyDescent="0.25">
      <c r="B49" s="72"/>
      <c r="D49" s="73"/>
      <c r="F49" s="73"/>
      <c r="H49" s="73"/>
    </row>
    <row r="50" spans="2:8" x14ac:dyDescent="0.25">
      <c r="B50" s="72"/>
      <c r="D50" s="73"/>
      <c r="F50" s="73"/>
      <c r="H50" s="73"/>
    </row>
    <row r="51" spans="2:8" x14ac:dyDescent="0.25">
      <c r="B51" s="72"/>
      <c r="D51" s="73"/>
      <c r="F51" s="73"/>
      <c r="H51" s="73"/>
    </row>
    <row r="52" spans="2:8" x14ac:dyDescent="0.25">
      <c r="B52" s="72"/>
      <c r="D52" s="73"/>
      <c r="F52" s="73"/>
      <c r="H52" s="73"/>
    </row>
    <row r="53" spans="2:8" x14ac:dyDescent="0.25">
      <c r="B53" s="72"/>
      <c r="D53" s="73"/>
      <c r="F53" s="73"/>
      <c r="H53" s="73"/>
    </row>
    <row r="54" spans="2:8" x14ac:dyDescent="0.25">
      <c r="B54" s="72"/>
      <c r="D54" s="73"/>
      <c r="F54" s="73"/>
      <c r="H54" s="73"/>
    </row>
    <row r="55" spans="2:8" x14ac:dyDescent="0.25">
      <c r="B55" s="72"/>
      <c r="D55" s="73"/>
      <c r="F55" s="73"/>
      <c r="H55" s="73"/>
    </row>
    <row r="56" spans="2:8" x14ac:dyDescent="0.25">
      <c r="B56" s="72"/>
      <c r="D56" s="73"/>
      <c r="F56" s="73"/>
      <c r="H56" s="73"/>
    </row>
    <row r="57" spans="2:8" x14ac:dyDescent="0.25">
      <c r="B57" s="72"/>
      <c r="D57" s="73"/>
      <c r="F57" s="73"/>
      <c r="H57" s="73"/>
    </row>
    <row r="58" spans="2:8" x14ac:dyDescent="0.25">
      <c r="B58" s="72"/>
      <c r="D58" s="73"/>
      <c r="F58" s="73"/>
      <c r="H58" s="73"/>
    </row>
    <row r="59" spans="2:8" x14ac:dyDescent="0.25">
      <c r="B59" s="72"/>
      <c r="D59" s="73"/>
      <c r="F59" s="73"/>
      <c r="H59" s="73"/>
    </row>
    <row r="60" spans="2:8" x14ac:dyDescent="0.25">
      <c r="B60" s="72"/>
      <c r="D60" s="73"/>
      <c r="F60" s="73"/>
      <c r="H60" s="73"/>
    </row>
    <row r="61" spans="2:8" x14ac:dyDescent="0.25">
      <c r="B61" s="72"/>
      <c r="D61" s="73"/>
      <c r="F61" s="73"/>
      <c r="H61" s="73"/>
    </row>
    <row r="62" spans="2:8" x14ac:dyDescent="0.25">
      <c r="B62" s="72"/>
      <c r="D62" s="73"/>
      <c r="F62" s="73"/>
      <c r="H62" s="73"/>
    </row>
    <row r="63" spans="2:8" x14ac:dyDescent="0.25">
      <c r="B63" s="72"/>
      <c r="D63" s="73"/>
      <c r="F63" s="73"/>
      <c r="H63" s="73"/>
    </row>
    <row r="64" spans="2:8" x14ac:dyDescent="0.25">
      <c r="B64" s="72"/>
      <c r="D64" s="73"/>
      <c r="F64" s="73"/>
      <c r="H64" s="73"/>
    </row>
    <row r="65" spans="2:8" x14ac:dyDescent="0.25">
      <c r="B65" s="72"/>
      <c r="D65" s="73"/>
      <c r="F65" s="73"/>
      <c r="H65" s="73"/>
    </row>
    <row r="66" spans="2:8" x14ac:dyDescent="0.25">
      <c r="B66" s="72"/>
      <c r="D66" s="73"/>
      <c r="F66" s="73"/>
      <c r="H66" s="73"/>
    </row>
  </sheetData>
  <pageMargins left="0.7" right="0.7" top="0.75" bottom="0.75" header="0.3" footer="0.3"/>
  <pageSetup scale="77" fitToHeight="0" orientation="landscape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9DE35-334C-41CB-BCAE-8562D43F2C92}">
  <sheetPr>
    <pageSetUpPr fitToPage="1"/>
  </sheetPr>
  <dimension ref="A1:AM71"/>
  <sheetViews>
    <sheetView showGridLines="0" topLeftCell="Z15" zoomScale="80" zoomScaleNormal="80" workbookViewId="0">
      <selection activeCell="F8" sqref="F8"/>
    </sheetView>
  </sheetViews>
  <sheetFormatPr defaultColWidth="9.140625" defaultRowHeight="15" x14ac:dyDescent="0.25"/>
  <cols>
    <col min="1" max="1" width="6" style="57" customWidth="1"/>
    <col min="2" max="2" width="42.42578125" style="57" customWidth="1"/>
    <col min="3" max="14" width="15.5703125" style="57" customWidth="1"/>
    <col min="15" max="15" width="16.5703125" style="57" customWidth="1"/>
    <col min="16" max="39" width="15.5703125" style="57" customWidth="1"/>
    <col min="40" max="16384" width="9.140625" style="57"/>
  </cols>
  <sheetData>
    <row r="1" spans="1:9" x14ac:dyDescent="0.25">
      <c r="A1" s="56" t="s">
        <v>0</v>
      </c>
    </row>
    <row r="2" spans="1:9" x14ac:dyDescent="0.25">
      <c r="A2" s="56" t="s">
        <v>87</v>
      </c>
      <c r="C2" s="56"/>
    </row>
    <row r="3" spans="1:9" x14ac:dyDescent="0.25">
      <c r="A3" s="56" t="str">
        <f>"Corporate Headquarters Revenue Requirement @ "&amp;TEXT(Assumptions!C9,"0.00%")&amp;" ROE"</f>
        <v>Corporate Headquarters Revenue Requirement @ 11.50% ROE</v>
      </c>
      <c r="B3" s="56"/>
      <c r="C3" s="56"/>
    </row>
    <row r="4" spans="1:9" x14ac:dyDescent="0.25">
      <c r="B4" s="90"/>
    </row>
    <row r="5" spans="1:9" x14ac:dyDescent="0.25">
      <c r="A5" s="58"/>
      <c r="C5" s="59">
        <v>2025</v>
      </c>
      <c r="D5" s="60"/>
      <c r="E5" s="59">
        <v>2026</v>
      </c>
      <c r="F5" s="60"/>
      <c r="G5" s="59">
        <v>2027</v>
      </c>
      <c r="I5" s="59" t="s">
        <v>51</v>
      </c>
    </row>
    <row r="6" spans="1:9" x14ac:dyDescent="0.25">
      <c r="A6" s="58">
        <v>1</v>
      </c>
      <c r="B6" s="61" t="s">
        <v>89</v>
      </c>
      <c r="C6" s="67">
        <f>+O28</f>
        <v>129563703.93846153</v>
      </c>
      <c r="D6" s="63"/>
      <c r="E6" s="67">
        <f>+AA28-C6</f>
        <v>70262089.791538432</v>
      </c>
      <c r="F6" s="63"/>
      <c r="G6" s="67">
        <f>+AM28-E6-C6</f>
        <v>0</v>
      </c>
      <c r="I6" s="67">
        <f>+C6+E6+G6</f>
        <v>199825793.72999996</v>
      </c>
    </row>
    <row r="7" spans="1:9" x14ac:dyDescent="0.25">
      <c r="A7" s="58">
        <f>+A6+1</f>
        <v>2</v>
      </c>
      <c r="B7" s="61" t="s">
        <v>90</v>
      </c>
      <c r="C7" s="64">
        <f>'D-1a'!Q31</f>
        <v>7.3700000000000002E-2</v>
      </c>
      <c r="D7" s="65"/>
      <c r="E7" s="66">
        <f>+C7</f>
        <v>7.3700000000000002E-2</v>
      </c>
      <c r="F7" s="65"/>
      <c r="G7" s="66">
        <f>+E7</f>
        <v>7.3700000000000002E-2</v>
      </c>
      <c r="I7" s="66">
        <f>IFERROR(+I8/I6,0)</f>
        <v>7.3700000000000002E-2</v>
      </c>
    </row>
    <row r="8" spans="1:9" x14ac:dyDescent="0.25">
      <c r="A8" s="58">
        <f t="shared" ref="A8:A15" si="0">+A7+1</f>
        <v>3</v>
      </c>
      <c r="B8" s="61" t="s">
        <v>106</v>
      </c>
      <c r="C8" s="67">
        <f>+C6*C7</f>
        <v>9548844.9802646153</v>
      </c>
      <c r="D8" s="63"/>
      <c r="E8" s="67">
        <f>+E6*E7</f>
        <v>5178316.017636383</v>
      </c>
      <c r="F8" s="63"/>
      <c r="G8" s="67">
        <f>+G6*G7</f>
        <v>0</v>
      </c>
      <c r="I8" s="67">
        <f>+C8+E8+G8</f>
        <v>14727160.997900998</v>
      </c>
    </row>
    <row r="9" spans="1:9" x14ac:dyDescent="0.25">
      <c r="A9" s="58">
        <f t="shared" si="0"/>
        <v>4</v>
      </c>
      <c r="B9" s="61" t="s">
        <v>92</v>
      </c>
      <c r="C9" s="85">
        <f>+Assumptions!C19</f>
        <v>1.3436399999999999</v>
      </c>
      <c r="D9" s="68"/>
      <c r="E9" s="85">
        <f>+Assumptions!D19</f>
        <v>1.3436399999999999</v>
      </c>
      <c r="F9" s="86"/>
      <c r="G9" s="85">
        <f>+Assumptions!E19</f>
        <v>1.3436399999999999</v>
      </c>
      <c r="I9" s="85">
        <f>IFERROR(+I10/I8,0)</f>
        <v>1.3436399999999999</v>
      </c>
    </row>
    <row r="10" spans="1:9" x14ac:dyDescent="0.25">
      <c r="A10" s="58">
        <f t="shared" si="0"/>
        <v>5</v>
      </c>
      <c r="B10" s="61" t="s">
        <v>93</v>
      </c>
      <c r="C10" s="109">
        <f>+C8*C9</f>
        <v>12830210.069282748</v>
      </c>
      <c r="D10" s="63"/>
      <c r="E10" s="109">
        <f>+E8*E9</f>
        <v>6957792.5339369494</v>
      </c>
      <c r="F10" s="63"/>
      <c r="G10" s="109">
        <f>+G8*G9</f>
        <v>0</v>
      </c>
      <c r="I10" s="142">
        <f t="shared" ref="I10:I15" si="1">+C10+E10+G10</f>
        <v>19788002.603219695</v>
      </c>
    </row>
    <row r="11" spans="1:9" x14ac:dyDescent="0.25">
      <c r="A11" s="58">
        <f t="shared" si="0"/>
        <v>6</v>
      </c>
      <c r="B11" s="61" t="s">
        <v>94</v>
      </c>
      <c r="C11" s="108">
        <v>4323756.3600000003</v>
      </c>
      <c r="D11" s="63"/>
      <c r="E11" s="108">
        <v>986280.87999999989</v>
      </c>
      <c r="F11" s="63"/>
      <c r="G11" s="67"/>
      <c r="I11" s="67">
        <f t="shared" si="1"/>
        <v>5310037.24</v>
      </c>
    </row>
    <row r="12" spans="1:9" x14ac:dyDescent="0.25">
      <c r="A12" s="58">
        <f t="shared" si="0"/>
        <v>7</v>
      </c>
      <c r="B12" s="61" t="s">
        <v>95</v>
      </c>
      <c r="C12" s="67">
        <f>SUMIF($C$22:$AM$22,C5,$C$31:$AM$31)</f>
        <v>2003946.4575308333</v>
      </c>
      <c r="D12" s="63"/>
      <c r="E12" s="67">
        <f>SUMIF($C$22:$AM$22,E5,$C$31:$AM$31)-C12</f>
        <v>1223208.8092191652</v>
      </c>
      <c r="F12" s="63"/>
      <c r="G12" s="67"/>
      <c r="I12" s="67">
        <f t="shared" si="1"/>
        <v>3227155.2667499986</v>
      </c>
    </row>
    <row r="13" spans="1:9" x14ac:dyDescent="0.25">
      <c r="A13" s="58">
        <f t="shared" si="0"/>
        <v>8</v>
      </c>
      <c r="B13" s="61" t="s">
        <v>96</v>
      </c>
      <c r="C13" s="63">
        <f>+C44</f>
        <v>171377.3555296</v>
      </c>
      <c r="D13" s="63"/>
      <c r="E13" s="63">
        <f>+D44-C13</f>
        <v>1620060.88525985</v>
      </c>
      <c r="F13" s="63"/>
      <c r="G13" s="63"/>
      <c r="I13" s="63">
        <f t="shared" si="1"/>
        <v>1791438.24078945</v>
      </c>
    </row>
    <row r="14" spans="1:9" x14ac:dyDescent="0.25">
      <c r="A14" s="58">
        <f t="shared" si="0"/>
        <v>9</v>
      </c>
      <c r="B14" s="61" t="s">
        <v>97</v>
      </c>
      <c r="C14" s="62"/>
      <c r="D14" s="63"/>
      <c r="E14" s="62"/>
      <c r="F14" s="63"/>
      <c r="G14" s="62"/>
      <c r="I14" s="62">
        <f t="shared" si="1"/>
        <v>0</v>
      </c>
    </row>
    <row r="15" spans="1:9" x14ac:dyDescent="0.25">
      <c r="A15" s="58">
        <f t="shared" si="0"/>
        <v>10</v>
      </c>
      <c r="B15" s="61" t="s">
        <v>98</v>
      </c>
      <c r="C15" s="70">
        <f>SUM(C10:C14)</f>
        <v>19329290.24234318</v>
      </c>
      <c r="D15" s="63"/>
      <c r="E15" s="70">
        <f>SUM(E10:E14)</f>
        <v>10787343.108415965</v>
      </c>
      <c r="F15" s="63"/>
      <c r="G15" s="70">
        <f>SUM(G10:G14)</f>
        <v>0</v>
      </c>
      <c r="I15" s="70">
        <f t="shared" si="1"/>
        <v>30116633.350759145</v>
      </c>
    </row>
    <row r="16" spans="1:9" x14ac:dyDescent="0.25">
      <c r="A16" s="58"/>
      <c r="B16" s="61"/>
      <c r="C16" s="63"/>
      <c r="D16" s="63"/>
      <c r="E16" s="63"/>
      <c r="F16" s="63"/>
      <c r="G16" s="63"/>
      <c r="I16" s="63"/>
    </row>
    <row r="17" spans="1:39" x14ac:dyDescent="0.25">
      <c r="A17" s="58"/>
      <c r="B17" s="61"/>
      <c r="C17" s="71"/>
      <c r="E17" s="71"/>
      <c r="G17" s="71"/>
      <c r="I17" s="71"/>
    </row>
    <row r="18" spans="1:39" x14ac:dyDescent="0.25">
      <c r="A18" s="58"/>
      <c r="B18" s="61"/>
      <c r="C18" s="71"/>
      <c r="E18" s="71"/>
      <c r="G18" s="71"/>
    </row>
    <row r="19" spans="1:39" x14ac:dyDescent="0.25">
      <c r="B19" s="72"/>
    </row>
    <row r="20" spans="1:39" x14ac:dyDescent="0.25">
      <c r="B20" s="57" t="s">
        <v>107</v>
      </c>
      <c r="C20" s="80" t="s">
        <v>108</v>
      </c>
    </row>
    <row r="22" spans="1:39" x14ac:dyDescent="0.25">
      <c r="B22" s="72"/>
      <c r="C22" s="74">
        <f>YEAR(C23)</f>
        <v>2024</v>
      </c>
      <c r="D22" s="74">
        <f t="shared" ref="D22:AM22" si="2">YEAR(D23)</f>
        <v>2025</v>
      </c>
      <c r="E22" s="74">
        <f t="shared" si="2"/>
        <v>2025</v>
      </c>
      <c r="F22" s="74">
        <f t="shared" si="2"/>
        <v>2025</v>
      </c>
      <c r="G22" s="74">
        <f t="shared" si="2"/>
        <v>2025</v>
      </c>
      <c r="H22" s="74">
        <f t="shared" si="2"/>
        <v>2025</v>
      </c>
      <c r="I22" s="74">
        <f t="shared" si="2"/>
        <v>2025</v>
      </c>
      <c r="J22" s="74">
        <f t="shared" si="2"/>
        <v>2025</v>
      </c>
      <c r="K22" s="74">
        <f t="shared" si="2"/>
        <v>2025</v>
      </c>
      <c r="L22" s="74">
        <f t="shared" si="2"/>
        <v>2025</v>
      </c>
      <c r="M22" s="74">
        <f t="shared" si="2"/>
        <v>2025</v>
      </c>
      <c r="N22" s="74">
        <f t="shared" si="2"/>
        <v>2025</v>
      </c>
      <c r="O22" s="74">
        <f t="shared" si="2"/>
        <v>2025</v>
      </c>
      <c r="P22" s="74">
        <f t="shared" si="2"/>
        <v>2026</v>
      </c>
      <c r="Q22" s="74">
        <f t="shared" si="2"/>
        <v>2026</v>
      </c>
      <c r="R22" s="74">
        <f t="shared" si="2"/>
        <v>2026</v>
      </c>
      <c r="S22" s="74">
        <f t="shared" si="2"/>
        <v>2026</v>
      </c>
      <c r="T22" s="74">
        <f t="shared" si="2"/>
        <v>2026</v>
      </c>
      <c r="U22" s="74">
        <f t="shared" si="2"/>
        <v>2026</v>
      </c>
      <c r="V22" s="74">
        <f t="shared" si="2"/>
        <v>2026</v>
      </c>
      <c r="W22" s="74">
        <f t="shared" si="2"/>
        <v>2026</v>
      </c>
      <c r="X22" s="74">
        <f t="shared" si="2"/>
        <v>2026</v>
      </c>
      <c r="Y22" s="74">
        <f t="shared" si="2"/>
        <v>2026</v>
      </c>
      <c r="Z22" s="74">
        <f t="shared" si="2"/>
        <v>2026</v>
      </c>
      <c r="AA22" s="74">
        <f t="shared" si="2"/>
        <v>2026</v>
      </c>
      <c r="AB22" s="74">
        <f t="shared" si="2"/>
        <v>2027</v>
      </c>
      <c r="AC22" s="74">
        <f t="shared" si="2"/>
        <v>2027</v>
      </c>
      <c r="AD22" s="74">
        <f t="shared" si="2"/>
        <v>2027</v>
      </c>
      <c r="AE22" s="74">
        <f t="shared" si="2"/>
        <v>2027</v>
      </c>
      <c r="AF22" s="74">
        <f t="shared" si="2"/>
        <v>2027</v>
      </c>
      <c r="AG22" s="74">
        <f t="shared" si="2"/>
        <v>2027</v>
      </c>
      <c r="AH22" s="74">
        <f t="shared" si="2"/>
        <v>2027</v>
      </c>
      <c r="AI22" s="74">
        <f t="shared" si="2"/>
        <v>2027</v>
      </c>
      <c r="AJ22" s="74">
        <f t="shared" si="2"/>
        <v>2027</v>
      </c>
      <c r="AK22" s="74">
        <f t="shared" si="2"/>
        <v>2027</v>
      </c>
      <c r="AL22" s="74">
        <f t="shared" si="2"/>
        <v>2027</v>
      </c>
      <c r="AM22" s="74">
        <f t="shared" si="2"/>
        <v>2027</v>
      </c>
    </row>
    <row r="23" spans="1:39" customFormat="1" x14ac:dyDescent="0.25">
      <c r="A23" s="57"/>
      <c r="B23" s="57"/>
      <c r="C23" s="43">
        <v>45657</v>
      </c>
      <c r="D23" s="43">
        <v>45688</v>
      </c>
      <c r="E23" s="43">
        <v>45716</v>
      </c>
      <c r="F23" s="43">
        <v>45747</v>
      </c>
      <c r="G23" s="43">
        <v>45777</v>
      </c>
      <c r="H23" s="43">
        <v>45808</v>
      </c>
      <c r="I23" s="43">
        <v>45838</v>
      </c>
      <c r="J23" s="43">
        <v>45869</v>
      </c>
      <c r="K23" s="43">
        <v>45900</v>
      </c>
      <c r="L23" s="43">
        <v>45930</v>
      </c>
      <c r="M23" s="43">
        <v>45961</v>
      </c>
      <c r="N23" s="43">
        <v>45991</v>
      </c>
      <c r="O23" s="43">
        <v>46022</v>
      </c>
      <c r="P23" s="43">
        <v>46053</v>
      </c>
      <c r="Q23" s="43">
        <v>46081</v>
      </c>
      <c r="R23" s="43">
        <v>46112</v>
      </c>
      <c r="S23" s="43">
        <v>46142</v>
      </c>
      <c r="T23" s="43">
        <v>46173</v>
      </c>
      <c r="U23" s="43">
        <v>46203</v>
      </c>
      <c r="V23" s="43">
        <v>46234</v>
      </c>
      <c r="W23" s="43">
        <v>46265</v>
      </c>
      <c r="X23" s="43">
        <v>46295</v>
      </c>
      <c r="Y23" s="43">
        <v>46326</v>
      </c>
      <c r="Z23" s="43">
        <v>46356</v>
      </c>
      <c r="AA23" s="43">
        <v>46387</v>
      </c>
      <c r="AB23" s="43">
        <v>46418</v>
      </c>
      <c r="AC23" s="43">
        <v>46446</v>
      </c>
      <c r="AD23" s="43">
        <v>46477</v>
      </c>
      <c r="AE23" s="43">
        <v>46507</v>
      </c>
      <c r="AF23" s="43">
        <v>46538</v>
      </c>
      <c r="AG23" s="43">
        <v>46568</v>
      </c>
      <c r="AH23" s="43">
        <v>46599</v>
      </c>
      <c r="AI23" s="43">
        <v>46630</v>
      </c>
      <c r="AJ23" s="43">
        <v>46660</v>
      </c>
      <c r="AK23" s="43">
        <v>46691</v>
      </c>
      <c r="AL23" s="43">
        <v>46721</v>
      </c>
      <c r="AM23" s="43">
        <v>46752</v>
      </c>
    </row>
    <row r="24" spans="1:39" customFormat="1" x14ac:dyDescent="0.25">
      <c r="A24" s="57"/>
      <c r="B24" s="53" t="s">
        <v>109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</row>
    <row r="25" spans="1:39" customFormat="1" x14ac:dyDescent="0.25">
      <c r="A25" s="57"/>
      <c r="B25" s="48" t="s">
        <v>110</v>
      </c>
      <c r="C25" s="79">
        <v>19116269.439999998</v>
      </c>
      <c r="D25" s="79">
        <v>18713187.439999998</v>
      </c>
      <c r="E25" s="79">
        <v>18713187.439999998</v>
      </c>
      <c r="F25" s="79">
        <v>18713187.439999998</v>
      </c>
      <c r="G25" s="79">
        <v>18713187.439999998</v>
      </c>
      <c r="H25" s="79">
        <v>193264644.60999998</v>
      </c>
      <c r="I25" s="79">
        <v>198438301.54999998</v>
      </c>
      <c r="J25" s="79">
        <v>199707295.10999998</v>
      </c>
      <c r="K25" s="79">
        <v>199738375.10999998</v>
      </c>
      <c r="L25" s="79">
        <v>199769455.10999998</v>
      </c>
      <c r="M25" s="79">
        <v>199797273.38999999</v>
      </c>
      <c r="N25" s="79">
        <v>199817993.38999999</v>
      </c>
      <c r="O25" s="79">
        <v>199825793.72999999</v>
      </c>
      <c r="P25" s="79">
        <v>199825793.72999999</v>
      </c>
      <c r="Q25" s="79">
        <v>199825793.72999999</v>
      </c>
      <c r="R25" s="79">
        <v>199825793.72999999</v>
      </c>
      <c r="S25" s="79">
        <v>199825793.72999999</v>
      </c>
      <c r="T25" s="79">
        <v>199825793.72999999</v>
      </c>
      <c r="U25" s="79">
        <v>199825793.72999999</v>
      </c>
      <c r="V25" s="79">
        <v>199825793.72999999</v>
      </c>
      <c r="W25" s="79">
        <v>199825793.72999999</v>
      </c>
      <c r="X25" s="79">
        <v>199825793.72999999</v>
      </c>
      <c r="Y25" s="79">
        <v>199825793.72999999</v>
      </c>
      <c r="Z25" s="79">
        <v>199825793.72999999</v>
      </c>
      <c r="AA25" s="79">
        <v>199825793.72999999</v>
      </c>
      <c r="AB25" s="79">
        <v>199825793.72999999</v>
      </c>
      <c r="AC25" s="79">
        <v>199825793.72999999</v>
      </c>
      <c r="AD25" s="79">
        <v>199825793.72999999</v>
      </c>
      <c r="AE25" s="79">
        <v>199825793.72999999</v>
      </c>
      <c r="AF25" s="79">
        <v>199825793.72999999</v>
      </c>
      <c r="AG25" s="79">
        <v>199825793.72999999</v>
      </c>
      <c r="AH25" s="79">
        <v>199825793.72999999</v>
      </c>
      <c r="AI25" s="79">
        <v>199825793.72999999</v>
      </c>
      <c r="AJ25" s="79">
        <v>199825793.72999999</v>
      </c>
      <c r="AK25" s="79">
        <v>199825793.72999999</v>
      </c>
      <c r="AL25" s="79">
        <v>199825793.72999999</v>
      </c>
      <c r="AM25" s="79">
        <v>199825793.72999999</v>
      </c>
    </row>
    <row r="26" spans="1:39" customFormat="1" x14ac:dyDescent="0.25">
      <c r="A26" s="57"/>
      <c r="B26" s="48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</row>
    <row r="27" spans="1:39" customFormat="1" ht="15.75" thickBot="1" x14ac:dyDescent="0.3">
      <c r="A27" s="57"/>
      <c r="B27" s="48" t="s">
        <v>111</v>
      </c>
      <c r="C27" s="42">
        <f t="shared" ref="C27:AM27" si="3">SUM(C25:C26)</f>
        <v>19116269.439999998</v>
      </c>
      <c r="D27" s="42">
        <f t="shared" si="3"/>
        <v>18713187.439999998</v>
      </c>
      <c r="E27" s="42">
        <f t="shared" si="3"/>
        <v>18713187.439999998</v>
      </c>
      <c r="F27" s="42">
        <f t="shared" si="3"/>
        <v>18713187.439999998</v>
      </c>
      <c r="G27" s="42">
        <f t="shared" si="3"/>
        <v>18713187.439999998</v>
      </c>
      <c r="H27" s="42">
        <f t="shared" si="3"/>
        <v>193264644.60999998</v>
      </c>
      <c r="I27" s="42">
        <f t="shared" si="3"/>
        <v>198438301.54999998</v>
      </c>
      <c r="J27" s="42">
        <f t="shared" si="3"/>
        <v>199707295.10999998</v>
      </c>
      <c r="K27" s="42">
        <f t="shared" si="3"/>
        <v>199738375.10999998</v>
      </c>
      <c r="L27" s="42">
        <f t="shared" si="3"/>
        <v>199769455.10999998</v>
      </c>
      <c r="M27" s="42">
        <f t="shared" si="3"/>
        <v>199797273.38999999</v>
      </c>
      <c r="N27" s="42">
        <f t="shared" si="3"/>
        <v>199817993.38999999</v>
      </c>
      <c r="O27" s="42">
        <f t="shared" si="3"/>
        <v>199825793.72999999</v>
      </c>
      <c r="P27" s="42">
        <f t="shared" si="3"/>
        <v>199825793.72999999</v>
      </c>
      <c r="Q27" s="42">
        <f t="shared" si="3"/>
        <v>199825793.72999999</v>
      </c>
      <c r="R27" s="42">
        <f t="shared" si="3"/>
        <v>199825793.72999999</v>
      </c>
      <c r="S27" s="42">
        <f t="shared" si="3"/>
        <v>199825793.72999999</v>
      </c>
      <c r="T27" s="42">
        <f t="shared" si="3"/>
        <v>199825793.72999999</v>
      </c>
      <c r="U27" s="42">
        <f t="shared" si="3"/>
        <v>199825793.72999999</v>
      </c>
      <c r="V27" s="42">
        <f t="shared" si="3"/>
        <v>199825793.72999999</v>
      </c>
      <c r="W27" s="42">
        <f t="shared" si="3"/>
        <v>199825793.72999999</v>
      </c>
      <c r="X27" s="42">
        <f t="shared" si="3"/>
        <v>199825793.72999999</v>
      </c>
      <c r="Y27" s="42">
        <f t="shared" si="3"/>
        <v>199825793.72999999</v>
      </c>
      <c r="Z27" s="42">
        <f t="shared" si="3"/>
        <v>199825793.72999999</v>
      </c>
      <c r="AA27" s="42">
        <f t="shared" si="3"/>
        <v>199825793.72999999</v>
      </c>
      <c r="AB27" s="42">
        <f t="shared" si="3"/>
        <v>199825793.72999999</v>
      </c>
      <c r="AC27" s="42">
        <f t="shared" si="3"/>
        <v>199825793.72999999</v>
      </c>
      <c r="AD27" s="42">
        <f t="shared" si="3"/>
        <v>199825793.72999999</v>
      </c>
      <c r="AE27" s="42">
        <f t="shared" si="3"/>
        <v>199825793.72999999</v>
      </c>
      <c r="AF27" s="42">
        <f t="shared" si="3"/>
        <v>199825793.72999999</v>
      </c>
      <c r="AG27" s="42">
        <f t="shared" si="3"/>
        <v>199825793.72999999</v>
      </c>
      <c r="AH27" s="42">
        <f t="shared" si="3"/>
        <v>199825793.72999999</v>
      </c>
      <c r="AI27" s="42">
        <f t="shared" si="3"/>
        <v>199825793.72999999</v>
      </c>
      <c r="AJ27" s="42">
        <f t="shared" si="3"/>
        <v>199825793.72999999</v>
      </c>
      <c r="AK27" s="42">
        <f t="shared" si="3"/>
        <v>199825793.72999999</v>
      </c>
      <c r="AL27" s="42">
        <f t="shared" si="3"/>
        <v>199825793.72999999</v>
      </c>
      <c r="AM27" s="42">
        <f t="shared" si="3"/>
        <v>199825793.72999999</v>
      </c>
    </row>
    <row r="28" spans="1:39" customFormat="1" ht="15.75" thickTop="1" x14ac:dyDescent="0.25">
      <c r="A28" s="57"/>
      <c r="B28" s="48" t="s">
        <v>112</v>
      </c>
      <c r="C28" s="94">
        <v>1470482.2646153844</v>
      </c>
      <c r="D28" s="94">
        <v>2909958.2215384613</v>
      </c>
      <c r="E28" s="94">
        <v>4349434.1784615377</v>
      </c>
      <c r="F28" s="94">
        <v>5788910.1353846146</v>
      </c>
      <c r="G28" s="94">
        <v>7228386.0923076915</v>
      </c>
      <c r="H28" s="94">
        <v>22094897.216153845</v>
      </c>
      <c r="I28" s="94">
        <v>37359381.950769231</v>
      </c>
      <c r="J28" s="94">
        <v>52721481.574615374</v>
      </c>
      <c r="K28" s="94">
        <v>68085971.967692301</v>
      </c>
      <c r="L28" s="94">
        <v>83452853.129999995</v>
      </c>
      <c r="M28" s="94">
        <v>98821874.159999982</v>
      </c>
      <c r="N28" s="94">
        <v>114192489.03615384</v>
      </c>
      <c r="O28" s="94">
        <v>129563703.93846153</v>
      </c>
      <c r="P28" s="94">
        <v>143464436.57615381</v>
      </c>
      <c r="Q28" s="94">
        <v>157396175.52153847</v>
      </c>
      <c r="R28" s="94">
        <v>171327914.46692306</v>
      </c>
      <c r="S28" s="94">
        <v>185259653.41230765</v>
      </c>
      <c r="T28" s="94">
        <v>199191392.35769227</v>
      </c>
      <c r="U28" s="94">
        <v>199696096.13615379</v>
      </c>
      <c r="V28" s="94">
        <v>199802826.30384609</v>
      </c>
      <c r="W28" s="94">
        <v>199811941.58230767</v>
      </c>
      <c r="X28" s="94">
        <v>199818666.09153843</v>
      </c>
      <c r="Y28" s="94">
        <v>199822999.83153841</v>
      </c>
      <c r="Z28" s="94">
        <v>199825193.70384613</v>
      </c>
      <c r="AA28" s="94">
        <v>199825793.72999996</v>
      </c>
      <c r="AB28" s="94">
        <v>199825793.72999996</v>
      </c>
      <c r="AC28" s="94">
        <v>199825793.72999996</v>
      </c>
      <c r="AD28" s="94">
        <v>199825793.72999996</v>
      </c>
      <c r="AE28" s="94">
        <v>199825793.72999996</v>
      </c>
      <c r="AF28" s="94">
        <v>199825793.72999996</v>
      </c>
      <c r="AG28" s="94">
        <v>199825793.72999996</v>
      </c>
      <c r="AH28" s="94">
        <v>199825793.72999996</v>
      </c>
      <c r="AI28" s="94">
        <v>199825793.72999996</v>
      </c>
      <c r="AJ28" s="94">
        <v>199825793.72999996</v>
      </c>
      <c r="AK28" s="94">
        <v>199825793.72999996</v>
      </c>
      <c r="AL28" s="94">
        <v>199825793.72999996</v>
      </c>
      <c r="AM28" s="94">
        <v>199825793.72999996</v>
      </c>
    </row>
    <row r="29" spans="1:39" customFormat="1" x14ac:dyDescent="0.25">
      <c r="A29" s="57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>
        <f>AVERAGE(C27:O27)-O28</f>
        <v>0</v>
      </c>
      <c r="P29" s="41">
        <f t="shared" ref="P29:AM29" si="4">AVERAGE(D27:P27)-P28</f>
        <v>0</v>
      </c>
      <c r="Q29" s="41">
        <f t="shared" si="4"/>
        <v>0</v>
      </c>
      <c r="R29" s="41">
        <f t="shared" si="4"/>
        <v>0</v>
      </c>
      <c r="S29" s="41">
        <f t="shared" si="4"/>
        <v>0</v>
      </c>
      <c r="T29" s="41">
        <f t="shared" si="4"/>
        <v>0</v>
      </c>
      <c r="U29" s="41">
        <f t="shared" si="4"/>
        <v>0</v>
      </c>
      <c r="V29" s="41">
        <f t="shared" si="4"/>
        <v>0</v>
      </c>
      <c r="W29" s="41">
        <f t="shared" si="4"/>
        <v>0</v>
      </c>
      <c r="X29" s="41">
        <f t="shared" si="4"/>
        <v>0</v>
      </c>
      <c r="Y29" s="41">
        <f t="shared" si="4"/>
        <v>0</v>
      </c>
      <c r="Z29" s="41">
        <f t="shared" si="4"/>
        <v>0</v>
      </c>
      <c r="AA29" s="41">
        <f t="shared" si="4"/>
        <v>0</v>
      </c>
      <c r="AB29" s="41">
        <f t="shared" si="4"/>
        <v>0</v>
      </c>
      <c r="AC29" s="41">
        <f t="shared" si="4"/>
        <v>0</v>
      </c>
      <c r="AD29" s="41">
        <f t="shared" si="4"/>
        <v>0</v>
      </c>
      <c r="AE29" s="41">
        <f t="shared" si="4"/>
        <v>0</v>
      </c>
      <c r="AF29" s="41">
        <f t="shared" si="4"/>
        <v>0</v>
      </c>
      <c r="AG29" s="41">
        <f t="shared" si="4"/>
        <v>0</v>
      </c>
      <c r="AH29" s="41">
        <f t="shared" si="4"/>
        <v>0</v>
      </c>
      <c r="AI29" s="41">
        <f t="shared" si="4"/>
        <v>0</v>
      </c>
      <c r="AJ29" s="41">
        <f t="shared" si="4"/>
        <v>0</v>
      </c>
      <c r="AK29" s="41">
        <f t="shared" si="4"/>
        <v>0</v>
      </c>
      <c r="AL29" s="41">
        <f t="shared" si="4"/>
        <v>0</v>
      </c>
      <c r="AM29" s="41">
        <f t="shared" si="4"/>
        <v>0</v>
      </c>
    </row>
    <row r="30" spans="1:39" customFormat="1" x14ac:dyDescent="0.25">
      <c r="A30" s="57"/>
      <c r="B30" s="53" t="s">
        <v>113</v>
      </c>
    </row>
    <row r="31" spans="1:39" customFormat="1" x14ac:dyDescent="0.25">
      <c r="A31" s="57"/>
      <c r="B31" s="48" t="s">
        <v>95</v>
      </c>
      <c r="C31" s="95"/>
      <c r="D31" s="95">
        <v>27081.381706666667</v>
      </c>
      <c r="E31" s="95">
        <v>26510.348873333332</v>
      </c>
      <c r="F31" s="95">
        <v>26510.348873333332</v>
      </c>
      <c r="G31" s="95">
        <v>26510.348873333332</v>
      </c>
      <c r="H31" s="95">
        <v>26510.348873333332</v>
      </c>
      <c r="I31" s="95">
        <v>259634.64430916664</v>
      </c>
      <c r="J31" s="95">
        <v>266963.99164083332</v>
      </c>
      <c r="K31" s="95">
        <v>268761.7325175</v>
      </c>
      <c r="L31" s="95">
        <v>268805.76251749997</v>
      </c>
      <c r="M31" s="95">
        <v>268849.7925175</v>
      </c>
      <c r="N31" s="95">
        <v>268889.20174749999</v>
      </c>
      <c r="O31" s="95">
        <v>268918.55508083332</v>
      </c>
      <c r="P31" s="95">
        <v>268929.60556249996</v>
      </c>
      <c r="Q31" s="95">
        <v>268929.60556249996</v>
      </c>
      <c r="R31" s="95">
        <v>268929.60556249996</v>
      </c>
      <c r="S31" s="95">
        <v>268929.60556249996</v>
      </c>
      <c r="T31" s="95">
        <v>268929.60556249996</v>
      </c>
      <c r="U31" s="95">
        <v>268929.60556249996</v>
      </c>
      <c r="V31" s="95">
        <v>268929.60556249996</v>
      </c>
      <c r="W31" s="95">
        <v>268929.60556249996</v>
      </c>
      <c r="X31" s="95">
        <v>268929.60556249996</v>
      </c>
      <c r="Y31" s="95">
        <v>268929.60556249996</v>
      </c>
      <c r="Z31" s="95">
        <v>268929.60556249996</v>
      </c>
      <c r="AA31" s="95">
        <v>268929.60556249996</v>
      </c>
      <c r="AB31" s="95">
        <v>268929.60556249996</v>
      </c>
      <c r="AC31" s="95">
        <v>268929.60556249996</v>
      </c>
      <c r="AD31" s="95">
        <v>268929.60556249996</v>
      </c>
      <c r="AE31" s="95">
        <v>268929.60556249996</v>
      </c>
      <c r="AF31" s="95">
        <v>268929.60556249996</v>
      </c>
      <c r="AG31" s="95">
        <v>268929.60556249996</v>
      </c>
      <c r="AH31" s="95">
        <v>268929.60556249996</v>
      </c>
      <c r="AI31" s="95">
        <v>268929.60556249996</v>
      </c>
      <c r="AJ31" s="95">
        <v>268929.60556249996</v>
      </c>
      <c r="AK31" s="95">
        <v>268929.60556249996</v>
      </c>
      <c r="AL31" s="95">
        <v>268929.60556249996</v>
      </c>
      <c r="AM31" s="95">
        <v>268929.60556249996</v>
      </c>
    </row>
    <row r="32" spans="1:39" customFormat="1" x14ac:dyDescent="0.25">
      <c r="A32" s="57"/>
      <c r="B32" s="48" t="s">
        <v>114</v>
      </c>
      <c r="C32" s="41">
        <f>+C31</f>
        <v>0</v>
      </c>
      <c r="D32" s="41">
        <f>+C32+D31</f>
        <v>27081.381706666667</v>
      </c>
      <c r="E32" s="41">
        <f t="shared" ref="E32:AM32" si="5">+D32+E31</f>
        <v>53591.730580000003</v>
      </c>
      <c r="F32" s="41">
        <f t="shared" si="5"/>
        <v>80102.079453333339</v>
      </c>
      <c r="G32" s="41">
        <f t="shared" si="5"/>
        <v>106612.42832666668</v>
      </c>
      <c r="H32" s="41">
        <f t="shared" si="5"/>
        <v>133122.77720000001</v>
      </c>
      <c r="I32" s="41">
        <f t="shared" si="5"/>
        <v>392757.42150916666</v>
      </c>
      <c r="J32" s="41">
        <f t="shared" si="5"/>
        <v>659721.41314999992</v>
      </c>
      <c r="K32" s="41">
        <f t="shared" si="5"/>
        <v>928483.14566749986</v>
      </c>
      <c r="L32" s="41">
        <f t="shared" si="5"/>
        <v>1197288.9081849998</v>
      </c>
      <c r="M32" s="41">
        <f t="shared" si="5"/>
        <v>1466138.7007024998</v>
      </c>
      <c r="N32" s="41">
        <f t="shared" si="5"/>
        <v>1735027.9024499999</v>
      </c>
      <c r="O32" s="41">
        <f t="shared" si="5"/>
        <v>2003946.4575308333</v>
      </c>
      <c r="P32" s="41">
        <f t="shared" si="5"/>
        <v>2272876.0630933335</v>
      </c>
      <c r="Q32" s="41">
        <f t="shared" si="5"/>
        <v>2541805.6686558332</v>
      </c>
      <c r="R32" s="41">
        <f t="shared" si="5"/>
        <v>2810735.274218333</v>
      </c>
      <c r="S32" s="41">
        <f t="shared" si="5"/>
        <v>3079664.8797808327</v>
      </c>
      <c r="T32" s="41">
        <f t="shared" si="5"/>
        <v>3348594.4853433324</v>
      </c>
      <c r="U32" s="41">
        <f t="shared" si="5"/>
        <v>3617524.0909058321</v>
      </c>
      <c r="V32" s="41">
        <f t="shared" si="5"/>
        <v>3886453.6964683319</v>
      </c>
      <c r="W32" s="41">
        <f t="shared" si="5"/>
        <v>4155383.3020308316</v>
      </c>
      <c r="X32" s="41">
        <f t="shared" si="5"/>
        <v>4424312.9075933313</v>
      </c>
      <c r="Y32" s="41">
        <f t="shared" si="5"/>
        <v>4693242.513155831</v>
      </c>
      <c r="Z32" s="41">
        <f t="shared" si="5"/>
        <v>4962172.1187183307</v>
      </c>
      <c r="AA32" s="41">
        <f t="shared" si="5"/>
        <v>5231101.7242808305</v>
      </c>
      <c r="AB32" s="41">
        <f t="shared" si="5"/>
        <v>5500031.3298433302</v>
      </c>
      <c r="AC32" s="41">
        <f t="shared" si="5"/>
        <v>5768960.9354058299</v>
      </c>
      <c r="AD32" s="41">
        <f t="shared" si="5"/>
        <v>6037890.5409683296</v>
      </c>
      <c r="AE32" s="41">
        <f t="shared" si="5"/>
        <v>6306820.1465308294</v>
      </c>
      <c r="AF32" s="41">
        <f t="shared" si="5"/>
        <v>6575749.7520933291</v>
      </c>
      <c r="AG32" s="41">
        <f t="shared" si="5"/>
        <v>6844679.3576558288</v>
      </c>
      <c r="AH32" s="41">
        <f t="shared" si="5"/>
        <v>7113608.9632183285</v>
      </c>
      <c r="AI32" s="41">
        <f t="shared" si="5"/>
        <v>7382538.5687808283</v>
      </c>
      <c r="AJ32" s="41">
        <f t="shared" si="5"/>
        <v>7651468.174343328</v>
      </c>
      <c r="AK32" s="41">
        <f t="shared" si="5"/>
        <v>7920397.7799058277</v>
      </c>
      <c r="AL32" s="41">
        <f t="shared" si="5"/>
        <v>8189327.3854683274</v>
      </c>
      <c r="AM32" s="41">
        <f t="shared" si="5"/>
        <v>8458256.9910308272</v>
      </c>
    </row>
    <row r="33" spans="1:39" s="116" customFormat="1" x14ac:dyDescent="0.25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>
        <v>0</v>
      </c>
      <c r="P33" s="79">
        <v>0</v>
      </c>
      <c r="Q33" s="79">
        <v>0</v>
      </c>
      <c r="R33" s="79">
        <v>0</v>
      </c>
      <c r="S33" s="79">
        <v>0</v>
      </c>
      <c r="T33" s="79">
        <v>0</v>
      </c>
      <c r="U33" s="79">
        <v>0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79">
        <v>0</v>
      </c>
      <c r="AC33" s="79">
        <v>0</v>
      </c>
      <c r="AD33" s="79">
        <v>0</v>
      </c>
      <c r="AE33" s="79">
        <v>0</v>
      </c>
      <c r="AF33" s="79">
        <v>0</v>
      </c>
      <c r="AG33" s="79">
        <v>0</v>
      </c>
      <c r="AH33" s="79">
        <v>0</v>
      </c>
      <c r="AI33" s="79">
        <v>0</v>
      </c>
      <c r="AJ33" s="79">
        <v>0</v>
      </c>
      <c r="AK33" s="79">
        <v>0</v>
      </c>
      <c r="AL33" s="79">
        <v>0</v>
      </c>
      <c r="AM33" s="79">
        <v>0</v>
      </c>
    </row>
    <row r="34" spans="1:39" customFormat="1" x14ac:dyDescent="0.25">
      <c r="A34" s="57"/>
      <c r="B34" s="53" t="s">
        <v>115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1:39" customFormat="1" x14ac:dyDescent="0.25">
      <c r="A35" s="57"/>
      <c r="B35" s="48" t="s">
        <v>111</v>
      </c>
      <c r="C35" s="41">
        <f>+C27</f>
        <v>19116269.439999998</v>
      </c>
      <c r="D35" s="41">
        <f t="shared" ref="D35:AM35" si="6">+D27</f>
        <v>18713187.439999998</v>
      </c>
      <c r="E35" s="41">
        <f t="shared" si="6"/>
        <v>18713187.439999998</v>
      </c>
      <c r="F35" s="41">
        <f t="shared" si="6"/>
        <v>18713187.439999998</v>
      </c>
      <c r="G35" s="41">
        <f t="shared" si="6"/>
        <v>18713187.439999998</v>
      </c>
      <c r="H35" s="41">
        <f t="shared" si="6"/>
        <v>193264644.60999998</v>
      </c>
      <c r="I35" s="41">
        <f t="shared" si="6"/>
        <v>198438301.54999998</v>
      </c>
      <c r="J35" s="41">
        <f t="shared" si="6"/>
        <v>199707295.10999998</v>
      </c>
      <c r="K35" s="41">
        <f t="shared" si="6"/>
        <v>199738375.10999998</v>
      </c>
      <c r="L35" s="41">
        <f t="shared" si="6"/>
        <v>199769455.10999998</v>
      </c>
      <c r="M35" s="41">
        <f t="shared" si="6"/>
        <v>199797273.38999999</v>
      </c>
      <c r="N35" s="41">
        <f t="shared" si="6"/>
        <v>199817993.38999999</v>
      </c>
      <c r="O35" s="41">
        <f t="shared" si="6"/>
        <v>199825793.72999999</v>
      </c>
      <c r="P35" s="41">
        <f t="shared" si="6"/>
        <v>199825793.72999999</v>
      </c>
      <c r="Q35" s="41">
        <f t="shared" si="6"/>
        <v>199825793.72999999</v>
      </c>
      <c r="R35" s="41">
        <f t="shared" si="6"/>
        <v>199825793.72999999</v>
      </c>
      <c r="S35" s="41">
        <f t="shared" si="6"/>
        <v>199825793.72999999</v>
      </c>
      <c r="T35" s="41">
        <f t="shared" si="6"/>
        <v>199825793.72999999</v>
      </c>
      <c r="U35" s="41">
        <f t="shared" si="6"/>
        <v>199825793.72999999</v>
      </c>
      <c r="V35" s="41">
        <f t="shared" si="6"/>
        <v>199825793.72999999</v>
      </c>
      <c r="W35" s="41">
        <f t="shared" si="6"/>
        <v>199825793.72999999</v>
      </c>
      <c r="X35" s="41">
        <f t="shared" si="6"/>
        <v>199825793.72999999</v>
      </c>
      <c r="Y35" s="41">
        <f t="shared" si="6"/>
        <v>199825793.72999999</v>
      </c>
      <c r="Z35" s="41">
        <f t="shared" si="6"/>
        <v>199825793.72999999</v>
      </c>
      <c r="AA35" s="41">
        <f t="shared" si="6"/>
        <v>199825793.72999999</v>
      </c>
      <c r="AB35" s="41">
        <f t="shared" si="6"/>
        <v>199825793.72999999</v>
      </c>
      <c r="AC35" s="41">
        <f t="shared" si="6"/>
        <v>199825793.72999999</v>
      </c>
      <c r="AD35" s="41">
        <f t="shared" si="6"/>
        <v>199825793.72999999</v>
      </c>
      <c r="AE35" s="41">
        <f t="shared" si="6"/>
        <v>199825793.72999999</v>
      </c>
      <c r="AF35" s="41">
        <f t="shared" si="6"/>
        <v>199825793.72999999</v>
      </c>
      <c r="AG35" s="41">
        <f t="shared" si="6"/>
        <v>199825793.72999999</v>
      </c>
      <c r="AH35" s="41">
        <f t="shared" si="6"/>
        <v>199825793.72999999</v>
      </c>
      <c r="AI35" s="41">
        <f t="shared" si="6"/>
        <v>199825793.72999999</v>
      </c>
      <c r="AJ35" s="41">
        <f t="shared" si="6"/>
        <v>199825793.72999999</v>
      </c>
      <c r="AK35" s="41">
        <f t="shared" si="6"/>
        <v>199825793.72999999</v>
      </c>
      <c r="AL35" s="41">
        <f t="shared" si="6"/>
        <v>199825793.72999999</v>
      </c>
      <c r="AM35" s="41">
        <f t="shared" si="6"/>
        <v>199825793.72999999</v>
      </c>
    </row>
    <row r="36" spans="1:39" customFormat="1" x14ac:dyDescent="0.25">
      <c r="A36" s="57"/>
      <c r="B36" s="48" t="s">
        <v>114</v>
      </c>
      <c r="C36" s="41">
        <f>+C32</f>
        <v>0</v>
      </c>
      <c r="D36" s="41">
        <f t="shared" ref="D36:AM36" si="7">+D32</f>
        <v>27081.381706666667</v>
      </c>
      <c r="E36" s="41">
        <f t="shared" si="7"/>
        <v>53591.730580000003</v>
      </c>
      <c r="F36" s="41">
        <f t="shared" si="7"/>
        <v>80102.079453333339</v>
      </c>
      <c r="G36" s="41">
        <f t="shared" si="7"/>
        <v>106612.42832666668</v>
      </c>
      <c r="H36" s="41">
        <f t="shared" si="7"/>
        <v>133122.77720000001</v>
      </c>
      <c r="I36" s="41">
        <f t="shared" si="7"/>
        <v>392757.42150916666</v>
      </c>
      <c r="J36" s="41">
        <f t="shared" si="7"/>
        <v>659721.41314999992</v>
      </c>
      <c r="K36" s="41">
        <f t="shared" si="7"/>
        <v>928483.14566749986</v>
      </c>
      <c r="L36" s="41">
        <f t="shared" si="7"/>
        <v>1197288.9081849998</v>
      </c>
      <c r="M36" s="41">
        <f t="shared" si="7"/>
        <v>1466138.7007024998</v>
      </c>
      <c r="N36" s="41">
        <f t="shared" si="7"/>
        <v>1735027.9024499999</v>
      </c>
      <c r="O36" s="41">
        <f t="shared" si="7"/>
        <v>2003946.4575308333</v>
      </c>
      <c r="P36" s="41">
        <f t="shared" si="7"/>
        <v>2272876.0630933335</v>
      </c>
      <c r="Q36" s="41">
        <f t="shared" si="7"/>
        <v>2541805.6686558332</v>
      </c>
      <c r="R36" s="41">
        <f t="shared" si="7"/>
        <v>2810735.274218333</v>
      </c>
      <c r="S36" s="41">
        <f t="shared" si="7"/>
        <v>3079664.8797808327</v>
      </c>
      <c r="T36" s="41">
        <f t="shared" si="7"/>
        <v>3348594.4853433324</v>
      </c>
      <c r="U36" s="41">
        <f t="shared" si="7"/>
        <v>3617524.0909058321</v>
      </c>
      <c r="V36" s="41">
        <f t="shared" si="7"/>
        <v>3886453.6964683319</v>
      </c>
      <c r="W36" s="41">
        <f t="shared" si="7"/>
        <v>4155383.3020308316</v>
      </c>
      <c r="X36" s="41">
        <f t="shared" si="7"/>
        <v>4424312.9075933313</v>
      </c>
      <c r="Y36" s="41">
        <f t="shared" si="7"/>
        <v>4693242.513155831</v>
      </c>
      <c r="Z36" s="41">
        <f t="shared" si="7"/>
        <v>4962172.1187183307</v>
      </c>
      <c r="AA36" s="41">
        <f t="shared" si="7"/>
        <v>5231101.7242808305</v>
      </c>
      <c r="AB36" s="41">
        <f t="shared" si="7"/>
        <v>5500031.3298433302</v>
      </c>
      <c r="AC36" s="41">
        <f t="shared" si="7"/>
        <v>5768960.9354058299</v>
      </c>
      <c r="AD36" s="41">
        <f t="shared" si="7"/>
        <v>6037890.5409683296</v>
      </c>
      <c r="AE36" s="41">
        <f t="shared" si="7"/>
        <v>6306820.1465308294</v>
      </c>
      <c r="AF36" s="41">
        <f t="shared" si="7"/>
        <v>6575749.7520933291</v>
      </c>
      <c r="AG36" s="41">
        <f t="shared" si="7"/>
        <v>6844679.3576558288</v>
      </c>
      <c r="AH36" s="41">
        <f t="shared" si="7"/>
        <v>7113608.9632183285</v>
      </c>
      <c r="AI36" s="41">
        <f t="shared" si="7"/>
        <v>7382538.5687808283</v>
      </c>
      <c r="AJ36" s="41">
        <f t="shared" si="7"/>
        <v>7651468.174343328</v>
      </c>
      <c r="AK36" s="41">
        <f t="shared" si="7"/>
        <v>7920397.7799058277</v>
      </c>
      <c r="AL36" s="41">
        <f t="shared" si="7"/>
        <v>8189327.3854683274</v>
      </c>
      <c r="AM36" s="41">
        <f t="shared" si="7"/>
        <v>8458256.9910308272</v>
      </c>
    </row>
    <row r="37" spans="1:39" customFormat="1" ht="15.75" thickBot="1" x14ac:dyDescent="0.3">
      <c r="A37" s="57"/>
      <c r="B37" s="48" t="s">
        <v>115</v>
      </c>
      <c r="C37" s="77">
        <f>+C35-C36</f>
        <v>19116269.439999998</v>
      </c>
      <c r="D37" s="77">
        <f t="shared" ref="D37:AM37" si="8">+D35-D36</f>
        <v>18686106.058293331</v>
      </c>
      <c r="E37" s="77">
        <f t="shared" si="8"/>
        <v>18659595.709419999</v>
      </c>
      <c r="F37" s="77">
        <f t="shared" si="8"/>
        <v>18633085.360546663</v>
      </c>
      <c r="G37" s="77">
        <f t="shared" si="8"/>
        <v>18606575.011673331</v>
      </c>
      <c r="H37" s="77">
        <f t="shared" si="8"/>
        <v>193131521.83279997</v>
      </c>
      <c r="I37" s="77">
        <f t="shared" si="8"/>
        <v>198045544.12849081</v>
      </c>
      <c r="J37" s="77">
        <f t="shared" si="8"/>
        <v>199047573.69684997</v>
      </c>
      <c r="K37" s="77">
        <f t="shared" si="8"/>
        <v>198809891.96433249</v>
      </c>
      <c r="L37" s="77">
        <f t="shared" si="8"/>
        <v>198572166.20181498</v>
      </c>
      <c r="M37" s="77">
        <f t="shared" si="8"/>
        <v>198331134.6892975</v>
      </c>
      <c r="N37" s="77">
        <f t="shared" si="8"/>
        <v>198082965.48754999</v>
      </c>
      <c r="O37" s="77">
        <f t="shared" si="8"/>
        <v>197821847.27246916</v>
      </c>
      <c r="P37" s="77">
        <f t="shared" si="8"/>
        <v>197552917.66690665</v>
      </c>
      <c r="Q37" s="77">
        <f t="shared" si="8"/>
        <v>197283988.06134415</v>
      </c>
      <c r="R37" s="77">
        <f t="shared" si="8"/>
        <v>197015058.45578167</v>
      </c>
      <c r="S37" s="77">
        <f t="shared" si="8"/>
        <v>196746128.85021916</v>
      </c>
      <c r="T37" s="77">
        <f t="shared" si="8"/>
        <v>196477199.24465665</v>
      </c>
      <c r="U37" s="77">
        <f t="shared" si="8"/>
        <v>196208269.63909414</v>
      </c>
      <c r="V37" s="77">
        <f t="shared" si="8"/>
        <v>195939340.03353167</v>
      </c>
      <c r="W37" s="77">
        <f t="shared" si="8"/>
        <v>195670410.42796916</v>
      </c>
      <c r="X37" s="77">
        <f t="shared" si="8"/>
        <v>195401480.82240665</v>
      </c>
      <c r="Y37" s="77">
        <f t="shared" si="8"/>
        <v>195132551.21684417</v>
      </c>
      <c r="Z37" s="77">
        <f t="shared" si="8"/>
        <v>194863621.61128166</v>
      </c>
      <c r="AA37" s="77">
        <f t="shared" si="8"/>
        <v>194594692.00571916</v>
      </c>
      <c r="AB37" s="77">
        <f t="shared" si="8"/>
        <v>194325762.40015665</v>
      </c>
      <c r="AC37" s="77">
        <f t="shared" si="8"/>
        <v>194056832.79459417</v>
      </c>
      <c r="AD37" s="77">
        <f t="shared" si="8"/>
        <v>193787903.18903166</v>
      </c>
      <c r="AE37" s="77">
        <f t="shared" si="8"/>
        <v>193518973.58346915</v>
      </c>
      <c r="AF37" s="77">
        <f t="shared" si="8"/>
        <v>193250043.97790667</v>
      </c>
      <c r="AG37" s="77">
        <f t="shared" si="8"/>
        <v>192981114.37234417</v>
      </c>
      <c r="AH37" s="77">
        <f t="shared" si="8"/>
        <v>192712184.76678166</v>
      </c>
      <c r="AI37" s="77">
        <f t="shared" si="8"/>
        <v>192443255.16121915</v>
      </c>
      <c r="AJ37" s="77">
        <f t="shared" si="8"/>
        <v>192174325.55565667</v>
      </c>
      <c r="AK37" s="77">
        <f t="shared" si="8"/>
        <v>191905395.95009416</v>
      </c>
      <c r="AL37" s="77">
        <f t="shared" si="8"/>
        <v>191636466.34453166</v>
      </c>
      <c r="AM37" s="77">
        <f t="shared" si="8"/>
        <v>191367536.73896915</v>
      </c>
    </row>
    <row r="38" spans="1:39" customFormat="1" x14ac:dyDescent="0.25">
      <c r="A38" s="57"/>
      <c r="B38" s="48" t="s">
        <v>116</v>
      </c>
      <c r="C38" s="94">
        <v>1470482.2646153844</v>
      </c>
      <c r="D38" s="94">
        <v>2907875.038330256</v>
      </c>
      <c r="E38" s="94">
        <v>4343228.554439486</v>
      </c>
      <c r="F38" s="94">
        <v>5776542.8129430758</v>
      </c>
      <c r="G38" s="94">
        <v>7207817.8138410244</v>
      </c>
      <c r="H38" s="94">
        <v>22064088.724056408</v>
      </c>
      <c r="I38" s="94">
        <v>37298361.349324934</v>
      </c>
      <c r="J38" s="94">
        <v>52609713.172159538</v>
      </c>
      <c r="K38" s="94">
        <v>67902781.7848005</v>
      </c>
      <c r="L38" s="94">
        <v>83177563.800324738</v>
      </c>
      <c r="M38" s="94">
        <v>98433804.930270687</v>
      </c>
      <c r="N38" s="94">
        <v>113670956.1216207</v>
      </c>
      <c r="O38" s="94">
        <v>128888021.29642601</v>
      </c>
      <c r="P38" s="94">
        <v>142613917.31388035</v>
      </c>
      <c r="Q38" s="94">
        <v>156352215.92949969</v>
      </c>
      <c r="R38" s="94">
        <v>170071866.90998903</v>
      </c>
      <c r="S38" s="94">
        <v>183772870.25534841</v>
      </c>
      <c r="T38" s="94">
        <v>197455225.9655779</v>
      </c>
      <c r="U38" s="94">
        <v>197691898.87375435</v>
      </c>
      <c r="V38" s="94">
        <v>197529883.17414212</v>
      </c>
      <c r="W38" s="94">
        <v>197270101.38422823</v>
      </c>
      <c r="X38" s="94">
        <v>197007915.9117724</v>
      </c>
      <c r="Y38" s="94">
        <v>196743330.14369771</v>
      </c>
      <c r="Z38" s="94">
        <v>196476598.36846575</v>
      </c>
      <c r="AA38" s="94">
        <v>196208269.63909411</v>
      </c>
      <c r="AB38" s="94">
        <v>195939340.03353164</v>
      </c>
      <c r="AC38" s="94">
        <v>195670410.42796913</v>
      </c>
      <c r="AD38" s="94">
        <v>195401480.82240662</v>
      </c>
      <c r="AE38" s="94">
        <v>195132551.21684414</v>
      </c>
      <c r="AF38" s="94">
        <v>194863621.61128163</v>
      </c>
      <c r="AG38" s="94">
        <v>194594692.00571913</v>
      </c>
      <c r="AH38" s="94">
        <v>194325762.40015662</v>
      </c>
      <c r="AI38" s="94">
        <v>194056832.79459414</v>
      </c>
      <c r="AJ38" s="94">
        <v>193787903.18903163</v>
      </c>
      <c r="AK38" s="94">
        <v>193518973.58346912</v>
      </c>
      <c r="AL38" s="94">
        <v>193250043.97790661</v>
      </c>
      <c r="AM38" s="94">
        <v>192981114.37234414</v>
      </c>
    </row>
    <row r="39" spans="1:39" s="115" customFormat="1" x14ac:dyDescent="0.25">
      <c r="B39" s="124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>
        <f>O28-AVERAGE(C32:O32)-O38</f>
        <v>0</v>
      </c>
      <c r="P39" s="122">
        <f t="shared" ref="P39:AM39" si="9">P28-AVERAGE(D32:P32)-P38</f>
        <v>0</v>
      </c>
      <c r="Q39" s="122">
        <f t="shared" si="9"/>
        <v>0</v>
      </c>
      <c r="R39" s="122">
        <f t="shared" si="9"/>
        <v>0</v>
      </c>
      <c r="S39" s="122">
        <f t="shared" si="9"/>
        <v>0</v>
      </c>
      <c r="T39" s="122">
        <f t="shared" si="9"/>
        <v>0</v>
      </c>
      <c r="U39" s="122">
        <f t="shared" si="9"/>
        <v>0</v>
      </c>
      <c r="V39" s="122">
        <f t="shared" si="9"/>
        <v>0</v>
      </c>
      <c r="W39" s="122">
        <f t="shared" si="9"/>
        <v>0</v>
      </c>
      <c r="X39" s="122">
        <f t="shared" si="9"/>
        <v>0</v>
      </c>
      <c r="Y39" s="122">
        <f t="shared" si="9"/>
        <v>0</v>
      </c>
      <c r="Z39" s="122">
        <f t="shared" si="9"/>
        <v>0</v>
      </c>
      <c r="AA39" s="122">
        <f t="shared" si="9"/>
        <v>0</v>
      </c>
      <c r="AB39" s="122">
        <f t="shared" si="9"/>
        <v>0</v>
      </c>
      <c r="AC39" s="122">
        <f t="shared" si="9"/>
        <v>0</v>
      </c>
      <c r="AD39" s="122">
        <f t="shared" si="9"/>
        <v>0</v>
      </c>
      <c r="AE39" s="122">
        <f t="shared" si="9"/>
        <v>0</v>
      </c>
      <c r="AF39" s="122">
        <f t="shared" si="9"/>
        <v>0</v>
      </c>
      <c r="AG39" s="122">
        <f t="shared" si="9"/>
        <v>0</v>
      </c>
      <c r="AH39" s="122">
        <f t="shared" si="9"/>
        <v>0</v>
      </c>
      <c r="AI39" s="122">
        <f t="shared" si="9"/>
        <v>0</v>
      </c>
      <c r="AJ39" s="122">
        <f t="shared" si="9"/>
        <v>0</v>
      </c>
      <c r="AK39" s="122">
        <f t="shared" si="9"/>
        <v>0</v>
      </c>
      <c r="AL39" s="122">
        <f t="shared" si="9"/>
        <v>0</v>
      </c>
      <c r="AM39" s="122">
        <f t="shared" si="9"/>
        <v>0</v>
      </c>
    </row>
    <row r="40" spans="1:39" x14ac:dyDescent="0.25">
      <c r="B40" s="56" t="s">
        <v>117</v>
      </c>
      <c r="C40" s="104">
        <v>2025</v>
      </c>
      <c r="D40" s="104">
        <v>2026</v>
      </c>
      <c r="E40" s="104">
        <v>2027</v>
      </c>
    </row>
    <row r="41" spans="1:39" x14ac:dyDescent="0.25">
      <c r="B41" s="61" t="s">
        <v>118</v>
      </c>
      <c r="C41" s="98">
        <f>+C23</f>
        <v>45657</v>
      </c>
      <c r="D41" s="98">
        <f>+O23</f>
        <v>46022</v>
      </c>
      <c r="E41" s="98">
        <f>+AA23</f>
        <v>46387</v>
      </c>
    </row>
    <row r="42" spans="1:39" x14ac:dyDescent="0.25">
      <c r="B42" s="61" t="s">
        <v>119</v>
      </c>
      <c r="C42" s="75">
        <f>SUMIF($C$23:$AM$23,C41,$C$35:$AM$35)</f>
        <v>19116269.439999998</v>
      </c>
      <c r="D42" s="75">
        <f>SUMIF($C$23:$AM$23,D41,$C$35:$AM$35)</f>
        <v>199825793.72999999</v>
      </c>
      <c r="E42" s="75">
        <f>SUMIF($C$23:$AM$23,E41,$C$35:$AM$35)</f>
        <v>199825793.72999999</v>
      </c>
    </row>
    <row r="43" spans="1:39" x14ac:dyDescent="0.25">
      <c r="B43" s="61" t="s">
        <v>9</v>
      </c>
      <c r="C43" s="73">
        <f>+Assumptions!C11*Assumptions!C13</f>
        <v>8.9650000000000007E-3</v>
      </c>
      <c r="D43" s="73">
        <f>+Assumptions!D11*Assumptions!D13</f>
        <v>8.9650000000000007E-3</v>
      </c>
      <c r="E43" s="73">
        <f>+Assumptions!E11*Assumptions!E13</f>
        <v>8.9650000000000007E-3</v>
      </c>
      <c r="F43" s="73"/>
      <c r="H43" s="73"/>
    </row>
    <row r="44" spans="1:39" ht="15.75" thickBot="1" x14ac:dyDescent="0.3">
      <c r="B44" s="61" t="s">
        <v>96</v>
      </c>
      <c r="C44" s="76">
        <f>+C42*C43</f>
        <v>171377.3555296</v>
      </c>
      <c r="D44" s="76">
        <f>+D42*D43</f>
        <v>1791438.24078945</v>
      </c>
      <c r="E44" s="76">
        <f>+E42*E43</f>
        <v>1791438.24078945</v>
      </c>
      <c r="F44" s="73"/>
      <c r="H44" s="73"/>
    </row>
    <row r="45" spans="1:39" x14ac:dyDescent="0.25">
      <c r="D45" s="73"/>
      <c r="F45" s="73"/>
      <c r="H45" s="73"/>
    </row>
    <row r="46" spans="1:39" x14ac:dyDescent="0.25">
      <c r="B46" s="72"/>
      <c r="D46" s="73"/>
      <c r="F46" s="73"/>
      <c r="H46" s="73"/>
    </row>
    <row r="47" spans="1:39" x14ac:dyDescent="0.25">
      <c r="B47" s="72"/>
      <c r="D47" s="73"/>
      <c r="F47" s="73"/>
      <c r="H47" s="73"/>
    </row>
    <row r="48" spans="1:39" x14ac:dyDescent="0.25">
      <c r="B48" s="72"/>
      <c r="D48" s="73"/>
      <c r="F48" s="73"/>
      <c r="H48" s="73"/>
    </row>
    <row r="49" spans="2:8" x14ac:dyDescent="0.25">
      <c r="B49" s="72"/>
      <c r="D49" s="73"/>
      <c r="F49" s="73"/>
      <c r="H49" s="73"/>
    </row>
    <row r="50" spans="2:8" x14ac:dyDescent="0.25">
      <c r="B50" s="72"/>
      <c r="D50" s="73"/>
      <c r="F50" s="73"/>
      <c r="H50" s="73"/>
    </row>
    <row r="51" spans="2:8" x14ac:dyDescent="0.25">
      <c r="B51" s="72"/>
      <c r="D51" s="73"/>
      <c r="F51" s="73"/>
      <c r="H51" s="73"/>
    </row>
    <row r="52" spans="2:8" x14ac:dyDescent="0.25">
      <c r="B52" s="72"/>
      <c r="D52" s="73"/>
      <c r="F52" s="73"/>
      <c r="H52" s="73"/>
    </row>
    <row r="53" spans="2:8" x14ac:dyDescent="0.25">
      <c r="B53" s="72"/>
      <c r="D53" s="73"/>
      <c r="F53" s="73"/>
      <c r="H53" s="73"/>
    </row>
    <row r="54" spans="2:8" x14ac:dyDescent="0.25">
      <c r="B54" s="72"/>
      <c r="D54" s="73"/>
      <c r="F54" s="73"/>
      <c r="H54" s="73"/>
    </row>
    <row r="55" spans="2:8" x14ac:dyDescent="0.25">
      <c r="B55" s="72"/>
      <c r="D55" s="73"/>
      <c r="F55" s="73"/>
      <c r="H55" s="73"/>
    </row>
    <row r="56" spans="2:8" x14ac:dyDescent="0.25">
      <c r="B56" s="72"/>
      <c r="D56" s="73"/>
      <c r="F56" s="73"/>
      <c r="H56" s="73"/>
    </row>
    <row r="57" spans="2:8" x14ac:dyDescent="0.25">
      <c r="B57" s="72"/>
      <c r="D57" s="73"/>
      <c r="F57" s="73"/>
      <c r="H57" s="73"/>
    </row>
    <row r="58" spans="2:8" x14ac:dyDescent="0.25">
      <c r="B58" s="72"/>
      <c r="D58" s="73"/>
      <c r="F58" s="73"/>
      <c r="H58" s="73"/>
    </row>
    <row r="59" spans="2:8" x14ac:dyDescent="0.25">
      <c r="B59" s="72"/>
      <c r="D59" s="73"/>
      <c r="F59" s="73"/>
      <c r="H59" s="73"/>
    </row>
    <row r="60" spans="2:8" x14ac:dyDescent="0.25">
      <c r="B60" s="72"/>
      <c r="D60" s="73"/>
      <c r="F60" s="73"/>
      <c r="H60" s="73"/>
    </row>
    <row r="61" spans="2:8" x14ac:dyDescent="0.25">
      <c r="B61" s="72"/>
      <c r="D61" s="73"/>
      <c r="F61" s="73"/>
      <c r="H61" s="73"/>
    </row>
    <row r="62" spans="2:8" x14ac:dyDescent="0.25">
      <c r="B62" s="72"/>
      <c r="D62" s="73"/>
      <c r="F62" s="73"/>
      <c r="H62" s="73"/>
    </row>
    <row r="63" spans="2:8" x14ac:dyDescent="0.25">
      <c r="B63" s="72"/>
      <c r="D63" s="73"/>
      <c r="F63" s="73"/>
      <c r="H63" s="73"/>
    </row>
    <row r="64" spans="2:8" x14ac:dyDescent="0.25">
      <c r="B64" s="72"/>
      <c r="D64" s="73"/>
      <c r="F64" s="73"/>
      <c r="H64" s="73"/>
    </row>
    <row r="65" spans="2:8" x14ac:dyDescent="0.25">
      <c r="B65" s="72"/>
      <c r="D65" s="73"/>
      <c r="F65" s="73"/>
      <c r="H65" s="73"/>
    </row>
    <row r="66" spans="2:8" x14ac:dyDescent="0.25">
      <c r="B66" s="72"/>
      <c r="D66" s="73"/>
      <c r="F66" s="73"/>
      <c r="H66" s="73"/>
    </row>
    <row r="67" spans="2:8" x14ac:dyDescent="0.25">
      <c r="B67" s="72"/>
      <c r="D67" s="73"/>
      <c r="F67" s="73"/>
      <c r="H67" s="73"/>
    </row>
    <row r="68" spans="2:8" x14ac:dyDescent="0.25">
      <c r="B68" s="72"/>
      <c r="D68" s="73"/>
      <c r="F68" s="73"/>
      <c r="H68" s="73"/>
    </row>
    <row r="69" spans="2:8" x14ac:dyDescent="0.25">
      <c r="B69" s="72"/>
      <c r="D69" s="73"/>
      <c r="F69" s="73"/>
      <c r="H69" s="73"/>
    </row>
    <row r="70" spans="2:8" x14ac:dyDescent="0.25">
      <c r="B70" s="72"/>
      <c r="D70" s="73"/>
      <c r="F70" s="73"/>
      <c r="H70" s="73"/>
    </row>
    <row r="71" spans="2:8" x14ac:dyDescent="0.25">
      <c r="B71" s="72"/>
      <c r="D71" s="73"/>
      <c r="F71" s="73"/>
      <c r="H71" s="73"/>
    </row>
  </sheetData>
  <pageMargins left="0.7" right="0.7" top="0.75" bottom="0.75" header="0.3" footer="0.3"/>
  <pageSetup scale="77" fitToHeight="0" orientation="landscape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A401B-1D5C-428D-B681-4D2A124D5520}">
  <sheetPr>
    <pageSetUpPr fitToPage="1"/>
  </sheetPr>
  <dimension ref="A1:BC71"/>
  <sheetViews>
    <sheetView showGridLines="0" topLeftCell="AG39" zoomScale="70" zoomScaleNormal="70" workbookViewId="0">
      <selection activeCell="E11" sqref="E11"/>
    </sheetView>
  </sheetViews>
  <sheetFormatPr defaultColWidth="9.140625" defaultRowHeight="15" x14ac:dyDescent="0.25"/>
  <cols>
    <col min="1" max="1" width="6" style="57" customWidth="1"/>
    <col min="2" max="2" width="42.42578125" style="57" customWidth="1"/>
    <col min="3" max="39" width="15.5703125" style="57" customWidth="1"/>
    <col min="40" max="16384" width="9.140625" style="57"/>
  </cols>
  <sheetData>
    <row r="1" spans="1:9" x14ac:dyDescent="0.25">
      <c r="A1" s="56" t="s">
        <v>0</v>
      </c>
    </row>
    <row r="2" spans="1:9" x14ac:dyDescent="0.25">
      <c r="A2" s="56" t="s">
        <v>87</v>
      </c>
      <c r="C2" s="56"/>
    </row>
    <row r="3" spans="1:9" x14ac:dyDescent="0.25">
      <c r="A3" s="56" t="str">
        <f>"South Tampa Resilience Project Revenue Requirement @ "&amp;TEXT(Assumptions!C9,"0.00%")&amp;" ROE"</f>
        <v>South Tampa Resilience Project Revenue Requirement @ 11.50% ROE</v>
      </c>
      <c r="B3" s="56"/>
      <c r="C3" s="56"/>
    </row>
    <row r="4" spans="1:9" x14ac:dyDescent="0.25">
      <c r="B4" s="90"/>
    </row>
    <row r="5" spans="1:9" x14ac:dyDescent="0.25">
      <c r="A5" s="58"/>
      <c r="C5" s="59">
        <v>2025</v>
      </c>
      <c r="D5" s="60"/>
      <c r="E5" s="59">
        <v>2026</v>
      </c>
      <c r="F5" s="60"/>
      <c r="G5" s="59">
        <v>2027</v>
      </c>
      <c r="I5" s="59" t="s">
        <v>51</v>
      </c>
    </row>
    <row r="6" spans="1:9" x14ac:dyDescent="0.25">
      <c r="A6" s="58">
        <v>1</v>
      </c>
      <c r="B6" s="61" t="s">
        <v>89</v>
      </c>
      <c r="C6" s="67">
        <f>+O28</f>
        <v>76792683.823846146</v>
      </c>
      <c r="D6" s="63"/>
      <c r="E6" s="67">
        <f>+AA28-C6</f>
        <v>68906417.14692305</v>
      </c>
      <c r="F6" s="63"/>
      <c r="G6" s="67">
        <f>+AM28-C6-E6</f>
        <v>27623903.949230731</v>
      </c>
      <c r="I6" s="67">
        <f>+C6+E6+G6</f>
        <v>173323004.91999993</v>
      </c>
    </row>
    <row r="7" spans="1:9" x14ac:dyDescent="0.25">
      <c r="A7" s="58">
        <f>+A6+1</f>
        <v>2</v>
      </c>
      <c r="B7" s="61" t="s">
        <v>90</v>
      </c>
      <c r="C7" s="64">
        <f>'D-1a'!Q31</f>
        <v>7.3700000000000002E-2</v>
      </c>
      <c r="D7" s="65"/>
      <c r="E7" s="66">
        <f>+C7</f>
        <v>7.3700000000000002E-2</v>
      </c>
      <c r="F7" s="65"/>
      <c r="G7" s="66">
        <f>+E7</f>
        <v>7.3700000000000002E-2</v>
      </c>
      <c r="I7" s="66">
        <f>IFERROR(+I8/I6,0)</f>
        <v>7.3700000000000002E-2</v>
      </c>
    </row>
    <row r="8" spans="1:9" x14ac:dyDescent="0.25">
      <c r="A8" s="58">
        <f t="shared" ref="A8:A15" si="0">+A7+1</f>
        <v>3</v>
      </c>
      <c r="B8" s="61" t="s">
        <v>106</v>
      </c>
      <c r="C8" s="67">
        <f>+C6*C7</f>
        <v>5659620.7978174612</v>
      </c>
      <c r="D8" s="63"/>
      <c r="E8" s="67">
        <f>+E6*E7</f>
        <v>5078402.943728229</v>
      </c>
      <c r="F8" s="63"/>
      <c r="G8" s="67">
        <f>+G6*G7</f>
        <v>2035881.7210583049</v>
      </c>
      <c r="I8" s="67">
        <f>+C8+E8+G8</f>
        <v>12773905.462603996</v>
      </c>
    </row>
    <row r="9" spans="1:9" x14ac:dyDescent="0.25">
      <c r="A9" s="58">
        <f t="shared" si="0"/>
        <v>4</v>
      </c>
      <c r="B9" s="61" t="s">
        <v>92</v>
      </c>
      <c r="C9" s="85">
        <f>+Assumptions!C19</f>
        <v>1.3436399999999999</v>
      </c>
      <c r="D9" s="68"/>
      <c r="E9" s="85">
        <f>+Assumptions!D19</f>
        <v>1.3436399999999999</v>
      </c>
      <c r="F9" s="86"/>
      <c r="G9" s="85">
        <f>+Assumptions!E19</f>
        <v>1.3436399999999999</v>
      </c>
      <c r="I9" s="85">
        <f>IFERROR(+I10/I8,0)</f>
        <v>1.3436399999999997</v>
      </c>
    </row>
    <row r="10" spans="1:9" x14ac:dyDescent="0.25">
      <c r="A10" s="58">
        <f t="shared" si="0"/>
        <v>5</v>
      </c>
      <c r="B10" s="61" t="s">
        <v>93</v>
      </c>
      <c r="C10" s="109">
        <f>+C8*C9</f>
        <v>7604492.888779453</v>
      </c>
      <c r="D10" s="63"/>
      <c r="E10" s="109">
        <f>+E8*E9</f>
        <v>6823545.3313109977</v>
      </c>
      <c r="F10" s="63"/>
      <c r="G10" s="109">
        <f>+G8*G9</f>
        <v>2735492.1156827807</v>
      </c>
      <c r="I10" s="142">
        <f t="shared" ref="I10:I15" si="1">+C10+E10+G10</f>
        <v>17163530.33577323</v>
      </c>
    </row>
    <row r="11" spans="1:9" x14ac:dyDescent="0.25">
      <c r="A11" s="58">
        <f t="shared" si="0"/>
        <v>6</v>
      </c>
      <c r="B11" s="61" t="s">
        <v>94</v>
      </c>
      <c r="C11" s="108">
        <v>750316</v>
      </c>
      <c r="D11" s="63"/>
      <c r="E11" s="108">
        <v>663561</v>
      </c>
      <c r="F11" s="63"/>
      <c r="G11" s="108">
        <v>31105</v>
      </c>
      <c r="I11" s="67">
        <f t="shared" si="1"/>
        <v>1444982</v>
      </c>
    </row>
    <row r="12" spans="1:9" x14ac:dyDescent="0.25">
      <c r="A12" s="58">
        <f t="shared" si="0"/>
        <v>7</v>
      </c>
      <c r="B12" s="61" t="s">
        <v>95</v>
      </c>
      <c r="C12" s="67">
        <f>SUMIF($C$22:$AM$22,C5,$C$31:$AM$31)</f>
        <v>1560749.8296713333</v>
      </c>
      <c r="D12" s="63"/>
      <c r="E12" s="67">
        <f>SUMIF($C$22:$AM$22,E5,$C$31:$AM$31)-C12</f>
        <v>1459937.7699606672</v>
      </c>
      <c r="F12" s="63"/>
      <c r="G12" s="67">
        <f>SUMIF($C$22:$AM$22,G5,$C$31:$AM$31)-C12-E12</f>
        <v>622458.63565600058</v>
      </c>
      <c r="I12" s="67">
        <f t="shared" si="1"/>
        <v>3643146.2352880011</v>
      </c>
    </row>
    <row r="13" spans="1:9" x14ac:dyDescent="0.25">
      <c r="A13" s="58">
        <f t="shared" si="0"/>
        <v>8</v>
      </c>
      <c r="B13" s="61" t="s">
        <v>96</v>
      </c>
      <c r="C13" s="63">
        <f>+C44</f>
        <v>5466.9011974500008</v>
      </c>
      <c r="D13" s="63"/>
      <c r="E13" s="63">
        <f>+D44-C13</f>
        <v>1016053.2971930002</v>
      </c>
      <c r="F13" s="63"/>
      <c r="G13" s="63">
        <f>+E44-C13-E13</f>
        <v>532320.5407173495</v>
      </c>
      <c r="I13" s="63">
        <f t="shared" si="1"/>
        <v>1553840.7391077997</v>
      </c>
    </row>
    <row r="14" spans="1:9" x14ac:dyDescent="0.25">
      <c r="A14" s="58">
        <f t="shared" si="0"/>
        <v>9</v>
      </c>
      <c r="B14" s="61" t="s">
        <v>97</v>
      </c>
      <c r="C14" s="62"/>
      <c r="D14" s="63"/>
      <c r="E14" s="62"/>
      <c r="F14" s="63"/>
      <c r="G14" s="62"/>
      <c r="I14" s="62">
        <f t="shared" si="1"/>
        <v>0</v>
      </c>
    </row>
    <row r="15" spans="1:9" x14ac:dyDescent="0.25">
      <c r="A15" s="58">
        <f t="shared" si="0"/>
        <v>10</v>
      </c>
      <c r="B15" s="61" t="s">
        <v>98</v>
      </c>
      <c r="C15" s="70">
        <f>SUM(C10:C14)</f>
        <v>9921025.6196482368</v>
      </c>
      <c r="D15" s="63"/>
      <c r="E15" s="70">
        <f>SUM(E10:E14)</f>
        <v>9963097.3984646648</v>
      </c>
      <c r="F15" s="63"/>
      <c r="G15" s="70">
        <f>SUM(G10:G14)</f>
        <v>3921376.2920561307</v>
      </c>
      <c r="I15" s="70">
        <f t="shared" si="1"/>
        <v>23805499.310169034</v>
      </c>
    </row>
    <row r="16" spans="1:9" x14ac:dyDescent="0.25">
      <c r="A16" s="58"/>
      <c r="B16" s="61"/>
      <c r="C16" s="63"/>
      <c r="D16" s="63"/>
      <c r="E16" s="63"/>
      <c r="F16" s="63"/>
      <c r="G16" s="63"/>
    </row>
    <row r="17" spans="1:55" x14ac:dyDescent="0.25">
      <c r="A17" s="58"/>
      <c r="B17" s="61"/>
      <c r="C17" s="71"/>
      <c r="E17" s="71"/>
      <c r="G17" s="71"/>
    </row>
    <row r="18" spans="1:55" x14ac:dyDescent="0.25">
      <c r="A18" s="58"/>
      <c r="B18" s="61"/>
      <c r="C18" s="71"/>
      <c r="E18" s="71"/>
      <c r="G18" s="71"/>
    </row>
    <row r="19" spans="1:55" x14ac:dyDescent="0.25">
      <c r="B19" s="72"/>
    </row>
    <row r="20" spans="1:55" x14ac:dyDescent="0.25">
      <c r="B20" s="57" t="s">
        <v>121</v>
      </c>
      <c r="C20" s="80" t="s">
        <v>123</v>
      </c>
    </row>
    <row r="22" spans="1:55" x14ac:dyDescent="0.25">
      <c r="B22" s="72"/>
      <c r="C22" s="74">
        <f>YEAR(C23)</f>
        <v>2024</v>
      </c>
      <c r="D22" s="74">
        <f t="shared" ref="D22:AM22" si="2">YEAR(D23)</f>
        <v>2025</v>
      </c>
      <c r="E22" s="74">
        <f t="shared" si="2"/>
        <v>2025</v>
      </c>
      <c r="F22" s="74">
        <f t="shared" si="2"/>
        <v>2025</v>
      </c>
      <c r="G22" s="74">
        <f t="shared" si="2"/>
        <v>2025</v>
      </c>
      <c r="H22" s="74">
        <f t="shared" si="2"/>
        <v>2025</v>
      </c>
      <c r="I22" s="74">
        <f t="shared" si="2"/>
        <v>2025</v>
      </c>
      <c r="J22" s="74">
        <f t="shared" si="2"/>
        <v>2025</v>
      </c>
      <c r="K22" s="74">
        <f t="shared" si="2"/>
        <v>2025</v>
      </c>
      <c r="L22" s="74">
        <f t="shared" si="2"/>
        <v>2025</v>
      </c>
      <c r="M22" s="74">
        <f t="shared" si="2"/>
        <v>2025</v>
      </c>
      <c r="N22" s="74">
        <f t="shared" si="2"/>
        <v>2025</v>
      </c>
      <c r="O22" s="74">
        <f t="shared" si="2"/>
        <v>2025</v>
      </c>
      <c r="P22" s="74">
        <f t="shared" si="2"/>
        <v>2026</v>
      </c>
      <c r="Q22" s="74">
        <f t="shared" si="2"/>
        <v>2026</v>
      </c>
      <c r="R22" s="74">
        <f t="shared" si="2"/>
        <v>2026</v>
      </c>
      <c r="S22" s="74">
        <f t="shared" si="2"/>
        <v>2026</v>
      </c>
      <c r="T22" s="74">
        <f t="shared" si="2"/>
        <v>2026</v>
      </c>
      <c r="U22" s="74">
        <f t="shared" si="2"/>
        <v>2026</v>
      </c>
      <c r="V22" s="74">
        <f t="shared" si="2"/>
        <v>2026</v>
      </c>
      <c r="W22" s="74">
        <f t="shared" si="2"/>
        <v>2026</v>
      </c>
      <c r="X22" s="74">
        <f t="shared" si="2"/>
        <v>2026</v>
      </c>
      <c r="Y22" s="74">
        <f t="shared" si="2"/>
        <v>2026</v>
      </c>
      <c r="Z22" s="74">
        <f t="shared" si="2"/>
        <v>2026</v>
      </c>
      <c r="AA22" s="74">
        <f t="shared" si="2"/>
        <v>2026</v>
      </c>
      <c r="AB22" s="74">
        <f t="shared" si="2"/>
        <v>2027</v>
      </c>
      <c r="AC22" s="74">
        <f t="shared" si="2"/>
        <v>2027</v>
      </c>
      <c r="AD22" s="74">
        <f t="shared" si="2"/>
        <v>2027</v>
      </c>
      <c r="AE22" s="74">
        <f t="shared" si="2"/>
        <v>2027</v>
      </c>
      <c r="AF22" s="74">
        <f t="shared" si="2"/>
        <v>2027</v>
      </c>
      <c r="AG22" s="74">
        <f t="shared" si="2"/>
        <v>2027</v>
      </c>
      <c r="AH22" s="74">
        <f t="shared" si="2"/>
        <v>2027</v>
      </c>
      <c r="AI22" s="74">
        <f t="shared" si="2"/>
        <v>2027</v>
      </c>
      <c r="AJ22" s="74">
        <f t="shared" si="2"/>
        <v>2027</v>
      </c>
      <c r="AK22" s="74">
        <f t="shared" si="2"/>
        <v>2027</v>
      </c>
      <c r="AL22" s="74">
        <f t="shared" si="2"/>
        <v>2027</v>
      </c>
      <c r="AM22" s="74">
        <f t="shared" si="2"/>
        <v>2027</v>
      </c>
    </row>
    <row r="23" spans="1:55" customFormat="1" x14ac:dyDescent="0.25">
      <c r="A23" s="57"/>
      <c r="B23" s="57"/>
      <c r="C23" s="43">
        <v>45657</v>
      </c>
      <c r="D23" s="43">
        <v>45688</v>
      </c>
      <c r="E23" s="43">
        <v>45716</v>
      </c>
      <c r="F23" s="43">
        <v>45747</v>
      </c>
      <c r="G23" s="43">
        <v>45777</v>
      </c>
      <c r="H23" s="43">
        <v>45808</v>
      </c>
      <c r="I23" s="43">
        <v>45838</v>
      </c>
      <c r="J23" s="43">
        <v>45869</v>
      </c>
      <c r="K23" s="43">
        <v>45900</v>
      </c>
      <c r="L23" s="43">
        <v>45930</v>
      </c>
      <c r="M23" s="43">
        <v>45961</v>
      </c>
      <c r="N23" s="43">
        <v>45991</v>
      </c>
      <c r="O23" s="43">
        <v>46022</v>
      </c>
      <c r="P23" s="43">
        <v>46053</v>
      </c>
      <c r="Q23" s="43">
        <v>46081</v>
      </c>
      <c r="R23" s="43">
        <v>46112</v>
      </c>
      <c r="S23" s="43">
        <v>46142</v>
      </c>
      <c r="T23" s="43">
        <v>46173</v>
      </c>
      <c r="U23" s="43">
        <v>46203</v>
      </c>
      <c r="V23" s="43">
        <v>46234</v>
      </c>
      <c r="W23" s="43">
        <v>46265</v>
      </c>
      <c r="X23" s="43">
        <v>46295</v>
      </c>
      <c r="Y23" s="43">
        <v>46326</v>
      </c>
      <c r="Z23" s="43">
        <v>46356</v>
      </c>
      <c r="AA23" s="43">
        <v>46387</v>
      </c>
      <c r="AB23" s="43">
        <v>46418</v>
      </c>
      <c r="AC23" s="43">
        <v>46446</v>
      </c>
      <c r="AD23" s="43">
        <v>46477</v>
      </c>
      <c r="AE23" s="43">
        <v>46507</v>
      </c>
      <c r="AF23" s="43">
        <v>46538</v>
      </c>
      <c r="AG23" s="43">
        <v>46568</v>
      </c>
      <c r="AH23" s="43">
        <v>46599</v>
      </c>
      <c r="AI23" s="43">
        <v>46630</v>
      </c>
      <c r="AJ23" s="43">
        <v>46660</v>
      </c>
      <c r="AK23" s="43">
        <v>46691</v>
      </c>
      <c r="AL23" s="43">
        <v>46721</v>
      </c>
      <c r="AM23" s="43">
        <v>46752</v>
      </c>
    </row>
    <row r="24" spans="1:55" customFormat="1" x14ac:dyDescent="0.25">
      <c r="A24" s="57"/>
      <c r="B24" s="53" t="s">
        <v>109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</row>
    <row r="25" spans="1:55" customFormat="1" x14ac:dyDescent="0.25">
      <c r="A25" s="57"/>
      <c r="B25" s="48" t="s">
        <v>110</v>
      </c>
      <c r="C25" s="94">
        <v>609804.93000000005</v>
      </c>
      <c r="D25" s="94">
        <v>609804.93000000005</v>
      </c>
      <c r="E25" s="94">
        <v>609804.93000000005</v>
      </c>
      <c r="F25" s="94">
        <v>609804.93000000005</v>
      </c>
      <c r="G25" s="94">
        <v>107604563.75</v>
      </c>
      <c r="H25" s="94">
        <v>108889083.73</v>
      </c>
      <c r="I25" s="94">
        <v>108948916.73</v>
      </c>
      <c r="J25" s="94">
        <v>110979370.13000001</v>
      </c>
      <c r="K25" s="94">
        <v>111000129.13000001</v>
      </c>
      <c r="L25" s="94">
        <v>111006988.13000001</v>
      </c>
      <c r="M25" s="94">
        <v>111012747.13000001</v>
      </c>
      <c r="N25" s="94">
        <v>112478506.13000001</v>
      </c>
      <c r="O25" s="94">
        <v>113945365.13000001</v>
      </c>
      <c r="P25" s="94">
        <v>113948524.13000001</v>
      </c>
      <c r="Q25" s="94">
        <v>113951683.13000001</v>
      </c>
      <c r="R25" s="94">
        <v>113954842.13000001</v>
      </c>
      <c r="S25" s="94">
        <v>113958001.13000001</v>
      </c>
      <c r="T25" s="94">
        <v>113961160.13000001</v>
      </c>
      <c r="U25" s="94">
        <v>172524930.51999995</v>
      </c>
      <c r="V25" s="94">
        <v>172579930.51999995</v>
      </c>
      <c r="W25" s="94">
        <v>172624930.51999995</v>
      </c>
      <c r="X25" s="94">
        <v>172669930.51999995</v>
      </c>
      <c r="Y25" s="94">
        <v>173323004.91999996</v>
      </c>
      <c r="Z25" s="94">
        <v>173323004.91999996</v>
      </c>
      <c r="AA25" s="94">
        <v>173323004.91999996</v>
      </c>
      <c r="AB25" s="94">
        <v>173323004.91999996</v>
      </c>
      <c r="AC25" s="94">
        <v>173323004.91999996</v>
      </c>
      <c r="AD25" s="94">
        <v>173323004.91999996</v>
      </c>
      <c r="AE25" s="94">
        <v>173323004.91999996</v>
      </c>
      <c r="AF25" s="94">
        <v>173323004.91999996</v>
      </c>
      <c r="AG25" s="94">
        <v>173323004.91999996</v>
      </c>
      <c r="AH25" s="94">
        <v>173323004.91999996</v>
      </c>
      <c r="AI25" s="94">
        <v>173323004.91999996</v>
      </c>
      <c r="AJ25" s="94">
        <v>173323004.91999996</v>
      </c>
      <c r="AK25" s="94">
        <v>173323004.91999996</v>
      </c>
      <c r="AL25" s="94">
        <v>173323004.91999996</v>
      </c>
      <c r="AM25" s="94">
        <v>173323004.91999996</v>
      </c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</row>
    <row r="26" spans="1:55" customFormat="1" x14ac:dyDescent="0.25">
      <c r="A26" s="57"/>
      <c r="B26" s="48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</row>
    <row r="27" spans="1:55" customFormat="1" ht="15.75" thickBot="1" x14ac:dyDescent="0.3">
      <c r="A27" s="57"/>
      <c r="B27" s="48" t="s">
        <v>111</v>
      </c>
      <c r="C27" s="42">
        <f t="shared" ref="C27:AM27" si="3">SUM(C25:C26)</f>
        <v>609804.93000000005</v>
      </c>
      <c r="D27" s="42">
        <f t="shared" si="3"/>
        <v>609804.93000000005</v>
      </c>
      <c r="E27" s="42">
        <f t="shared" si="3"/>
        <v>609804.93000000005</v>
      </c>
      <c r="F27" s="42">
        <f t="shared" si="3"/>
        <v>609804.93000000005</v>
      </c>
      <c r="G27" s="42">
        <f t="shared" si="3"/>
        <v>107604563.75</v>
      </c>
      <c r="H27" s="42">
        <f t="shared" si="3"/>
        <v>108889083.73</v>
      </c>
      <c r="I27" s="42">
        <f t="shared" si="3"/>
        <v>108948916.73</v>
      </c>
      <c r="J27" s="42">
        <f t="shared" si="3"/>
        <v>110979370.13000001</v>
      </c>
      <c r="K27" s="42">
        <f t="shared" si="3"/>
        <v>111000129.13000001</v>
      </c>
      <c r="L27" s="42">
        <f t="shared" si="3"/>
        <v>111006988.13000001</v>
      </c>
      <c r="M27" s="42">
        <f t="shared" si="3"/>
        <v>111012747.13000001</v>
      </c>
      <c r="N27" s="42">
        <f t="shared" si="3"/>
        <v>112478506.13000001</v>
      </c>
      <c r="O27" s="42">
        <f t="shared" si="3"/>
        <v>113945365.13000001</v>
      </c>
      <c r="P27" s="42">
        <f t="shared" si="3"/>
        <v>113948524.13000001</v>
      </c>
      <c r="Q27" s="42">
        <f t="shared" si="3"/>
        <v>113951683.13000001</v>
      </c>
      <c r="R27" s="42">
        <f t="shared" si="3"/>
        <v>113954842.13000001</v>
      </c>
      <c r="S27" s="42">
        <f t="shared" si="3"/>
        <v>113958001.13000001</v>
      </c>
      <c r="T27" s="42">
        <f t="shared" si="3"/>
        <v>113961160.13000001</v>
      </c>
      <c r="U27" s="42">
        <f t="shared" si="3"/>
        <v>172524930.51999995</v>
      </c>
      <c r="V27" s="42">
        <f t="shared" si="3"/>
        <v>172579930.51999995</v>
      </c>
      <c r="W27" s="42">
        <f t="shared" si="3"/>
        <v>172624930.51999995</v>
      </c>
      <c r="X27" s="42">
        <f t="shared" si="3"/>
        <v>172669930.51999995</v>
      </c>
      <c r="Y27" s="42">
        <f t="shared" si="3"/>
        <v>173323004.91999996</v>
      </c>
      <c r="Z27" s="42">
        <f t="shared" si="3"/>
        <v>173323004.91999996</v>
      </c>
      <c r="AA27" s="42">
        <f t="shared" si="3"/>
        <v>173323004.91999996</v>
      </c>
      <c r="AB27" s="42">
        <f t="shared" si="3"/>
        <v>173323004.91999996</v>
      </c>
      <c r="AC27" s="42">
        <f t="shared" si="3"/>
        <v>173323004.91999996</v>
      </c>
      <c r="AD27" s="42">
        <f t="shared" si="3"/>
        <v>173323004.91999996</v>
      </c>
      <c r="AE27" s="42">
        <f t="shared" si="3"/>
        <v>173323004.91999996</v>
      </c>
      <c r="AF27" s="42">
        <f t="shared" si="3"/>
        <v>173323004.91999996</v>
      </c>
      <c r="AG27" s="42">
        <f t="shared" si="3"/>
        <v>173323004.91999996</v>
      </c>
      <c r="AH27" s="42">
        <f t="shared" si="3"/>
        <v>173323004.91999996</v>
      </c>
      <c r="AI27" s="42">
        <f t="shared" si="3"/>
        <v>173323004.91999996</v>
      </c>
      <c r="AJ27" s="42">
        <f t="shared" si="3"/>
        <v>173323004.91999996</v>
      </c>
      <c r="AK27" s="42">
        <f t="shared" si="3"/>
        <v>173323004.91999996</v>
      </c>
      <c r="AL27" s="42">
        <f t="shared" si="3"/>
        <v>173323004.91999996</v>
      </c>
      <c r="AM27" s="42">
        <f t="shared" si="3"/>
        <v>173323004.91999996</v>
      </c>
    </row>
    <row r="28" spans="1:55" customFormat="1" ht="15.75" thickTop="1" x14ac:dyDescent="0.25">
      <c r="A28" s="57"/>
      <c r="B28" s="48" t="s">
        <v>116</v>
      </c>
      <c r="C28" s="94">
        <v>418666.02692307695</v>
      </c>
      <c r="D28" s="94">
        <v>465574.09846153838</v>
      </c>
      <c r="E28" s="94">
        <v>512482.16999999993</v>
      </c>
      <c r="F28" s="94">
        <v>556581.56076923059</v>
      </c>
      <c r="G28" s="94">
        <v>8808379.0392307695</v>
      </c>
      <c r="H28" s="94">
        <v>17158142.268461537</v>
      </c>
      <c r="I28" s="94">
        <v>25497675.927692305</v>
      </c>
      <c r="J28" s="94">
        <v>33988732.11923077</v>
      </c>
      <c r="K28" s="94">
        <v>42481385.156923078</v>
      </c>
      <c r="L28" s="94">
        <v>50974565.810000002</v>
      </c>
      <c r="M28" s="94">
        <v>59468189.463076912</v>
      </c>
      <c r="N28" s="94">
        <v>68074563.808461547</v>
      </c>
      <c r="O28" s="94">
        <v>76792683.823846146</v>
      </c>
      <c r="P28" s="94">
        <v>85511046.839230761</v>
      </c>
      <c r="Q28" s="94">
        <v>94229652.854615375</v>
      </c>
      <c r="R28" s="94">
        <v>102948501.86999999</v>
      </c>
      <c r="S28" s="94">
        <v>111667593.88538462</v>
      </c>
      <c r="T28" s="94">
        <v>112156562.83769232</v>
      </c>
      <c r="U28" s="94">
        <v>117051627.97538461</v>
      </c>
      <c r="V28" s="94">
        <v>121946321.34384617</v>
      </c>
      <c r="W28" s="94">
        <v>126688287.5276923</v>
      </c>
      <c r="X28" s="94">
        <v>131432118.40384616</v>
      </c>
      <c r="Y28" s="94">
        <v>136225658.15692306</v>
      </c>
      <c r="Z28" s="94">
        <v>141018754.90999997</v>
      </c>
      <c r="AA28" s="94">
        <v>145699100.9707692</v>
      </c>
      <c r="AB28" s="94">
        <v>150266611.72384611</v>
      </c>
      <c r="AC28" s="94">
        <v>154833879.47692302</v>
      </c>
      <c r="AD28" s="94">
        <v>159400904.22999993</v>
      </c>
      <c r="AE28" s="94">
        <v>163967685.98307687</v>
      </c>
      <c r="AF28" s="94">
        <v>168534224.73615378</v>
      </c>
      <c r="AG28" s="94">
        <v>173100520.48923072</v>
      </c>
      <c r="AH28" s="94">
        <v>173161910.82769224</v>
      </c>
      <c r="AI28" s="94">
        <v>173219070.39692304</v>
      </c>
      <c r="AJ28" s="94">
        <v>173272768.42769226</v>
      </c>
      <c r="AK28" s="94">
        <v>173323004.91999993</v>
      </c>
      <c r="AL28" s="94">
        <v>173323004.91999993</v>
      </c>
      <c r="AM28" s="94">
        <v>173323004.91999993</v>
      </c>
    </row>
    <row r="29" spans="1:55" customFormat="1" x14ac:dyDescent="0.25">
      <c r="A29" s="57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>
        <f>AVERAGE(C27:O27)-O28</f>
        <v>0</v>
      </c>
      <c r="P29" s="41">
        <f t="shared" ref="P29:AM29" si="4">AVERAGE(D27:P27)-P28</f>
        <v>0</v>
      </c>
      <c r="Q29" s="41">
        <f t="shared" si="4"/>
        <v>0</v>
      </c>
      <c r="R29" s="41">
        <f t="shared" si="4"/>
        <v>0</v>
      </c>
      <c r="S29" s="41">
        <f t="shared" si="4"/>
        <v>0</v>
      </c>
      <c r="T29" s="41">
        <f t="shared" si="4"/>
        <v>0</v>
      </c>
      <c r="U29" s="41">
        <f t="shared" si="4"/>
        <v>0</v>
      </c>
      <c r="V29" s="41">
        <f t="shared" si="4"/>
        <v>0</v>
      </c>
      <c r="W29" s="41">
        <f t="shared" si="4"/>
        <v>0</v>
      </c>
      <c r="X29" s="41">
        <f t="shared" si="4"/>
        <v>0</v>
      </c>
      <c r="Y29" s="41">
        <f t="shared" si="4"/>
        <v>0</v>
      </c>
      <c r="Z29" s="41">
        <f t="shared" si="4"/>
        <v>0</v>
      </c>
      <c r="AA29" s="41">
        <f t="shared" si="4"/>
        <v>0</v>
      </c>
      <c r="AB29" s="41">
        <f t="shared" si="4"/>
        <v>0</v>
      </c>
      <c r="AC29" s="41">
        <f t="shared" si="4"/>
        <v>0</v>
      </c>
      <c r="AD29" s="41">
        <f t="shared" si="4"/>
        <v>0</v>
      </c>
      <c r="AE29" s="41">
        <f t="shared" si="4"/>
        <v>0</v>
      </c>
      <c r="AF29" s="41">
        <f t="shared" si="4"/>
        <v>0</v>
      </c>
      <c r="AG29" s="41">
        <f t="shared" si="4"/>
        <v>0</v>
      </c>
      <c r="AH29" s="41">
        <f t="shared" si="4"/>
        <v>0</v>
      </c>
      <c r="AI29" s="41">
        <f t="shared" si="4"/>
        <v>0</v>
      </c>
      <c r="AJ29" s="41">
        <f t="shared" si="4"/>
        <v>0</v>
      </c>
      <c r="AK29" s="41">
        <f t="shared" si="4"/>
        <v>0</v>
      </c>
      <c r="AL29" s="41">
        <f t="shared" si="4"/>
        <v>0</v>
      </c>
      <c r="AM29" s="41">
        <f t="shared" si="4"/>
        <v>0</v>
      </c>
    </row>
    <row r="30" spans="1:55" customFormat="1" x14ac:dyDescent="0.25">
      <c r="A30" s="57"/>
      <c r="B30" s="53" t="s">
        <v>113</v>
      </c>
    </row>
    <row r="31" spans="1:55" customFormat="1" x14ac:dyDescent="0.25">
      <c r="A31" s="57"/>
      <c r="B31" s="48" t="s">
        <v>95</v>
      </c>
      <c r="C31" s="95"/>
      <c r="D31" s="95">
        <v>1684.0364865000001</v>
      </c>
      <c r="E31" s="95">
        <v>1684.0364865000001</v>
      </c>
      <c r="F31" s="95">
        <v>1684.0364865000001</v>
      </c>
      <c r="G31" s="95">
        <v>1684.0364865000001</v>
      </c>
      <c r="H31" s="95">
        <v>189683.55491266664</v>
      </c>
      <c r="I31" s="95">
        <v>191910.05621133331</v>
      </c>
      <c r="J31" s="95">
        <v>192013.76674466667</v>
      </c>
      <c r="K31" s="95">
        <v>195533.21930466668</v>
      </c>
      <c r="L31" s="95">
        <v>195569.20157133337</v>
      </c>
      <c r="M31" s="95">
        <v>195581.0905046667</v>
      </c>
      <c r="N31" s="95">
        <v>195591.07277133333</v>
      </c>
      <c r="O31" s="95">
        <v>198131.72170466668</v>
      </c>
      <c r="P31" s="95">
        <v>200674.27730466667</v>
      </c>
      <c r="Q31" s="95">
        <v>200679.75290466668</v>
      </c>
      <c r="R31" s="95">
        <v>200685.22850466668</v>
      </c>
      <c r="S31" s="95">
        <v>200690.70410466669</v>
      </c>
      <c r="T31" s="95">
        <v>200696.17970466666</v>
      </c>
      <c r="U31" s="95">
        <v>200701.65530466667</v>
      </c>
      <c r="V31" s="95">
        <v>302212.19064733334</v>
      </c>
      <c r="W31" s="95">
        <v>302307.52398066665</v>
      </c>
      <c r="X31" s="95">
        <v>302385.52398066665</v>
      </c>
      <c r="Y31" s="95">
        <v>302463.52398066665</v>
      </c>
      <c r="Z31" s="95">
        <v>303595.51960733335</v>
      </c>
      <c r="AA31" s="95">
        <v>303595.51960733335</v>
      </c>
      <c r="AB31" s="95">
        <v>303595.51960733335</v>
      </c>
      <c r="AC31" s="95">
        <v>303595.51960733335</v>
      </c>
      <c r="AD31" s="95">
        <v>303595.51960733335</v>
      </c>
      <c r="AE31" s="95">
        <v>303595.51960733335</v>
      </c>
      <c r="AF31" s="95">
        <v>303595.51960733335</v>
      </c>
      <c r="AG31" s="95">
        <v>303595.51960733335</v>
      </c>
      <c r="AH31" s="95">
        <v>303595.51960733335</v>
      </c>
      <c r="AI31" s="95">
        <v>303595.51960733335</v>
      </c>
      <c r="AJ31" s="95">
        <v>303595.51960733335</v>
      </c>
      <c r="AK31" s="95">
        <v>303595.51960733335</v>
      </c>
      <c r="AL31" s="95">
        <v>303595.51960733335</v>
      </c>
      <c r="AM31" s="95">
        <v>303595.51960733335</v>
      </c>
    </row>
    <row r="32" spans="1:55" customFormat="1" x14ac:dyDescent="0.25">
      <c r="A32" s="57"/>
      <c r="B32" s="48" t="s">
        <v>114</v>
      </c>
      <c r="C32" s="41">
        <v>12113.840125000002</v>
      </c>
      <c r="D32" s="41">
        <f>+C32+D31</f>
        <v>13797.876611500003</v>
      </c>
      <c r="E32" s="41">
        <f t="shared" ref="E32:AM32" si="5">+D32+E31</f>
        <v>15481.913098000005</v>
      </c>
      <c r="F32" s="41">
        <f t="shared" si="5"/>
        <v>17165.949584500006</v>
      </c>
      <c r="G32" s="41">
        <f t="shared" si="5"/>
        <v>18849.986071000007</v>
      </c>
      <c r="H32" s="41">
        <f t="shared" si="5"/>
        <v>208533.54098366667</v>
      </c>
      <c r="I32" s="41">
        <f t="shared" si="5"/>
        <v>400443.59719499998</v>
      </c>
      <c r="J32" s="41">
        <f t="shared" si="5"/>
        <v>592457.36393966665</v>
      </c>
      <c r="K32" s="41">
        <f t="shared" si="5"/>
        <v>787990.58324433328</v>
      </c>
      <c r="L32" s="41">
        <f t="shared" si="5"/>
        <v>983559.78481566662</v>
      </c>
      <c r="M32" s="41">
        <f t="shared" si="5"/>
        <v>1179140.8753203333</v>
      </c>
      <c r="N32" s="41">
        <f t="shared" si="5"/>
        <v>1374731.9480916667</v>
      </c>
      <c r="O32" s="41">
        <f t="shared" si="5"/>
        <v>1572863.6697963334</v>
      </c>
      <c r="P32" s="41">
        <f t="shared" si="5"/>
        <v>1773537.947101</v>
      </c>
      <c r="Q32" s="41">
        <f t="shared" si="5"/>
        <v>1974217.7000056666</v>
      </c>
      <c r="R32" s="41">
        <f t="shared" si="5"/>
        <v>2174902.9285103334</v>
      </c>
      <c r="S32" s="41">
        <f t="shared" si="5"/>
        <v>2375593.632615</v>
      </c>
      <c r="T32" s="41">
        <f t="shared" si="5"/>
        <v>2576289.8123196666</v>
      </c>
      <c r="U32" s="41">
        <f t="shared" si="5"/>
        <v>2776991.4676243332</v>
      </c>
      <c r="V32" s="41">
        <f t="shared" si="5"/>
        <v>3079203.6582716666</v>
      </c>
      <c r="W32" s="41">
        <f t="shared" si="5"/>
        <v>3381511.1822523335</v>
      </c>
      <c r="X32" s="41">
        <f t="shared" si="5"/>
        <v>3683896.7062330004</v>
      </c>
      <c r="Y32" s="41">
        <f t="shared" si="5"/>
        <v>3986360.2302136673</v>
      </c>
      <c r="Z32" s="41">
        <f t="shared" si="5"/>
        <v>4289955.7498210007</v>
      </c>
      <c r="AA32" s="41">
        <f t="shared" si="5"/>
        <v>4593551.2694283342</v>
      </c>
      <c r="AB32" s="41">
        <f t="shared" si="5"/>
        <v>4897146.7890356677</v>
      </c>
      <c r="AC32" s="41">
        <f t="shared" si="5"/>
        <v>5200742.3086430011</v>
      </c>
      <c r="AD32" s="41">
        <f t="shared" si="5"/>
        <v>5504337.8282503346</v>
      </c>
      <c r="AE32" s="41">
        <f t="shared" si="5"/>
        <v>5807933.3478576681</v>
      </c>
      <c r="AF32" s="41">
        <f t="shared" si="5"/>
        <v>6111528.8674650015</v>
      </c>
      <c r="AG32" s="41">
        <f t="shared" si="5"/>
        <v>6415124.387072335</v>
      </c>
      <c r="AH32" s="41">
        <f t="shared" si="5"/>
        <v>6718719.9066796685</v>
      </c>
      <c r="AI32" s="41">
        <f t="shared" si="5"/>
        <v>7022315.4262870019</v>
      </c>
      <c r="AJ32" s="41">
        <f t="shared" si="5"/>
        <v>7325910.9458943354</v>
      </c>
      <c r="AK32" s="41">
        <f t="shared" si="5"/>
        <v>7629506.4655016689</v>
      </c>
      <c r="AL32" s="41">
        <f t="shared" si="5"/>
        <v>7933101.9851090023</v>
      </c>
      <c r="AM32" s="41">
        <f t="shared" si="5"/>
        <v>8236697.5047163358</v>
      </c>
    </row>
    <row r="33" spans="1:39" s="116" customFormat="1" x14ac:dyDescent="0.25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>
        <v>0</v>
      </c>
      <c r="P33" s="79">
        <v>0</v>
      </c>
      <c r="Q33" s="79">
        <v>0</v>
      </c>
      <c r="R33" s="79">
        <v>0</v>
      </c>
      <c r="S33" s="79">
        <v>0</v>
      </c>
      <c r="T33" s="79">
        <v>0</v>
      </c>
      <c r="U33" s="79">
        <v>0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79">
        <v>0</v>
      </c>
      <c r="AC33" s="79">
        <v>0</v>
      </c>
      <c r="AD33" s="79">
        <v>0</v>
      </c>
      <c r="AE33" s="79">
        <v>0</v>
      </c>
      <c r="AF33" s="79">
        <v>0</v>
      </c>
      <c r="AG33" s="79">
        <v>0</v>
      </c>
      <c r="AH33" s="79">
        <v>0</v>
      </c>
      <c r="AI33" s="79">
        <v>0</v>
      </c>
      <c r="AJ33" s="79">
        <v>0</v>
      </c>
      <c r="AK33" s="79">
        <v>0</v>
      </c>
      <c r="AL33" s="79">
        <v>0</v>
      </c>
      <c r="AM33" s="79">
        <v>0</v>
      </c>
    </row>
    <row r="34" spans="1:39" customFormat="1" x14ac:dyDescent="0.25">
      <c r="A34" s="57"/>
      <c r="B34" s="53" t="s">
        <v>115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1:39" customFormat="1" x14ac:dyDescent="0.25">
      <c r="A35" s="57"/>
      <c r="B35" s="48" t="s">
        <v>111</v>
      </c>
      <c r="C35" s="41">
        <f>+C27</f>
        <v>609804.93000000005</v>
      </c>
      <c r="D35" s="41">
        <f t="shared" ref="D35:AM35" si="6">+D27</f>
        <v>609804.93000000005</v>
      </c>
      <c r="E35" s="41">
        <f t="shared" si="6"/>
        <v>609804.93000000005</v>
      </c>
      <c r="F35" s="41">
        <f t="shared" si="6"/>
        <v>609804.93000000005</v>
      </c>
      <c r="G35" s="41">
        <f t="shared" si="6"/>
        <v>107604563.75</v>
      </c>
      <c r="H35" s="41">
        <f t="shared" si="6"/>
        <v>108889083.73</v>
      </c>
      <c r="I35" s="41">
        <f t="shared" si="6"/>
        <v>108948916.73</v>
      </c>
      <c r="J35" s="41">
        <f t="shared" si="6"/>
        <v>110979370.13000001</v>
      </c>
      <c r="K35" s="41">
        <f t="shared" si="6"/>
        <v>111000129.13000001</v>
      </c>
      <c r="L35" s="41">
        <f t="shared" si="6"/>
        <v>111006988.13000001</v>
      </c>
      <c r="M35" s="41">
        <f t="shared" si="6"/>
        <v>111012747.13000001</v>
      </c>
      <c r="N35" s="41">
        <f t="shared" si="6"/>
        <v>112478506.13000001</v>
      </c>
      <c r="O35" s="41">
        <f t="shared" si="6"/>
        <v>113945365.13000001</v>
      </c>
      <c r="P35" s="41">
        <f t="shared" si="6"/>
        <v>113948524.13000001</v>
      </c>
      <c r="Q35" s="41">
        <f t="shared" si="6"/>
        <v>113951683.13000001</v>
      </c>
      <c r="R35" s="41">
        <f t="shared" si="6"/>
        <v>113954842.13000001</v>
      </c>
      <c r="S35" s="41">
        <f t="shared" si="6"/>
        <v>113958001.13000001</v>
      </c>
      <c r="T35" s="41">
        <f t="shared" si="6"/>
        <v>113961160.13000001</v>
      </c>
      <c r="U35" s="41">
        <f t="shared" si="6"/>
        <v>172524930.51999995</v>
      </c>
      <c r="V35" s="41">
        <f t="shared" si="6"/>
        <v>172579930.51999995</v>
      </c>
      <c r="W35" s="41">
        <f t="shared" si="6"/>
        <v>172624930.51999995</v>
      </c>
      <c r="X35" s="41">
        <f t="shared" si="6"/>
        <v>172669930.51999995</v>
      </c>
      <c r="Y35" s="41">
        <f t="shared" si="6"/>
        <v>173323004.91999996</v>
      </c>
      <c r="Z35" s="41">
        <f t="shared" si="6"/>
        <v>173323004.91999996</v>
      </c>
      <c r="AA35" s="41">
        <f t="shared" si="6"/>
        <v>173323004.91999996</v>
      </c>
      <c r="AB35" s="41">
        <f t="shared" si="6"/>
        <v>173323004.91999996</v>
      </c>
      <c r="AC35" s="41">
        <f t="shared" si="6"/>
        <v>173323004.91999996</v>
      </c>
      <c r="AD35" s="41">
        <f t="shared" si="6"/>
        <v>173323004.91999996</v>
      </c>
      <c r="AE35" s="41">
        <f t="shared" si="6"/>
        <v>173323004.91999996</v>
      </c>
      <c r="AF35" s="41">
        <f t="shared" si="6"/>
        <v>173323004.91999996</v>
      </c>
      <c r="AG35" s="41">
        <f t="shared" si="6"/>
        <v>173323004.91999996</v>
      </c>
      <c r="AH35" s="41">
        <f t="shared" si="6"/>
        <v>173323004.91999996</v>
      </c>
      <c r="AI35" s="41">
        <f t="shared" si="6"/>
        <v>173323004.91999996</v>
      </c>
      <c r="AJ35" s="41">
        <f t="shared" si="6"/>
        <v>173323004.91999996</v>
      </c>
      <c r="AK35" s="41">
        <f t="shared" si="6"/>
        <v>173323004.91999996</v>
      </c>
      <c r="AL35" s="41">
        <f t="shared" si="6"/>
        <v>173323004.91999996</v>
      </c>
      <c r="AM35" s="41">
        <f t="shared" si="6"/>
        <v>173323004.91999996</v>
      </c>
    </row>
    <row r="36" spans="1:39" customFormat="1" x14ac:dyDescent="0.25">
      <c r="A36" s="57"/>
      <c r="B36" s="48" t="s">
        <v>114</v>
      </c>
      <c r="C36" s="41">
        <f>+C32</f>
        <v>12113.840125000002</v>
      </c>
      <c r="D36" s="41">
        <f t="shared" ref="D36:AM36" si="7">+D32</f>
        <v>13797.876611500003</v>
      </c>
      <c r="E36" s="41">
        <f t="shared" si="7"/>
        <v>15481.913098000005</v>
      </c>
      <c r="F36" s="41">
        <f t="shared" si="7"/>
        <v>17165.949584500006</v>
      </c>
      <c r="G36" s="41">
        <f t="shared" si="7"/>
        <v>18849.986071000007</v>
      </c>
      <c r="H36" s="41">
        <f t="shared" si="7"/>
        <v>208533.54098366667</v>
      </c>
      <c r="I36" s="41">
        <f t="shared" si="7"/>
        <v>400443.59719499998</v>
      </c>
      <c r="J36" s="41">
        <f t="shared" si="7"/>
        <v>592457.36393966665</v>
      </c>
      <c r="K36" s="41">
        <f t="shared" si="7"/>
        <v>787990.58324433328</v>
      </c>
      <c r="L36" s="41">
        <f t="shared" si="7"/>
        <v>983559.78481566662</v>
      </c>
      <c r="M36" s="41">
        <f t="shared" si="7"/>
        <v>1179140.8753203333</v>
      </c>
      <c r="N36" s="41">
        <f t="shared" si="7"/>
        <v>1374731.9480916667</v>
      </c>
      <c r="O36" s="41">
        <f t="shared" si="7"/>
        <v>1572863.6697963334</v>
      </c>
      <c r="P36" s="41">
        <f t="shared" si="7"/>
        <v>1773537.947101</v>
      </c>
      <c r="Q36" s="41">
        <f t="shared" si="7"/>
        <v>1974217.7000056666</v>
      </c>
      <c r="R36" s="41">
        <f t="shared" si="7"/>
        <v>2174902.9285103334</v>
      </c>
      <c r="S36" s="41">
        <f t="shared" si="7"/>
        <v>2375593.632615</v>
      </c>
      <c r="T36" s="41">
        <f t="shared" si="7"/>
        <v>2576289.8123196666</v>
      </c>
      <c r="U36" s="41">
        <f t="shared" si="7"/>
        <v>2776991.4676243332</v>
      </c>
      <c r="V36" s="41">
        <f t="shared" si="7"/>
        <v>3079203.6582716666</v>
      </c>
      <c r="W36" s="41">
        <f t="shared" si="7"/>
        <v>3381511.1822523335</v>
      </c>
      <c r="X36" s="41">
        <f t="shared" si="7"/>
        <v>3683896.7062330004</v>
      </c>
      <c r="Y36" s="41">
        <f t="shared" si="7"/>
        <v>3986360.2302136673</v>
      </c>
      <c r="Z36" s="41">
        <f t="shared" si="7"/>
        <v>4289955.7498210007</v>
      </c>
      <c r="AA36" s="41">
        <f t="shared" si="7"/>
        <v>4593551.2694283342</v>
      </c>
      <c r="AB36" s="41">
        <f t="shared" si="7"/>
        <v>4897146.7890356677</v>
      </c>
      <c r="AC36" s="41">
        <f t="shared" si="7"/>
        <v>5200742.3086430011</v>
      </c>
      <c r="AD36" s="41">
        <f t="shared" si="7"/>
        <v>5504337.8282503346</v>
      </c>
      <c r="AE36" s="41">
        <f t="shared" si="7"/>
        <v>5807933.3478576681</v>
      </c>
      <c r="AF36" s="41">
        <f t="shared" si="7"/>
        <v>6111528.8674650015</v>
      </c>
      <c r="AG36" s="41">
        <f t="shared" si="7"/>
        <v>6415124.387072335</v>
      </c>
      <c r="AH36" s="41">
        <f t="shared" si="7"/>
        <v>6718719.9066796685</v>
      </c>
      <c r="AI36" s="41">
        <f t="shared" si="7"/>
        <v>7022315.4262870019</v>
      </c>
      <c r="AJ36" s="41">
        <f t="shared" si="7"/>
        <v>7325910.9458943354</v>
      </c>
      <c r="AK36" s="41">
        <f t="shared" si="7"/>
        <v>7629506.4655016689</v>
      </c>
      <c r="AL36" s="41">
        <f t="shared" si="7"/>
        <v>7933101.9851090023</v>
      </c>
      <c r="AM36" s="41">
        <f t="shared" si="7"/>
        <v>8236697.5047163358</v>
      </c>
    </row>
    <row r="37" spans="1:39" customFormat="1" ht="15.75" thickBot="1" x14ac:dyDescent="0.3">
      <c r="A37" s="57"/>
      <c r="B37" s="48" t="s">
        <v>115</v>
      </c>
      <c r="C37" s="77">
        <f>+C35-C36</f>
        <v>597691.08987500006</v>
      </c>
      <c r="D37" s="77">
        <f t="shared" ref="D37:AM37" si="8">+D35-D36</f>
        <v>596007.0533885</v>
      </c>
      <c r="E37" s="77">
        <f t="shared" si="8"/>
        <v>594323.01690200006</v>
      </c>
      <c r="F37" s="77">
        <f t="shared" si="8"/>
        <v>592638.9804155</v>
      </c>
      <c r="G37" s="77">
        <f t="shared" si="8"/>
        <v>107585713.76392899</v>
      </c>
      <c r="H37" s="77">
        <f t="shared" si="8"/>
        <v>108680550.18901634</v>
      </c>
      <c r="I37" s="77">
        <f t="shared" si="8"/>
        <v>108548473.132805</v>
      </c>
      <c r="J37" s="77">
        <f t="shared" si="8"/>
        <v>110386912.76606034</v>
      </c>
      <c r="K37" s="77">
        <f t="shared" si="8"/>
        <v>110212138.54675567</v>
      </c>
      <c r="L37" s="77">
        <f t="shared" si="8"/>
        <v>110023428.34518434</v>
      </c>
      <c r="M37" s="77">
        <f t="shared" si="8"/>
        <v>109833606.25467968</v>
      </c>
      <c r="N37" s="77">
        <f t="shared" si="8"/>
        <v>111103774.18190834</v>
      </c>
      <c r="O37" s="77">
        <f t="shared" si="8"/>
        <v>112372501.46020368</v>
      </c>
      <c r="P37" s="77">
        <f t="shared" si="8"/>
        <v>112174986.18289901</v>
      </c>
      <c r="Q37" s="77">
        <f t="shared" si="8"/>
        <v>111977465.42999434</v>
      </c>
      <c r="R37" s="77">
        <f t="shared" si="8"/>
        <v>111779939.20148967</v>
      </c>
      <c r="S37" s="77">
        <f t="shared" si="8"/>
        <v>111582407.49738501</v>
      </c>
      <c r="T37" s="77">
        <f t="shared" si="8"/>
        <v>111384870.31768034</v>
      </c>
      <c r="U37" s="77">
        <f t="shared" si="8"/>
        <v>169747939.05237561</v>
      </c>
      <c r="V37" s="77">
        <f t="shared" si="8"/>
        <v>169500726.86172828</v>
      </c>
      <c r="W37" s="77">
        <f t="shared" si="8"/>
        <v>169243419.3377476</v>
      </c>
      <c r="X37" s="77">
        <f t="shared" si="8"/>
        <v>168986033.81376696</v>
      </c>
      <c r="Y37" s="77">
        <f t="shared" si="8"/>
        <v>169336644.68978629</v>
      </c>
      <c r="Z37" s="77">
        <f t="shared" si="8"/>
        <v>169033049.17017895</v>
      </c>
      <c r="AA37" s="77">
        <f t="shared" si="8"/>
        <v>168729453.65057161</v>
      </c>
      <c r="AB37" s="77">
        <f t="shared" si="8"/>
        <v>168425858.13096428</v>
      </c>
      <c r="AC37" s="77">
        <f t="shared" si="8"/>
        <v>168122262.61135694</v>
      </c>
      <c r="AD37" s="77">
        <f t="shared" si="8"/>
        <v>167818667.09174961</v>
      </c>
      <c r="AE37" s="77">
        <f t="shared" si="8"/>
        <v>167515071.5721423</v>
      </c>
      <c r="AF37" s="77">
        <f t="shared" si="8"/>
        <v>167211476.05253497</v>
      </c>
      <c r="AG37" s="77">
        <f t="shared" si="8"/>
        <v>166907880.53292763</v>
      </c>
      <c r="AH37" s="77">
        <f t="shared" si="8"/>
        <v>166604285.0133203</v>
      </c>
      <c r="AI37" s="77">
        <f t="shared" si="8"/>
        <v>166300689.49371296</v>
      </c>
      <c r="AJ37" s="77">
        <f t="shared" si="8"/>
        <v>165997093.97410563</v>
      </c>
      <c r="AK37" s="77">
        <f t="shared" si="8"/>
        <v>165693498.45449829</v>
      </c>
      <c r="AL37" s="77">
        <f t="shared" si="8"/>
        <v>165389902.93489096</v>
      </c>
      <c r="AM37" s="77">
        <f t="shared" si="8"/>
        <v>165086307.41528362</v>
      </c>
    </row>
    <row r="38" spans="1:39" customFormat="1" x14ac:dyDescent="0.25">
      <c r="A38" s="57"/>
      <c r="B38" s="48" t="s">
        <v>116</v>
      </c>
      <c r="C38" s="94">
        <v>414349.4086998718</v>
      </c>
      <c r="D38" s="94">
        <v>460196.10511437169</v>
      </c>
      <c r="E38" s="94">
        <v>505913.26026067941</v>
      </c>
      <c r="F38" s="94">
        <v>548692.1933695639</v>
      </c>
      <c r="G38" s="94">
        <v>8799045.7583775651</v>
      </c>
      <c r="H38" s="94">
        <v>17132839.572799716</v>
      </c>
      <c r="I38" s="94">
        <v>25441708.874072794</v>
      </c>
      <c r="J38" s="94">
        <v>33887432.677653849</v>
      </c>
      <c r="K38" s="94">
        <v>42319827.013444409</v>
      </c>
      <c r="L38" s="94">
        <v>50737819.882808596</v>
      </c>
      <c r="M38" s="94">
        <v>59141325.755828425</v>
      </c>
      <c r="N38" s="94">
        <v>67642651.556944981</v>
      </c>
      <c r="O38" s="94">
        <v>76240596.829317167</v>
      </c>
      <c r="P38" s="94">
        <v>84823465.682626709</v>
      </c>
      <c r="Q38" s="94">
        <v>93391270.173134848</v>
      </c>
      <c r="R38" s="94">
        <v>101944009.87964159</v>
      </c>
      <c r="S38" s="94">
        <v>110481684.38094695</v>
      </c>
      <c r="T38" s="94">
        <v>110773927.19277398</v>
      </c>
      <c r="U38" s="94">
        <v>115471418.64380161</v>
      </c>
      <c r="V38" s="94">
        <v>120160053.5460265</v>
      </c>
      <c r="W38" s="94">
        <v>124687477.12846397</v>
      </c>
      <c r="X38" s="94">
        <v>129208545.99515715</v>
      </c>
      <c r="Y38" s="94">
        <v>133771101.09858805</v>
      </c>
      <c r="Z38" s="94">
        <v>138324904.3997803</v>
      </c>
      <c r="AA38" s="94">
        <v>142757648.97429287</v>
      </c>
      <c r="AB38" s="94">
        <v>147069445.64127445</v>
      </c>
      <c r="AC38" s="94">
        <v>151373082.28961736</v>
      </c>
      <c r="AD38" s="94">
        <v>155668559.3405216</v>
      </c>
      <c r="AE38" s="94">
        <v>159955877.21518719</v>
      </c>
      <c r="AF38" s="94">
        <v>164235036.33481413</v>
      </c>
      <c r="AG38" s="94">
        <v>168506037.1206024</v>
      </c>
      <c r="AH38" s="94">
        <v>168264217.57913658</v>
      </c>
      <c r="AI38" s="94">
        <v>168018060.85852003</v>
      </c>
      <c r="AJ38" s="94">
        <v>167768343.52285525</v>
      </c>
      <c r="AK38" s="94">
        <v>167515071.57214227</v>
      </c>
      <c r="AL38" s="94">
        <v>167211476.05253494</v>
      </c>
      <c r="AM38" s="94">
        <v>166907880.5329276</v>
      </c>
    </row>
    <row r="39" spans="1:39" customFormat="1" x14ac:dyDescent="0.25">
      <c r="B39" s="48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>
        <f>O28-AVERAGE(C32:O32)-O38</f>
        <v>0</v>
      </c>
      <c r="P39" s="114">
        <f t="shared" ref="P39:AM39" si="9">P28-AVERAGE(D32:P32)-P38</f>
        <v>0</v>
      </c>
      <c r="Q39" s="114">
        <f t="shared" si="9"/>
        <v>0</v>
      </c>
      <c r="R39" s="114">
        <f t="shared" si="9"/>
        <v>0</v>
      </c>
      <c r="S39" s="114">
        <f t="shared" si="9"/>
        <v>0</v>
      </c>
      <c r="T39" s="114">
        <f t="shared" si="9"/>
        <v>0</v>
      </c>
      <c r="U39" s="114">
        <f t="shared" si="9"/>
        <v>0</v>
      </c>
      <c r="V39" s="114">
        <f t="shared" si="9"/>
        <v>0</v>
      </c>
      <c r="W39" s="114">
        <f t="shared" si="9"/>
        <v>0</v>
      </c>
      <c r="X39" s="114">
        <f t="shared" si="9"/>
        <v>0</v>
      </c>
      <c r="Y39" s="114">
        <f t="shared" si="9"/>
        <v>0</v>
      </c>
      <c r="Z39" s="114">
        <f t="shared" si="9"/>
        <v>0</v>
      </c>
      <c r="AA39" s="114">
        <f t="shared" si="9"/>
        <v>0</v>
      </c>
      <c r="AB39" s="114">
        <f t="shared" si="9"/>
        <v>0</v>
      </c>
      <c r="AC39" s="114">
        <f t="shared" si="9"/>
        <v>0</v>
      </c>
      <c r="AD39" s="114">
        <f t="shared" si="9"/>
        <v>0</v>
      </c>
      <c r="AE39" s="114">
        <f t="shared" si="9"/>
        <v>0</v>
      </c>
      <c r="AF39" s="114">
        <f t="shared" si="9"/>
        <v>0</v>
      </c>
      <c r="AG39" s="114">
        <f t="shared" si="9"/>
        <v>0</v>
      </c>
      <c r="AH39" s="114">
        <f t="shared" si="9"/>
        <v>0</v>
      </c>
      <c r="AI39" s="114">
        <f t="shared" si="9"/>
        <v>0</v>
      </c>
      <c r="AJ39" s="114">
        <f t="shared" si="9"/>
        <v>0</v>
      </c>
      <c r="AK39" s="114">
        <f t="shared" si="9"/>
        <v>0</v>
      </c>
      <c r="AL39" s="114">
        <f t="shared" si="9"/>
        <v>0</v>
      </c>
      <c r="AM39" s="114">
        <f t="shared" si="9"/>
        <v>0</v>
      </c>
    </row>
    <row r="40" spans="1:39" x14ac:dyDescent="0.25">
      <c r="B40" s="56" t="s">
        <v>117</v>
      </c>
      <c r="C40" s="104">
        <v>2025</v>
      </c>
      <c r="D40" s="104">
        <v>2026</v>
      </c>
      <c r="E40" s="104">
        <v>2027</v>
      </c>
    </row>
    <row r="41" spans="1:39" x14ac:dyDescent="0.25">
      <c r="B41" s="61" t="s">
        <v>118</v>
      </c>
      <c r="C41" s="98">
        <f>+C23</f>
        <v>45657</v>
      </c>
      <c r="D41" s="98">
        <f>+O23</f>
        <v>46022</v>
      </c>
      <c r="E41" s="98">
        <f>+AA23</f>
        <v>46387</v>
      </c>
    </row>
    <row r="42" spans="1:39" x14ac:dyDescent="0.25">
      <c r="B42" s="61" t="s">
        <v>119</v>
      </c>
      <c r="C42" s="75">
        <f>SUMIF($C$23:$AM$23,C41,$C$35:$AM$35)</f>
        <v>609804.93000000005</v>
      </c>
      <c r="D42" s="75">
        <f>SUMIF($C$23:$AM$23,D41,$C$35:$AM$35)</f>
        <v>113945365.13000001</v>
      </c>
      <c r="E42" s="75">
        <f>SUMIF($C$23:$AM$23,E41,$C$35:$AM$35)</f>
        <v>173323004.91999996</v>
      </c>
    </row>
    <row r="43" spans="1:39" x14ac:dyDescent="0.25">
      <c r="B43" s="61" t="s">
        <v>9</v>
      </c>
      <c r="C43" s="73">
        <f>+Assumptions!C11*Assumptions!C13</f>
        <v>8.9650000000000007E-3</v>
      </c>
      <c r="D43" s="73">
        <f>+Assumptions!D11*Assumptions!D13</f>
        <v>8.9650000000000007E-3</v>
      </c>
      <c r="E43" s="73">
        <f>+Assumptions!E11*Assumptions!E13</f>
        <v>8.9650000000000007E-3</v>
      </c>
      <c r="F43" s="73"/>
      <c r="H43" s="73"/>
    </row>
    <row r="44" spans="1:39" ht="15.75" thickBot="1" x14ac:dyDescent="0.3">
      <c r="B44" s="61" t="s">
        <v>96</v>
      </c>
      <c r="C44" s="76">
        <f>+C42*C43</f>
        <v>5466.9011974500008</v>
      </c>
      <c r="D44" s="76">
        <f>+D42*D43</f>
        <v>1021520.1983904502</v>
      </c>
      <c r="E44" s="76">
        <f>+E42*E43</f>
        <v>1553840.7391077997</v>
      </c>
      <c r="F44" s="73"/>
      <c r="H44" s="73"/>
    </row>
    <row r="45" spans="1:39" x14ac:dyDescent="0.25">
      <c r="D45" s="73"/>
      <c r="F45" s="73"/>
      <c r="H45" s="73"/>
    </row>
    <row r="46" spans="1:39" x14ac:dyDescent="0.25">
      <c r="B46" s="72"/>
      <c r="D46" s="73"/>
      <c r="F46" s="73"/>
      <c r="H46" s="73"/>
    </row>
    <row r="47" spans="1:39" x14ac:dyDescent="0.25">
      <c r="B47" s="72"/>
      <c r="D47" s="73"/>
      <c r="F47" s="73"/>
      <c r="H47" s="73"/>
    </row>
    <row r="48" spans="1:39" x14ac:dyDescent="0.25">
      <c r="B48" s="72"/>
      <c r="D48" s="73"/>
      <c r="F48" s="73"/>
      <c r="H48" s="73"/>
    </row>
    <row r="49" spans="2:8" x14ac:dyDescent="0.25">
      <c r="B49" s="72"/>
      <c r="D49" s="73"/>
      <c r="F49" s="73"/>
      <c r="H49" s="73"/>
    </row>
    <row r="50" spans="2:8" x14ac:dyDescent="0.25">
      <c r="B50" s="72"/>
      <c r="D50" s="73"/>
      <c r="F50" s="73"/>
      <c r="H50" s="73"/>
    </row>
    <row r="51" spans="2:8" x14ac:dyDescent="0.25">
      <c r="B51" s="72"/>
      <c r="D51" s="73"/>
      <c r="F51" s="73"/>
      <c r="H51" s="73"/>
    </row>
    <row r="52" spans="2:8" x14ac:dyDescent="0.25">
      <c r="B52" s="72"/>
      <c r="D52" s="73"/>
      <c r="F52" s="73"/>
      <c r="H52" s="73"/>
    </row>
    <row r="53" spans="2:8" x14ac:dyDescent="0.25">
      <c r="B53" s="72"/>
      <c r="D53" s="73"/>
      <c r="F53" s="73"/>
      <c r="H53" s="73"/>
    </row>
    <row r="54" spans="2:8" x14ac:dyDescent="0.25">
      <c r="B54" s="72"/>
      <c r="D54" s="73"/>
      <c r="F54" s="73"/>
      <c r="H54" s="73"/>
    </row>
    <row r="55" spans="2:8" x14ac:dyDescent="0.25">
      <c r="B55" s="72"/>
      <c r="D55" s="73"/>
      <c r="F55" s="73"/>
      <c r="H55" s="73"/>
    </row>
    <row r="56" spans="2:8" x14ac:dyDescent="0.25">
      <c r="B56" s="72"/>
      <c r="D56" s="73"/>
      <c r="F56" s="73"/>
      <c r="H56" s="73"/>
    </row>
    <row r="57" spans="2:8" x14ac:dyDescent="0.25">
      <c r="B57" s="72"/>
      <c r="D57" s="73"/>
      <c r="F57" s="73"/>
      <c r="H57" s="73"/>
    </row>
    <row r="58" spans="2:8" x14ac:dyDescent="0.25">
      <c r="B58" s="72"/>
      <c r="D58" s="73"/>
      <c r="F58" s="73"/>
      <c r="H58" s="73"/>
    </row>
    <row r="59" spans="2:8" x14ac:dyDescent="0.25">
      <c r="B59" s="72"/>
      <c r="D59" s="73"/>
      <c r="F59" s="73"/>
      <c r="H59" s="73"/>
    </row>
    <row r="60" spans="2:8" x14ac:dyDescent="0.25">
      <c r="B60" s="72"/>
      <c r="D60" s="73"/>
      <c r="F60" s="73"/>
      <c r="H60" s="73"/>
    </row>
    <row r="61" spans="2:8" x14ac:dyDescent="0.25">
      <c r="B61" s="72"/>
      <c r="D61" s="73"/>
      <c r="F61" s="73"/>
      <c r="H61" s="73"/>
    </row>
    <row r="62" spans="2:8" x14ac:dyDescent="0.25">
      <c r="B62" s="72"/>
      <c r="D62" s="73"/>
      <c r="F62" s="73"/>
      <c r="H62" s="73"/>
    </row>
    <row r="63" spans="2:8" x14ac:dyDescent="0.25">
      <c r="B63" s="72"/>
      <c r="D63" s="73"/>
      <c r="F63" s="73"/>
      <c r="H63" s="73"/>
    </row>
    <row r="64" spans="2:8" x14ac:dyDescent="0.25">
      <c r="B64" s="72"/>
      <c r="D64" s="73"/>
      <c r="F64" s="73"/>
      <c r="H64" s="73"/>
    </row>
    <row r="65" spans="2:8" x14ac:dyDescent="0.25">
      <c r="B65" s="72"/>
      <c r="D65" s="73"/>
      <c r="F65" s="73"/>
      <c r="H65" s="73"/>
    </row>
    <row r="66" spans="2:8" x14ac:dyDescent="0.25">
      <c r="B66" s="72"/>
      <c r="D66" s="73"/>
      <c r="F66" s="73"/>
      <c r="H66" s="73"/>
    </row>
    <row r="67" spans="2:8" x14ac:dyDescent="0.25">
      <c r="B67" s="72"/>
      <c r="D67" s="73"/>
      <c r="F67" s="73"/>
      <c r="H67" s="73"/>
    </row>
    <row r="68" spans="2:8" x14ac:dyDescent="0.25">
      <c r="B68" s="72"/>
      <c r="D68" s="73"/>
      <c r="F68" s="73"/>
      <c r="H68" s="73"/>
    </row>
    <row r="69" spans="2:8" x14ac:dyDescent="0.25">
      <c r="B69" s="72"/>
      <c r="D69" s="73"/>
      <c r="F69" s="73"/>
      <c r="H69" s="73"/>
    </row>
    <row r="70" spans="2:8" x14ac:dyDescent="0.25">
      <c r="B70" s="72"/>
      <c r="D70" s="73"/>
      <c r="F70" s="73"/>
      <c r="H70" s="73"/>
    </row>
    <row r="71" spans="2:8" x14ac:dyDescent="0.25">
      <c r="B71" s="72"/>
      <c r="D71" s="73"/>
      <c r="F71" s="73"/>
      <c r="H71" s="73"/>
    </row>
  </sheetData>
  <pageMargins left="0.7" right="0.7" top="0.75" bottom="0.75" header="0.3" footer="0.3"/>
  <pageSetup scale="77" fitToHeight="0" orientation="landscape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069C0-8C57-4020-B6CF-62FCCE2A10A6}">
  <sheetPr>
    <pageSetUpPr fitToPage="1"/>
  </sheetPr>
  <dimension ref="A1:AO71"/>
  <sheetViews>
    <sheetView showGridLines="0" topLeftCell="AC1" zoomScale="70" zoomScaleNormal="70" workbookViewId="0">
      <selection activeCell="E10" sqref="E10"/>
    </sheetView>
  </sheetViews>
  <sheetFormatPr defaultColWidth="9.140625" defaultRowHeight="15" x14ac:dyDescent="0.25"/>
  <cols>
    <col min="1" max="1" width="6" style="57" customWidth="1"/>
    <col min="2" max="2" width="42.42578125" style="57" customWidth="1"/>
    <col min="3" max="39" width="15.5703125" style="57" customWidth="1"/>
    <col min="40" max="16384" width="9.140625" style="57"/>
  </cols>
  <sheetData>
    <row r="1" spans="1:9" x14ac:dyDescent="0.25">
      <c r="A1" s="56" t="s">
        <v>0</v>
      </c>
    </row>
    <row r="2" spans="1:9" x14ac:dyDescent="0.25">
      <c r="A2" s="56" t="s">
        <v>87</v>
      </c>
      <c r="C2" s="56"/>
    </row>
    <row r="3" spans="1:9" x14ac:dyDescent="0.25">
      <c r="A3" s="56" t="str">
        <f>"Polk 1 Flexibility Project Revenue Requirement @ "&amp;TEXT(Assumptions!C9,"0.00%")&amp;" ROE"</f>
        <v>Polk 1 Flexibility Project Revenue Requirement @ 11.50% ROE</v>
      </c>
      <c r="B3" s="56"/>
      <c r="C3" s="56"/>
    </row>
    <row r="4" spans="1:9" x14ac:dyDescent="0.25">
      <c r="B4" s="90"/>
    </row>
    <row r="5" spans="1:9" x14ac:dyDescent="0.25">
      <c r="A5" s="58"/>
      <c r="C5" s="59">
        <v>2025</v>
      </c>
      <c r="D5" s="60"/>
      <c r="E5" s="59">
        <v>2026</v>
      </c>
      <c r="F5" s="60"/>
      <c r="G5" s="59">
        <v>2027</v>
      </c>
      <c r="I5" s="59" t="s">
        <v>51</v>
      </c>
    </row>
    <row r="6" spans="1:9" x14ac:dyDescent="0.25">
      <c r="A6" s="58">
        <v>1</v>
      </c>
      <c r="B6" s="61" t="s">
        <v>89</v>
      </c>
      <c r="C6" s="67">
        <f>+O28</f>
        <v>49535275.655384623</v>
      </c>
      <c r="D6" s="63"/>
      <c r="E6" s="67">
        <f>+AA28-C6</f>
        <v>30959547.284615375</v>
      </c>
      <c r="F6" s="63"/>
      <c r="G6" s="67">
        <f>+AM28-C6-E6</f>
        <v>0</v>
      </c>
      <c r="I6" s="67">
        <f>+C6+E6+G6</f>
        <v>80494822.939999998</v>
      </c>
    </row>
    <row r="7" spans="1:9" x14ac:dyDescent="0.25">
      <c r="A7" s="58">
        <f>+A6+1</f>
        <v>2</v>
      </c>
      <c r="B7" s="61" t="s">
        <v>90</v>
      </c>
      <c r="C7" s="64">
        <f>'D-1a'!Q31</f>
        <v>7.3700000000000002E-2</v>
      </c>
      <c r="D7" s="65"/>
      <c r="E7" s="66">
        <f>+C7</f>
        <v>7.3700000000000002E-2</v>
      </c>
      <c r="F7" s="65"/>
      <c r="G7" s="66">
        <f>+E7</f>
        <v>7.3700000000000002E-2</v>
      </c>
      <c r="I7" s="66">
        <f>IFERROR(+I8/I6,0)</f>
        <v>7.3700000000000002E-2</v>
      </c>
    </row>
    <row r="8" spans="1:9" x14ac:dyDescent="0.25">
      <c r="A8" s="58">
        <f t="shared" ref="A8:A15" si="0">+A7+1</f>
        <v>3</v>
      </c>
      <c r="B8" s="61" t="s">
        <v>106</v>
      </c>
      <c r="C8" s="67">
        <f>+C6*C7</f>
        <v>3650749.8158018468</v>
      </c>
      <c r="D8" s="63"/>
      <c r="E8" s="67">
        <f>+E6*E7</f>
        <v>2281718.634876153</v>
      </c>
      <c r="F8" s="63"/>
      <c r="G8" s="67">
        <f>+G6*G7</f>
        <v>0</v>
      </c>
      <c r="I8" s="67">
        <f>+C8+E8+G8</f>
        <v>5932468.4506780002</v>
      </c>
    </row>
    <row r="9" spans="1:9" x14ac:dyDescent="0.25">
      <c r="A9" s="58">
        <f t="shared" si="0"/>
        <v>4</v>
      </c>
      <c r="B9" s="61" t="s">
        <v>92</v>
      </c>
      <c r="C9" s="85">
        <f>+Assumptions!C19</f>
        <v>1.3436399999999999</v>
      </c>
      <c r="D9" s="68"/>
      <c r="E9" s="85">
        <f>+Assumptions!D19</f>
        <v>1.3436399999999999</v>
      </c>
      <c r="F9" s="86"/>
      <c r="G9" s="85">
        <f>+Assumptions!E19</f>
        <v>1.3436399999999999</v>
      </c>
      <c r="I9" s="85">
        <f>IFERROR(+I10/I8,0)</f>
        <v>1.3436399999999999</v>
      </c>
    </row>
    <row r="10" spans="1:9" x14ac:dyDescent="0.25">
      <c r="A10" s="58">
        <f t="shared" si="0"/>
        <v>5</v>
      </c>
      <c r="B10" s="61" t="s">
        <v>93</v>
      </c>
      <c r="C10" s="109">
        <f>+C8*C9</f>
        <v>4905293.4825039934</v>
      </c>
      <c r="D10" s="63"/>
      <c r="E10" s="109">
        <f>+E8*E9</f>
        <v>3065808.4265649943</v>
      </c>
      <c r="F10" s="63"/>
      <c r="G10" s="109">
        <f>+G8*G9</f>
        <v>0</v>
      </c>
      <c r="I10" s="142">
        <f>+C10+E10+G10</f>
        <v>7971101.9090689877</v>
      </c>
    </row>
    <row r="11" spans="1:9" x14ac:dyDescent="0.25">
      <c r="A11" s="58">
        <f t="shared" si="0"/>
        <v>6</v>
      </c>
      <c r="B11" s="61" t="s">
        <v>94</v>
      </c>
      <c r="C11" s="108">
        <v>-1857114.0000000002</v>
      </c>
      <c r="D11" s="63"/>
      <c r="E11" s="108">
        <v>-37142.279999999795</v>
      </c>
      <c r="F11" s="63"/>
      <c r="G11" s="67"/>
      <c r="I11" s="67">
        <f>+C11+E11+G11</f>
        <v>-1894256.28</v>
      </c>
    </row>
    <row r="12" spans="1:9" x14ac:dyDescent="0.25">
      <c r="A12" s="58">
        <f t="shared" si="0"/>
        <v>7</v>
      </c>
      <c r="B12" s="61" t="s">
        <v>95</v>
      </c>
      <c r="C12" s="67">
        <f>SUMIF($C$22:$AM$22,C5,$C$31:$AM$31)</f>
        <v>2009687.4127353341</v>
      </c>
      <c r="D12" s="63"/>
      <c r="E12" s="67">
        <f>SUMIF($C$22:$AM$22,E5,$C$31:$AM$31)-C12</f>
        <v>1435491.0090966662</v>
      </c>
      <c r="F12" s="63"/>
      <c r="G12" s="67"/>
      <c r="I12" s="67">
        <f>+C12+E12+G12</f>
        <v>3445178.4218320004</v>
      </c>
    </row>
    <row r="13" spans="1:9" x14ac:dyDescent="0.25">
      <c r="A13" s="58">
        <f t="shared" si="0"/>
        <v>8</v>
      </c>
      <c r="B13" s="61" t="s">
        <v>96</v>
      </c>
      <c r="C13" s="63">
        <f>+C44</f>
        <v>0</v>
      </c>
      <c r="D13" s="63"/>
      <c r="E13" s="63">
        <f>+D44-C13</f>
        <v>721636.08765710017</v>
      </c>
      <c r="F13" s="63"/>
      <c r="G13" s="63"/>
      <c r="I13" s="63">
        <f>+C13+E13+G13</f>
        <v>721636.08765710017</v>
      </c>
    </row>
    <row r="14" spans="1:9" x14ac:dyDescent="0.25">
      <c r="A14" s="58">
        <f t="shared" si="0"/>
        <v>9</v>
      </c>
      <c r="B14" s="61" t="s">
        <v>97</v>
      </c>
      <c r="C14" s="62"/>
      <c r="D14" s="63"/>
      <c r="E14" s="62"/>
      <c r="F14" s="63"/>
      <c r="G14" s="62"/>
      <c r="I14" s="62">
        <f>+C14+E14+G14</f>
        <v>0</v>
      </c>
    </row>
    <row r="15" spans="1:9" x14ac:dyDescent="0.25">
      <c r="A15" s="58">
        <f t="shared" si="0"/>
        <v>10</v>
      </c>
      <c r="B15" s="61" t="s">
        <v>98</v>
      </c>
      <c r="C15" s="70">
        <f>SUM(C10:C14)</f>
        <v>5057866.8952393271</v>
      </c>
      <c r="D15" s="63"/>
      <c r="E15" s="70">
        <f>SUM(E10:E14)</f>
        <v>5185793.2433187617</v>
      </c>
      <c r="F15" s="63"/>
      <c r="G15" s="70">
        <f>SUM(G10:G14)</f>
        <v>0</v>
      </c>
      <c r="I15" s="70">
        <f>SUM(I10:I14)</f>
        <v>10243660.138558088</v>
      </c>
    </row>
    <row r="16" spans="1:9" x14ac:dyDescent="0.25">
      <c r="A16" s="58"/>
      <c r="B16" s="61"/>
      <c r="C16" s="63"/>
      <c r="D16" s="63"/>
      <c r="E16" s="63"/>
      <c r="F16" s="63"/>
      <c r="G16" s="63"/>
    </row>
    <row r="17" spans="1:39" x14ac:dyDescent="0.25">
      <c r="A17" s="58"/>
      <c r="B17" s="61"/>
      <c r="C17" s="71"/>
      <c r="E17" s="71"/>
      <c r="G17" s="71"/>
    </row>
    <row r="18" spans="1:39" x14ac:dyDescent="0.25">
      <c r="A18" s="58"/>
      <c r="B18" s="61"/>
      <c r="C18" s="71"/>
      <c r="E18" s="71"/>
      <c r="G18" s="71"/>
    </row>
    <row r="19" spans="1:39" x14ac:dyDescent="0.25">
      <c r="B19" s="72"/>
    </row>
    <row r="20" spans="1:39" x14ac:dyDescent="0.25">
      <c r="B20" s="57" t="s">
        <v>121</v>
      </c>
      <c r="C20" s="80">
        <v>45778</v>
      </c>
    </row>
    <row r="22" spans="1:39" x14ac:dyDescent="0.25">
      <c r="B22" s="72"/>
      <c r="C22" s="74">
        <f>YEAR(C23)</f>
        <v>2024</v>
      </c>
      <c r="D22" s="74">
        <f t="shared" ref="D22:AM22" si="1">YEAR(D23)</f>
        <v>2025</v>
      </c>
      <c r="E22" s="74">
        <f t="shared" si="1"/>
        <v>2025</v>
      </c>
      <c r="F22" s="74">
        <f t="shared" si="1"/>
        <v>2025</v>
      </c>
      <c r="G22" s="74">
        <f t="shared" si="1"/>
        <v>2025</v>
      </c>
      <c r="H22" s="74">
        <f t="shared" si="1"/>
        <v>2025</v>
      </c>
      <c r="I22" s="74">
        <f t="shared" si="1"/>
        <v>2025</v>
      </c>
      <c r="J22" s="74">
        <f t="shared" si="1"/>
        <v>2025</v>
      </c>
      <c r="K22" s="74">
        <f t="shared" si="1"/>
        <v>2025</v>
      </c>
      <c r="L22" s="74">
        <f t="shared" si="1"/>
        <v>2025</v>
      </c>
      <c r="M22" s="74">
        <f t="shared" si="1"/>
        <v>2025</v>
      </c>
      <c r="N22" s="74">
        <f t="shared" si="1"/>
        <v>2025</v>
      </c>
      <c r="O22" s="74">
        <f t="shared" si="1"/>
        <v>2025</v>
      </c>
      <c r="P22" s="74">
        <f t="shared" si="1"/>
        <v>2026</v>
      </c>
      <c r="Q22" s="74">
        <f t="shared" si="1"/>
        <v>2026</v>
      </c>
      <c r="R22" s="74">
        <f t="shared" si="1"/>
        <v>2026</v>
      </c>
      <c r="S22" s="74">
        <f t="shared" si="1"/>
        <v>2026</v>
      </c>
      <c r="T22" s="74">
        <f t="shared" si="1"/>
        <v>2026</v>
      </c>
      <c r="U22" s="74">
        <f t="shared" si="1"/>
        <v>2026</v>
      </c>
      <c r="V22" s="74">
        <f t="shared" si="1"/>
        <v>2026</v>
      </c>
      <c r="W22" s="74">
        <f t="shared" si="1"/>
        <v>2026</v>
      </c>
      <c r="X22" s="74">
        <f t="shared" si="1"/>
        <v>2026</v>
      </c>
      <c r="Y22" s="74">
        <f t="shared" si="1"/>
        <v>2026</v>
      </c>
      <c r="Z22" s="74">
        <f t="shared" si="1"/>
        <v>2026</v>
      </c>
      <c r="AA22" s="74">
        <f t="shared" si="1"/>
        <v>2026</v>
      </c>
      <c r="AB22" s="74">
        <f t="shared" si="1"/>
        <v>2027</v>
      </c>
      <c r="AC22" s="74">
        <f t="shared" si="1"/>
        <v>2027</v>
      </c>
      <c r="AD22" s="74">
        <f t="shared" si="1"/>
        <v>2027</v>
      </c>
      <c r="AE22" s="74">
        <f t="shared" si="1"/>
        <v>2027</v>
      </c>
      <c r="AF22" s="74">
        <f t="shared" si="1"/>
        <v>2027</v>
      </c>
      <c r="AG22" s="74">
        <f t="shared" si="1"/>
        <v>2027</v>
      </c>
      <c r="AH22" s="74">
        <f t="shared" si="1"/>
        <v>2027</v>
      </c>
      <c r="AI22" s="74">
        <f t="shared" si="1"/>
        <v>2027</v>
      </c>
      <c r="AJ22" s="74">
        <f t="shared" si="1"/>
        <v>2027</v>
      </c>
      <c r="AK22" s="74">
        <f t="shared" si="1"/>
        <v>2027</v>
      </c>
      <c r="AL22" s="74">
        <f t="shared" si="1"/>
        <v>2027</v>
      </c>
      <c r="AM22" s="74">
        <f t="shared" si="1"/>
        <v>2027</v>
      </c>
    </row>
    <row r="23" spans="1:39" customFormat="1" x14ac:dyDescent="0.25">
      <c r="A23" s="57"/>
      <c r="B23" s="57"/>
      <c r="C23" s="43">
        <v>45657</v>
      </c>
      <c r="D23" s="43">
        <v>45688</v>
      </c>
      <c r="E23" s="43">
        <v>45716</v>
      </c>
      <c r="F23" s="43">
        <v>45747</v>
      </c>
      <c r="G23" s="43">
        <v>45777</v>
      </c>
      <c r="H23" s="43">
        <v>45808</v>
      </c>
      <c r="I23" s="43">
        <v>45838</v>
      </c>
      <c r="J23" s="43">
        <v>45869</v>
      </c>
      <c r="K23" s="43">
        <v>45900</v>
      </c>
      <c r="L23" s="43">
        <v>45930</v>
      </c>
      <c r="M23" s="43">
        <v>45961</v>
      </c>
      <c r="N23" s="43">
        <v>45991</v>
      </c>
      <c r="O23" s="43">
        <v>46022</v>
      </c>
      <c r="P23" s="43">
        <v>46053</v>
      </c>
      <c r="Q23" s="43">
        <v>46081</v>
      </c>
      <c r="R23" s="43">
        <v>46112</v>
      </c>
      <c r="S23" s="43">
        <v>46142</v>
      </c>
      <c r="T23" s="43">
        <v>46173</v>
      </c>
      <c r="U23" s="43">
        <v>46203</v>
      </c>
      <c r="V23" s="43">
        <v>46234</v>
      </c>
      <c r="W23" s="43">
        <v>46265</v>
      </c>
      <c r="X23" s="43">
        <v>46295</v>
      </c>
      <c r="Y23" s="43">
        <v>46326</v>
      </c>
      <c r="Z23" s="43">
        <v>46356</v>
      </c>
      <c r="AA23" s="43">
        <v>46387</v>
      </c>
      <c r="AB23" s="43">
        <v>46418</v>
      </c>
      <c r="AC23" s="43">
        <v>46446</v>
      </c>
      <c r="AD23" s="43">
        <v>46477</v>
      </c>
      <c r="AE23" s="43">
        <v>46507</v>
      </c>
      <c r="AF23" s="43">
        <v>46538</v>
      </c>
      <c r="AG23" s="43">
        <v>46568</v>
      </c>
      <c r="AH23" s="43">
        <v>46599</v>
      </c>
      <c r="AI23" s="43">
        <v>46630</v>
      </c>
      <c r="AJ23" s="43">
        <v>46660</v>
      </c>
      <c r="AK23" s="43">
        <v>46691</v>
      </c>
      <c r="AL23" s="43">
        <v>46721</v>
      </c>
      <c r="AM23" s="43">
        <v>46752</v>
      </c>
    </row>
    <row r="24" spans="1:39" customFormat="1" x14ac:dyDescent="0.25">
      <c r="A24" s="57"/>
      <c r="B24" s="53" t="s">
        <v>109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</row>
    <row r="25" spans="1:39" customFormat="1" x14ac:dyDescent="0.25">
      <c r="A25" s="57"/>
      <c r="B25" s="48" t="s">
        <v>110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80494822.940000013</v>
      </c>
      <c r="I25" s="79">
        <v>80494822.940000013</v>
      </c>
      <c r="J25" s="79">
        <v>80494822.940000013</v>
      </c>
      <c r="K25" s="79">
        <v>80494822.940000013</v>
      </c>
      <c r="L25" s="79">
        <v>80494822.940000013</v>
      </c>
      <c r="M25" s="79">
        <v>80494822.940000013</v>
      </c>
      <c r="N25" s="79">
        <v>80494822.940000013</v>
      </c>
      <c r="O25" s="79">
        <v>80494822.940000013</v>
      </c>
      <c r="P25" s="79">
        <v>80494822.940000013</v>
      </c>
      <c r="Q25" s="79">
        <v>80494822.940000013</v>
      </c>
      <c r="R25" s="79">
        <v>80494822.940000013</v>
      </c>
      <c r="S25" s="79">
        <v>80494822.940000013</v>
      </c>
      <c r="T25" s="79">
        <v>80494822.940000013</v>
      </c>
      <c r="U25" s="79">
        <v>80494822.940000013</v>
      </c>
      <c r="V25" s="79">
        <v>80494822.940000013</v>
      </c>
      <c r="W25" s="79">
        <v>80494822.940000013</v>
      </c>
      <c r="X25" s="79">
        <v>80494822.940000013</v>
      </c>
      <c r="Y25" s="79">
        <v>80494822.940000013</v>
      </c>
      <c r="Z25" s="79">
        <v>80494822.940000013</v>
      </c>
      <c r="AA25" s="79">
        <v>80494822.940000013</v>
      </c>
      <c r="AB25" s="79">
        <v>80494822.940000013</v>
      </c>
      <c r="AC25" s="79">
        <v>80494822.940000013</v>
      </c>
      <c r="AD25" s="79">
        <v>80494822.940000013</v>
      </c>
      <c r="AE25" s="79">
        <v>80494822.940000013</v>
      </c>
      <c r="AF25" s="79">
        <v>80494822.940000013</v>
      </c>
      <c r="AG25" s="79">
        <v>80494822.940000013</v>
      </c>
      <c r="AH25" s="79">
        <v>80494822.940000013</v>
      </c>
      <c r="AI25" s="79">
        <v>80494822.940000013</v>
      </c>
      <c r="AJ25" s="79">
        <v>80494822.940000013</v>
      </c>
      <c r="AK25" s="79">
        <v>80494822.940000013</v>
      </c>
      <c r="AL25" s="79">
        <v>80494822.940000013</v>
      </c>
      <c r="AM25" s="79">
        <v>80494822.940000013</v>
      </c>
    </row>
    <row r="26" spans="1:39" customFormat="1" x14ac:dyDescent="0.25">
      <c r="A26" s="57"/>
      <c r="B26" s="48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</row>
    <row r="27" spans="1:39" customFormat="1" ht="15.75" thickBot="1" x14ac:dyDescent="0.3">
      <c r="A27" s="57"/>
      <c r="B27" s="48" t="s">
        <v>111</v>
      </c>
      <c r="C27" s="42">
        <f t="shared" ref="C27:AM27" si="2">SUM(C25:C26)</f>
        <v>0</v>
      </c>
      <c r="D27" s="42">
        <f t="shared" si="2"/>
        <v>0</v>
      </c>
      <c r="E27" s="42">
        <f t="shared" si="2"/>
        <v>0</v>
      </c>
      <c r="F27" s="42">
        <f t="shared" si="2"/>
        <v>0</v>
      </c>
      <c r="G27" s="42">
        <f t="shared" si="2"/>
        <v>0</v>
      </c>
      <c r="H27" s="42">
        <f t="shared" si="2"/>
        <v>80494822.940000013</v>
      </c>
      <c r="I27" s="42">
        <f t="shared" si="2"/>
        <v>80494822.940000013</v>
      </c>
      <c r="J27" s="42">
        <f t="shared" si="2"/>
        <v>80494822.940000013</v>
      </c>
      <c r="K27" s="42">
        <f t="shared" si="2"/>
        <v>80494822.940000013</v>
      </c>
      <c r="L27" s="42">
        <f t="shared" si="2"/>
        <v>80494822.940000013</v>
      </c>
      <c r="M27" s="42">
        <f t="shared" si="2"/>
        <v>80494822.940000013</v>
      </c>
      <c r="N27" s="42">
        <f t="shared" si="2"/>
        <v>80494822.940000013</v>
      </c>
      <c r="O27" s="42">
        <f t="shared" si="2"/>
        <v>80494822.940000013</v>
      </c>
      <c r="P27" s="42">
        <f t="shared" si="2"/>
        <v>80494822.940000013</v>
      </c>
      <c r="Q27" s="42">
        <f t="shared" si="2"/>
        <v>80494822.940000013</v>
      </c>
      <c r="R27" s="42">
        <f t="shared" si="2"/>
        <v>80494822.940000013</v>
      </c>
      <c r="S27" s="42">
        <f t="shared" si="2"/>
        <v>80494822.940000013</v>
      </c>
      <c r="T27" s="42">
        <f t="shared" si="2"/>
        <v>80494822.940000013</v>
      </c>
      <c r="U27" s="42">
        <f t="shared" si="2"/>
        <v>80494822.940000013</v>
      </c>
      <c r="V27" s="42">
        <f t="shared" si="2"/>
        <v>80494822.940000013</v>
      </c>
      <c r="W27" s="42">
        <f t="shared" si="2"/>
        <v>80494822.940000013</v>
      </c>
      <c r="X27" s="42">
        <f t="shared" si="2"/>
        <v>80494822.940000013</v>
      </c>
      <c r="Y27" s="42">
        <f t="shared" si="2"/>
        <v>80494822.940000013</v>
      </c>
      <c r="Z27" s="42">
        <f t="shared" si="2"/>
        <v>80494822.940000013</v>
      </c>
      <c r="AA27" s="42">
        <f t="shared" si="2"/>
        <v>80494822.940000013</v>
      </c>
      <c r="AB27" s="42">
        <f t="shared" si="2"/>
        <v>80494822.940000013</v>
      </c>
      <c r="AC27" s="42">
        <f t="shared" si="2"/>
        <v>80494822.940000013</v>
      </c>
      <c r="AD27" s="42">
        <f t="shared" si="2"/>
        <v>80494822.940000013</v>
      </c>
      <c r="AE27" s="42">
        <f t="shared" si="2"/>
        <v>80494822.940000013</v>
      </c>
      <c r="AF27" s="42">
        <f t="shared" si="2"/>
        <v>80494822.940000013</v>
      </c>
      <c r="AG27" s="42">
        <f t="shared" si="2"/>
        <v>80494822.940000013</v>
      </c>
      <c r="AH27" s="42">
        <f t="shared" si="2"/>
        <v>80494822.940000013</v>
      </c>
      <c r="AI27" s="42">
        <f t="shared" si="2"/>
        <v>80494822.940000013</v>
      </c>
      <c r="AJ27" s="42">
        <f t="shared" si="2"/>
        <v>80494822.940000013</v>
      </c>
      <c r="AK27" s="42">
        <f t="shared" si="2"/>
        <v>80494822.940000013</v>
      </c>
      <c r="AL27" s="42">
        <f t="shared" si="2"/>
        <v>80494822.940000013</v>
      </c>
      <c r="AM27" s="42">
        <f t="shared" si="2"/>
        <v>80494822.940000013</v>
      </c>
    </row>
    <row r="28" spans="1:39" customFormat="1" ht="15.75" thickTop="1" x14ac:dyDescent="0.25">
      <c r="A28" s="57"/>
      <c r="B28" s="48" t="s">
        <v>116</v>
      </c>
      <c r="C28" s="96">
        <v>0</v>
      </c>
      <c r="D28" s="96">
        <v>0</v>
      </c>
      <c r="E28" s="96">
        <v>0</v>
      </c>
      <c r="F28" s="96">
        <v>0</v>
      </c>
      <c r="G28" s="96">
        <v>0</v>
      </c>
      <c r="H28" s="96">
        <v>6191909.4569230778</v>
      </c>
      <c r="I28" s="96">
        <v>12383818.913846156</v>
      </c>
      <c r="J28" s="96">
        <v>18575728.370769233</v>
      </c>
      <c r="K28" s="96">
        <v>24767637.827692311</v>
      </c>
      <c r="L28" s="96">
        <v>30959547.284615386</v>
      </c>
      <c r="M28" s="96">
        <v>37151456.741538465</v>
      </c>
      <c r="N28" s="96">
        <v>43343366.198461547</v>
      </c>
      <c r="O28" s="96">
        <v>49535275.655384623</v>
      </c>
      <c r="P28" s="96">
        <v>55727185.112307712</v>
      </c>
      <c r="Q28" s="96">
        <v>61919094.56923078</v>
      </c>
      <c r="R28" s="96">
        <v>68111004.026153848</v>
      </c>
      <c r="S28" s="96">
        <v>74302913.48307693</v>
      </c>
      <c r="T28" s="96">
        <v>80494822.939999998</v>
      </c>
      <c r="U28" s="96">
        <v>80494822.939999998</v>
      </c>
      <c r="V28" s="96">
        <v>80494822.939999998</v>
      </c>
      <c r="W28" s="96">
        <v>80494822.939999998</v>
      </c>
      <c r="X28" s="96">
        <v>80494822.939999998</v>
      </c>
      <c r="Y28" s="96">
        <v>80494822.939999998</v>
      </c>
      <c r="Z28" s="96">
        <v>80494822.939999998</v>
      </c>
      <c r="AA28" s="96">
        <v>80494822.939999998</v>
      </c>
      <c r="AB28" s="96">
        <v>80494822.939999998</v>
      </c>
      <c r="AC28" s="96">
        <v>80494822.939999998</v>
      </c>
      <c r="AD28" s="96">
        <v>80494822.939999998</v>
      </c>
      <c r="AE28" s="96">
        <v>80494822.939999998</v>
      </c>
      <c r="AF28" s="96">
        <v>80494822.939999998</v>
      </c>
      <c r="AG28" s="96">
        <v>80494822.939999998</v>
      </c>
      <c r="AH28" s="96">
        <v>80494822.939999998</v>
      </c>
      <c r="AI28" s="96">
        <v>80494822.939999998</v>
      </c>
      <c r="AJ28" s="96">
        <v>80494822.939999998</v>
      </c>
      <c r="AK28" s="96">
        <v>80494822.939999998</v>
      </c>
      <c r="AL28" s="96">
        <v>80494822.939999998</v>
      </c>
      <c r="AM28" s="96">
        <v>80494822.939999998</v>
      </c>
    </row>
    <row r="29" spans="1:39" customFormat="1" x14ac:dyDescent="0.25">
      <c r="A29" s="57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>
        <f>AVERAGE(C27:O27)-O28</f>
        <v>0</v>
      </c>
      <c r="P29" s="41">
        <f t="shared" ref="P29:AM29" si="3">AVERAGE(D27:P27)-P28</f>
        <v>0</v>
      </c>
      <c r="Q29" s="41">
        <f t="shared" si="3"/>
        <v>0</v>
      </c>
      <c r="R29" s="41">
        <f t="shared" si="3"/>
        <v>0</v>
      </c>
      <c r="S29" s="41">
        <f t="shared" si="3"/>
        <v>0</v>
      </c>
      <c r="T29" s="41">
        <f t="shared" si="3"/>
        <v>0</v>
      </c>
      <c r="U29" s="41">
        <f t="shared" si="3"/>
        <v>0</v>
      </c>
      <c r="V29" s="41">
        <f t="shared" si="3"/>
        <v>0</v>
      </c>
      <c r="W29" s="41">
        <f t="shared" si="3"/>
        <v>0</v>
      </c>
      <c r="X29" s="41">
        <f t="shared" si="3"/>
        <v>0</v>
      </c>
      <c r="Y29" s="41">
        <f t="shared" si="3"/>
        <v>0</v>
      </c>
      <c r="Z29" s="41">
        <f t="shared" si="3"/>
        <v>0</v>
      </c>
      <c r="AA29" s="41">
        <f t="shared" si="3"/>
        <v>0</v>
      </c>
      <c r="AB29" s="41">
        <f t="shared" si="3"/>
        <v>0</v>
      </c>
      <c r="AC29" s="41">
        <f t="shared" si="3"/>
        <v>0</v>
      </c>
      <c r="AD29" s="41">
        <f t="shared" si="3"/>
        <v>0</v>
      </c>
      <c r="AE29" s="41">
        <f t="shared" si="3"/>
        <v>0</v>
      </c>
      <c r="AF29" s="41">
        <f t="shared" si="3"/>
        <v>0</v>
      </c>
      <c r="AG29" s="41">
        <f t="shared" si="3"/>
        <v>0</v>
      </c>
      <c r="AH29" s="41">
        <f t="shared" si="3"/>
        <v>0</v>
      </c>
      <c r="AI29" s="41">
        <f t="shared" si="3"/>
        <v>0</v>
      </c>
      <c r="AJ29" s="41">
        <f t="shared" si="3"/>
        <v>0</v>
      </c>
      <c r="AK29" s="41">
        <f t="shared" si="3"/>
        <v>0</v>
      </c>
      <c r="AL29" s="41">
        <f t="shared" si="3"/>
        <v>0</v>
      </c>
      <c r="AM29" s="41">
        <f t="shared" si="3"/>
        <v>0</v>
      </c>
    </row>
    <row r="30" spans="1:39" customFormat="1" x14ac:dyDescent="0.25">
      <c r="A30" s="57"/>
      <c r="B30" s="53" t="s">
        <v>113</v>
      </c>
    </row>
    <row r="31" spans="1:39" customFormat="1" x14ac:dyDescent="0.25">
      <c r="A31" s="57"/>
      <c r="B31" s="48" t="s">
        <v>95</v>
      </c>
      <c r="C31" s="95"/>
      <c r="D31" s="95">
        <v>0</v>
      </c>
      <c r="E31" s="95">
        <v>0</v>
      </c>
      <c r="F31" s="95">
        <v>0</v>
      </c>
      <c r="G31" s="95">
        <v>0</v>
      </c>
      <c r="H31" s="95">
        <v>0</v>
      </c>
      <c r="I31" s="95">
        <v>287098.20181933342</v>
      </c>
      <c r="J31" s="95">
        <v>287098.20181933342</v>
      </c>
      <c r="K31" s="95">
        <v>287098.20181933342</v>
      </c>
      <c r="L31" s="95">
        <v>287098.20181933342</v>
      </c>
      <c r="M31" s="95">
        <v>287098.20181933342</v>
      </c>
      <c r="N31" s="95">
        <v>287098.20181933342</v>
      </c>
      <c r="O31" s="95">
        <v>287098.20181933342</v>
      </c>
      <c r="P31" s="95">
        <v>287098.20181933342</v>
      </c>
      <c r="Q31" s="95">
        <v>287098.20181933342</v>
      </c>
      <c r="R31" s="95">
        <v>287098.20181933342</v>
      </c>
      <c r="S31" s="95">
        <v>287098.20181933342</v>
      </c>
      <c r="T31" s="95">
        <v>287098.20181933342</v>
      </c>
      <c r="U31" s="95">
        <v>287098.20181933342</v>
      </c>
      <c r="V31" s="95">
        <v>287098.20181933342</v>
      </c>
      <c r="W31" s="95">
        <v>287098.20181933342</v>
      </c>
      <c r="X31" s="95">
        <v>287098.20181933342</v>
      </c>
      <c r="Y31" s="95">
        <v>287098.20181933342</v>
      </c>
      <c r="Z31" s="95">
        <v>287098.20181933342</v>
      </c>
      <c r="AA31" s="95">
        <v>287098.20181933342</v>
      </c>
      <c r="AB31" s="95">
        <v>287098.20181933342</v>
      </c>
      <c r="AC31" s="95">
        <v>287098.20181933342</v>
      </c>
      <c r="AD31" s="95">
        <v>287098.20181933342</v>
      </c>
      <c r="AE31" s="95">
        <v>287098.20181933342</v>
      </c>
      <c r="AF31" s="95">
        <v>287098.20181933342</v>
      </c>
      <c r="AG31" s="95">
        <v>287098.20181933342</v>
      </c>
      <c r="AH31" s="95">
        <v>287098.20181933342</v>
      </c>
      <c r="AI31" s="95">
        <v>287098.20181933342</v>
      </c>
      <c r="AJ31" s="95">
        <v>287098.20181933342</v>
      </c>
      <c r="AK31" s="95">
        <v>287098.20181933342</v>
      </c>
      <c r="AL31" s="95">
        <v>287098.20181933342</v>
      </c>
      <c r="AM31" s="95">
        <v>287098.20181933342</v>
      </c>
    </row>
    <row r="32" spans="1:39" customFormat="1" x14ac:dyDescent="0.25">
      <c r="A32" s="57"/>
      <c r="B32" s="48" t="s">
        <v>114</v>
      </c>
      <c r="C32" s="41">
        <f>+C31</f>
        <v>0</v>
      </c>
      <c r="D32" s="41">
        <f>+C32+D31</f>
        <v>0</v>
      </c>
      <c r="E32" s="41">
        <f t="shared" ref="E32:AM32" si="4">+D32+E31</f>
        <v>0</v>
      </c>
      <c r="F32" s="41">
        <f t="shared" si="4"/>
        <v>0</v>
      </c>
      <c r="G32" s="41">
        <f t="shared" si="4"/>
        <v>0</v>
      </c>
      <c r="H32" s="41">
        <f t="shared" si="4"/>
        <v>0</v>
      </c>
      <c r="I32" s="41">
        <f t="shared" si="4"/>
        <v>287098.20181933342</v>
      </c>
      <c r="J32" s="41">
        <f t="shared" si="4"/>
        <v>574196.40363866684</v>
      </c>
      <c r="K32" s="41">
        <f t="shared" si="4"/>
        <v>861294.60545800021</v>
      </c>
      <c r="L32" s="41">
        <f t="shared" si="4"/>
        <v>1148392.8072773337</v>
      </c>
      <c r="M32" s="41">
        <f t="shared" si="4"/>
        <v>1435491.0090966672</v>
      </c>
      <c r="N32" s="41">
        <f t="shared" si="4"/>
        <v>1722589.2109160007</v>
      </c>
      <c r="O32" s="41">
        <f t="shared" si="4"/>
        <v>2009687.4127353341</v>
      </c>
      <c r="P32" s="41">
        <f t="shared" si="4"/>
        <v>2296785.6145546674</v>
      </c>
      <c r="Q32" s="41">
        <f t="shared" si="4"/>
        <v>2583883.8163740006</v>
      </c>
      <c r="R32" s="41">
        <f t="shared" si="4"/>
        <v>2870982.0181933339</v>
      </c>
      <c r="S32" s="41">
        <f t="shared" si="4"/>
        <v>3158080.2200126671</v>
      </c>
      <c r="T32" s="41">
        <f t="shared" si="4"/>
        <v>3445178.4218320004</v>
      </c>
      <c r="U32" s="41">
        <f t="shared" si="4"/>
        <v>3732276.6236513336</v>
      </c>
      <c r="V32" s="41">
        <f t="shared" si="4"/>
        <v>4019374.8254706669</v>
      </c>
      <c r="W32" s="41">
        <f t="shared" si="4"/>
        <v>4306473.0272900006</v>
      </c>
      <c r="X32" s="41">
        <f t="shared" si="4"/>
        <v>4593571.2291093338</v>
      </c>
      <c r="Y32" s="41">
        <f t="shared" si="4"/>
        <v>4880669.4309286671</v>
      </c>
      <c r="Z32" s="41">
        <f t="shared" si="4"/>
        <v>5167767.6327480003</v>
      </c>
      <c r="AA32" s="41">
        <f t="shared" si="4"/>
        <v>5454865.8345673336</v>
      </c>
      <c r="AB32" s="41">
        <f t="shared" si="4"/>
        <v>5741964.0363866668</v>
      </c>
      <c r="AC32" s="41">
        <f t="shared" si="4"/>
        <v>6029062.2382060001</v>
      </c>
      <c r="AD32" s="41">
        <f t="shared" si="4"/>
        <v>6316160.4400253333</v>
      </c>
      <c r="AE32" s="41">
        <f t="shared" si="4"/>
        <v>6603258.6418446666</v>
      </c>
      <c r="AF32" s="41">
        <f t="shared" si="4"/>
        <v>6890356.8436639998</v>
      </c>
      <c r="AG32" s="41">
        <f t="shared" si="4"/>
        <v>7177455.0454833331</v>
      </c>
      <c r="AH32" s="41">
        <f t="shared" si="4"/>
        <v>7464553.2473026663</v>
      </c>
      <c r="AI32" s="41">
        <f t="shared" si="4"/>
        <v>7751651.4491219996</v>
      </c>
      <c r="AJ32" s="41">
        <f t="shared" si="4"/>
        <v>8038749.6509413328</v>
      </c>
      <c r="AK32" s="41">
        <f t="shared" si="4"/>
        <v>8325847.8527606661</v>
      </c>
      <c r="AL32" s="41">
        <f t="shared" si="4"/>
        <v>8612946.0545799993</v>
      </c>
      <c r="AM32" s="41">
        <f t="shared" si="4"/>
        <v>8900044.2563993335</v>
      </c>
    </row>
    <row r="33" spans="1:41" s="116" customFormat="1" x14ac:dyDescent="0.25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>
        <v>0</v>
      </c>
      <c r="P33" s="79">
        <v>0</v>
      </c>
      <c r="Q33" s="79">
        <v>0</v>
      </c>
      <c r="R33" s="79">
        <v>0</v>
      </c>
      <c r="S33" s="79">
        <v>0</v>
      </c>
      <c r="T33" s="79">
        <v>0</v>
      </c>
      <c r="U33" s="79">
        <v>0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79">
        <v>0</v>
      </c>
      <c r="AC33" s="79">
        <v>0</v>
      </c>
      <c r="AD33" s="79">
        <v>0</v>
      </c>
      <c r="AE33" s="79">
        <v>0</v>
      </c>
      <c r="AF33" s="79">
        <v>0</v>
      </c>
      <c r="AG33" s="79">
        <v>0</v>
      </c>
      <c r="AH33" s="79">
        <v>0</v>
      </c>
      <c r="AI33" s="79">
        <v>0</v>
      </c>
      <c r="AJ33" s="79">
        <v>0</v>
      </c>
      <c r="AK33" s="79">
        <v>0</v>
      </c>
      <c r="AL33" s="79">
        <v>0</v>
      </c>
      <c r="AM33" s="79">
        <v>0</v>
      </c>
    </row>
    <row r="34" spans="1:41" customFormat="1" x14ac:dyDescent="0.25">
      <c r="A34" s="57"/>
      <c r="B34" s="53" t="s">
        <v>115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1:41" customFormat="1" x14ac:dyDescent="0.25">
      <c r="A35" s="57"/>
      <c r="B35" s="48" t="s">
        <v>111</v>
      </c>
      <c r="C35" s="41">
        <f>+C27</f>
        <v>0</v>
      </c>
      <c r="D35" s="41">
        <f t="shared" ref="D35:AM35" si="5">+D27</f>
        <v>0</v>
      </c>
      <c r="E35" s="41">
        <f t="shared" si="5"/>
        <v>0</v>
      </c>
      <c r="F35" s="41">
        <f t="shared" si="5"/>
        <v>0</v>
      </c>
      <c r="G35" s="41">
        <f t="shared" si="5"/>
        <v>0</v>
      </c>
      <c r="H35" s="41">
        <f t="shared" si="5"/>
        <v>80494822.940000013</v>
      </c>
      <c r="I35" s="41">
        <f t="shared" si="5"/>
        <v>80494822.940000013</v>
      </c>
      <c r="J35" s="41">
        <f t="shared" si="5"/>
        <v>80494822.940000013</v>
      </c>
      <c r="K35" s="41">
        <f t="shared" si="5"/>
        <v>80494822.940000013</v>
      </c>
      <c r="L35" s="41">
        <f t="shared" si="5"/>
        <v>80494822.940000013</v>
      </c>
      <c r="M35" s="41">
        <f t="shared" si="5"/>
        <v>80494822.940000013</v>
      </c>
      <c r="N35" s="41">
        <f t="shared" si="5"/>
        <v>80494822.940000013</v>
      </c>
      <c r="O35" s="41">
        <f t="shared" si="5"/>
        <v>80494822.940000013</v>
      </c>
      <c r="P35" s="41">
        <f t="shared" si="5"/>
        <v>80494822.940000013</v>
      </c>
      <c r="Q35" s="41">
        <f t="shared" si="5"/>
        <v>80494822.940000013</v>
      </c>
      <c r="R35" s="41">
        <f t="shared" si="5"/>
        <v>80494822.940000013</v>
      </c>
      <c r="S35" s="41">
        <f t="shared" si="5"/>
        <v>80494822.940000013</v>
      </c>
      <c r="T35" s="41">
        <f t="shared" si="5"/>
        <v>80494822.940000013</v>
      </c>
      <c r="U35" s="41">
        <f t="shared" si="5"/>
        <v>80494822.940000013</v>
      </c>
      <c r="V35" s="41">
        <f t="shared" si="5"/>
        <v>80494822.940000013</v>
      </c>
      <c r="W35" s="41">
        <f t="shared" si="5"/>
        <v>80494822.940000013</v>
      </c>
      <c r="X35" s="41">
        <f t="shared" si="5"/>
        <v>80494822.940000013</v>
      </c>
      <c r="Y35" s="41">
        <f t="shared" si="5"/>
        <v>80494822.940000013</v>
      </c>
      <c r="Z35" s="41">
        <f t="shared" si="5"/>
        <v>80494822.940000013</v>
      </c>
      <c r="AA35" s="41">
        <f t="shared" si="5"/>
        <v>80494822.940000013</v>
      </c>
      <c r="AB35" s="41">
        <f t="shared" si="5"/>
        <v>80494822.940000013</v>
      </c>
      <c r="AC35" s="41">
        <f t="shared" si="5"/>
        <v>80494822.940000013</v>
      </c>
      <c r="AD35" s="41">
        <f t="shared" si="5"/>
        <v>80494822.940000013</v>
      </c>
      <c r="AE35" s="41">
        <f t="shared" si="5"/>
        <v>80494822.940000013</v>
      </c>
      <c r="AF35" s="41">
        <f t="shared" si="5"/>
        <v>80494822.940000013</v>
      </c>
      <c r="AG35" s="41">
        <f t="shared" si="5"/>
        <v>80494822.940000013</v>
      </c>
      <c r="AH35" s="41">
        <f t="shared" si="5"/>
        <v>80494822.940000013</v>
      </c>
      <c r="AI35" s="41">
        <f t="shared" si="5"/>
        <v>80494822.940000013</v>
      </c>
      <c r="AJ35" s="41">
        <f t="shared" si="5"/>
        <v>80494822.940000013</v>
      </c>
      <c r="AK35" s="41">
        <f t="shared" si="5"/>
        <v>80494822.940000013</v>
      </c>
      <c r="AL35" s="41">
        <f t="shared" si="5"/>
        <v>80494822.940000013</v>
      </c>
      <c r="AM35" s="41">
        <f t="shared" si="5"/>
        <v>80494822.940000013</v>
      </c>
    </row>
    <row r="36" spans="1:41" customFormat="1" x14ac:dyDescent="0.25">
      <c r="A36" s="57"/>
      <c r="B36" s="48" t="s">
        <v>114</v>
      </c>
      <c r="C36" s="41">
        <f>+C32</f>
        <v>0</v>
      </c>
      <c r="D36" s="41">
        <f t="shared" ref="D36:AM36" si="6">+D32</f>
        <v>0</v>
      </c>
      <c r="E36" s="41">
        <f t="shared" si="6"/>
        <v>0</v>
      </c>
      <c r="F36" s="41">
        <f t="shared" si="6"/>
        <v>0</v>
      </c>
      <c r="G36" s="41">
        <f t="shared" si="6"/>
        <v>0</v>
      </c>
      <c r="H36" s="41">
        <f t="shared" si="6"/>
        <v>0</v>
      </c>
      <c r="I36" s="41">
        <f t="shared" si="6"/>
        <v>287098.20181933342</v>
      </c>
      <c r="J36" s="41">
        <f t="shared" si="6"/>
        <v>574196.40363866684</v>
      </c>
      <c r="K36" s="41">
        <f t="shared" si="6"/>
        <v>861294.60545800021</v>
      </c>
      <c r="L36" s="41">
        <f t="shared" si="6"/>
        <v>1148392.8072773337</v>
      </c>
      <c r="M36" s="41">
        <f t="shared" si="6"/>
        <v>1435491.0090966672</v>
      </c>
      <c r="N36" s="41">
        <f t="shared" si="6"/>
        <v>1722589.2109160007</v>
      </c>
      <c r="O36" s="41">
        <f t="shared" si="6"/>
        <v>2009687.4127353341</v>
      </c>
      <c r="P36" s="41">
        <f t="shared" si="6"/>
        <v>2296785.6145546674</v>
      </c>
      <c r="Q36" s="41">
        <f t="shared" si="6"/>
        <v>2583883.8163740006</v>
      </c>
      <c r="R36" s="41">
        <f t="shared" si="6"/>
        <v>2870982.0181933339</v>
      </c>
      <c r="S36" s="41">
        <f t="shared" si="6"/>
        <v>3158080.2200126671</v>
      </c>
      <c r="T36" s="41">
        <f t="shared" si="6"/>
        <v>3445178.4218320004</v>
      </c>
      <c r="U36" s="41">
        <f t="shared" si="6"/>
        <v>3732276.6236513336</v>
      </c>
      <c r="V36" s="41">
        <f t="shared" si="6"/>
        <v>4019374.8254706669</v>
      </c>
      <c r="W36" s="41">
        <f t="shared" si="6"/>
        <v>4306473.0272900006</v>
      </c>
      <c r="X36" s="41">
        <f t="shared" si="6"/>
        <v>4593571.2291093338</v>
      </c>
      <c r="Y36" s="41">
        <f t="shared" si="6"/>
        <v>4880669.4309286671</v>
      </c>
      <c r="Z36" s="41">
        <f t="shared" si="6"/>
        <v>5167767.6327480003</v>
      </c>
      <c r="AA36" s="41">
        <f t="shared" si="6"/>
        <v>5454865.8345673336</v>
      </c>
      <c r="AB36" s="41">
        <f t="shared" si="6"/>
        <v>5741964.0363866668</v>
      </c>
      <c r="AC36" s="41">
        <f t="shared" si="6"/>
        <v>6029062.2382060001</v>
      </c>
      <c r="AD36" s="41">
        <f t="shared" si="6"/>
        <v>6316160.4400253333</v>
      </c>
      <c r="AE36" s="41">
        <f t="shared" si="6"/>
        <v>6603258.6418446666</v>
      </c>
      <c r="AF36" s="41">
        <f t="shared" si="6"/>
        <v>6890356.8436639998</v>
      </c>
      <c r="AG36" s="41">
        <f t="shared" si="6"/>
        <v>7177455.0454833331</v>
      </c>
      <c r="AH36" s="41">
        <f t="shared" si="6"/>
        <v>7464553.2473026663</v>
      </c>
      <c r="AI36" s="41">
        <f t="shared" si="6"/>
        <v>7751651.4491219996</v>
      </c>
      <c r="AJ36" s="41">
        <f t="shared" si="6"/>
        <v>8038749.6509413328</v>
      </c>
      <c r="AK36" s="41">
        <f t="shared" si="6"/>
        <v>8325847.8527606661</v>
      </c>
      <c r="AL36" s="41">
        <f t="shared" si="6"/>
        <v>8612946.0545799993</v>
      </c>
      <c r="AM36" s="41">
        <f t="shared" si="6"/>
        <v>8900044.2563993335</v>
      </c>
    </row>
    <row r="37" spans="1:41" customFormat="1" ht="15.75" thickBot="1" x14ac:dyDescent="0.3">
      <c r="A37" s="57"/>
      <c r="B37" s="48" t="s">
        <v>115</v>
      </c>
      <c r="C37" s="77">
        <f>+C35-C36</f>
        <v>0</v>
      </c>
      <c r="D37" s="77">
        <f t="shared" ref="D37:AM37" si="7">+D35-D36</f>
        <v>0</v>
      </c>
      <c r="E37" s="77">
        <f t="shared" si="7"/>
        <v>0</v>
      </c>
      <c r="F37" s="77">
        <f t="shared" si="7"/>
        <v>0</v>
      </c>
      <c r="G37" s="77">
        <f t="shared" si="7"/>
        <v>0</v>
      </c>
      <c r="H37" s="77">
        <f t="shared" si="7"/>
        <v>80494822.940000013</v>
      </c>
      <c r="I37" s="77">
        <f t="shared" si="7"/>
        <v>80207724.738180682</v>
      </c>
      <c r="J37" s="77">
        <f t="shared" si="7"/>
        <v>79920626.536361352</v>
      </c>
      <c r="K37" s="77">
        <f t="shared" si="7"/>
        <v>79633528.334542006</v>
      </c>
      <c r="L37" s="77">
        <f t="shared" si="7"/>
        <v>79346430.132722676</v>
      </c>
      <c r="M37" s="77">
        <f t="shared" si="7"/>
        <v>79059331.930903345</v>
      </c>
      <c r="N37" s="77">
        <f t="shared" si="7"/>
        <v>78772233.729084015</v>
      </c>
      <c r="O37" s="77">
        <f t="shared" si="7"/>
        <v>78485135.527264684</v>
      </c>
      <c r="P37" s="77">
        <f t="shared" si="7"/>
        <v>78198037.325445339</v>
      </c>
      <c r="Q37" s="77">
        <f t="shared" si="7"/>
        <v>77910939.123626009</v>
      </c>
      <c r="R37" s="77">
        <f t="shared" si="7"/>
        <v>77623840.921806678</v>
      </c>
      <c r="S37" s="77">
        <f t="shared" si="7"/>
        <v>77336742.719987348</v>
      </c>
      <c r="T37" s="77">
        <f t="shared" si="7"/>
        <v>77049644.518168017</v>
      </c>
      <c r="U37" s="77">
        <f t="shared" si="7"/>
        <v>76762546.316348672</v>
      </c>
      <c r="V37" s="77">
        <f t="shared" si="7"/>
        <v>76475448.114529341</v>
      </c>
      <c r="W37" s="77">
        <f t="shared" si="7"/>
        <v>76188349.912710011</v>
      </c>
      <c r="X37" s="77">
        <f t="shared" si="7"/>
        <v>75901251.710890681</v>
      </c>
      <c r="Y37" s="77">
        <f t="shared" si="7"/>
        <v>75614153.50907135</v>
      </c>
      <c r="Z37" s="77">
        <f t="shared" si="7"/>
        <v>75327055.30725202</v>
      </c>
      <c r="AA37" s="77">
        <f t="shared" si="7"/>
        <v>75039957.105432674</v>
      </c>
      <c r="AB37" s="77">
        <f t="shared" si="7"/>
        <v>74752858.903613344</v>
      </c>
      <c r="AC37" s="77">
        <f t="shared" si="7"/>
        <v>74465760.701794013</v>
      </c>
      <c r="AD37" s="77">
        <f t="shared" si="7"/>
        <v>74178662.499974683</v>
      </c>
      <c r="AE37" s="77">
        <f t="shared" si="7"/>
        <v>73891564.298155352</v>
      </c>
      <c r="AF37" s="77">
        <f t="shared" si="7"/>
        <v>73604466.096336007</v>
      </c>
      <c r="AG37" s="77">
        <f t="shared" si="7"/>
        <v>73317367.894516677</v>
      </c>
      <c r="AH37" s="77">
        <f t="shared" si="7"/>
        <v>73030269.692697346</v>
      </c>
      <c r="AI37" s="77">
        <f t="shared" si="7"/>
        <v>72743171.490878016</v>
      </c>
      <c r="AJ37" s="77">
        <f t="shared" si="7"/>
        <v>72456073.289058685</v>
      </c>
      <c r="AK37" s="77">
        <f t="shared" si="7"/>
        <v>72168975.08723934</v>
      </c>
      <c r="AL37" s="77">
        <f t="shared" si="7"/>
        <v>71881876.885420009</v>
      </c>
      <c r="AM37" s="77">
        <f t="shared" si="7"/>
        <v>71594778.683600679</v>
      </c>
    </row>
    <row r="38" spans="1:41" customFormat="1" x14ac:dyDescent="0.25">
      <c r="A38" s="57"/>
      <c r="B38" s="48" t="s">
        <v>116</v>
      </c>
      <c r="C38" s="94">
        <v>0</v>
      </c>
      <c r="D38" s="94">
        <v>0</v>
      </c>
      <c r="E38" s="94">
        <v>0</v>
      </c>
      <c r="F38" s="94">
        <v>0</v>
      </c>
      <c r="G38" s="94">
        <v>0</v>
      </c>
      <c r="H38" s="94">
        <v>6191909.4569230778</v>
      </c>
      <c r="I38" s="94">
        <v>12361734.436783129</v>
      </c>
      <c r="J38" s="94">
        <v>18509474.939580157</v>
      </c>
      <c r="K38" s="94">
        <v>24635130.965314157</v>
      </c>
      <c r="L38" s="94">
        <v>30738702.513985131</v>
      </c>
      <c r="M38" s="94">
        <v>36820189.585593082</v>
      </c>
      <c r="N38" s="94">
        <v>42879592.180138007</v>
      </c>
      <c r="O38" s="94">
        <v>48916910.297619902</v>
      </c>
      <c r="P38" s="94">
        <v>54932143.938038789</v>
      </c>
      <c r="Q38" s="94">
        <v>60925293.101394624</v>
      </c>
      <c r="R38" s="94">
        <v>66896357.787687436</v>
      </c>
      <c r="S38" s="94">
        <v>72845337.996917233</v>
      </c>
      <c r="T38" s="94">
        <v>78772233.729084</v>
      </c>
      <c r="U38" s="94">
        <v>78485135.52726467</v>
      </c>
      <c r="V38" s="94">
        <v>78198037.325445324</v>
      </c>
      <c r="W38" s="94">
        <v>77910939.123625994</v>
      </c>
      <c r="X38" s="94">
        <v>77623840.921806663</v>
      </c>
      <c r="Y38" s="94">
        <v>77336742.719987333</v>
      </c>
      <c r="Z38" s="94">
        <v>77049644.518168002</v>
      </c>
      <c r="AA38" s="94">
        <v>76762546.316348657</v>
      </c>
      <c r="AB38" s="94">
        <v>76475448.114529327</v>
      </c>
      <c r="AC38" s="94">
        <v>76188349.912709996</v>
      </c>
      <c r="AD38" s="94">
        <v>75901251.710890666</v>
      </c>
      <c r="AE38" s="94">
        <v>75614153.509071335</v>
      </c>
      <c r="AF38" s="94">
        <v>75327055.30725199</v>
      </c>
      <c r="AG38" s="94">
        <v>75039957.105432659</v>
      </c>
      <c r="AH38" s="94">
        <v>74752858.903613329</v>
      </c>
      <c r="AI38" s="94">
        <v>74465760.701793998</v>
      </c>
      <c r="AJ38" s="94">
        <v>74178662.499974668</v>
      </c>
      <c r="AK38" s="94">
        <v>73891564.298155338</v>
      </c>
      <c r="AL38" s="94">
        <v>73604466.096335992</v>
      </c>
      <c r="AM38" s="94">
        <v>73317367.894516662</v>
      </c>
      <c r="AN38" s="94"/>
      <c r="AO38" s="94"/>
    </row>
    <row r="39" spans="1:41" s="115" customFormat="1" x14ac:dyDescent="0.25">
      <c r="B39" s="124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>
        <f>O28-AVERAGE(C32:O32)-O38</f>
        <v>0</v>
      </c>
      <c r="P39" s="122">
        <f t="shared" ref="P39:AM39" si="8">P28-AVERAGE(D32:P32)-P38</f>
        <v>0</v>
      </c>
      <c r="Q39" s="122">
        <f t="shared" si="8"/>
        <v>0</v>
      </c>
      <c r="R39" s="122">
        <f t="shared" si="8"/>
        <v>0</v>
      </c>
      <c r="S39" s="122">
        <f t="shared" si="8"/>
        <v>0</v>
      </c>
      <c r="T39" s="122">
        <f t="shared" si="8"/>
        <v>0</v>
      </c>
      <c r="U39" s="122">
        <f t="shared" si="8"/>
        <v>0</v>
      </c>
      <c r="V39" s="122">
        <f t="shared" si="8"/>
        <v>0</v>
      </c>
      <c r="W39" s="122">
        <f t="shared" si="8"/>
        <v>0</v>
      </c>
      <c r="X39" s="122">
        <f t="shared" si="8"/>
        <v>0</v>
      </c>
      <c r="Y39" s="122">
        <f t="shared" si="8"/>
        <v>0</v>
      </c>
      <c r="Z39" s="122">
        <f t="shared" si="8"/>
        <v>0</v>
      </c>
      <c r="AA39" s="122">
        <f t="shared" si="8"/>
        <v>0</v>
      </c>
      <c r="AB39" s="122">
        <f t="shared" si="8"/>
        <v>0</v>
      </c>
      <c r="AC39" s="122">
        <f t="shared" si="8"/>
        <v>0</v>
      </c>
      <c r="AD39" s="122">
        <f t="shared" si="8"/>
        <v>0</v>
      </c>
      <c r="AE39" s="122">
        <f t="shared" si="8"/>
        <v>0</v>
      </c>
      <c r="AF39" s="122">
        <f t="shared" si="8"/>
        <v>0</v>
      </c>
      <c r="AG39" s="122">
        <f t="shared" si="8"/>
        <v>0</v>
      </c>
      <c r="AH39" s="122">
        <f t="shared" si="8"/>
        <v>0</v>
      </c>
      <c r="AI39" s="122">
        <f t="shared" si="8"/>
        <v>0</v>
      </c>
      <c r="AJ39" s="122">
        <f t="shared" si="8"/>
        <v>0</v>
      </c>
      <c r="AK39" s="122">
        <f t="shared" si="8"/>
        <v>0</v>
      </c>
      <c r="AL39" s="122">
        <f t="shared" si="8"/>
        <v>0</v>
      </c>
      <c r="AM39" s="122">
        <f t="shared" si="8"/>
        <v>0</v>
      </c>
    </row>
    <row r="40" spans="1:41" x14ac:dyDescent="0.25">
      <c r="B40" s="56" t="s">
        <v>117</v>
      </c>
      <c r="C40" s="104">
        <v>2025</v>
      </c>
      <c r="D40" s="104">
        <v>2026</v>
      </c>
      <c r="E40" s="104">
        <v>2027</v>
      </c>
    </row>
    <row r="41" spans="1:41" x14ac:dyDescent="0.25">
      <c r="B41" s="61" t="s">
        <v>118</v>
      </c>
      <c r="C41" s="98">
        <f>+C23</f>
        <v>45657</v>
      </c>
      <c r="D41" s="98">
        <f>+O23</f>
        <v>46022</v>
      </c>
      <c r="E41" s="98">
        <f>+AA23</f>
        <v>46387</v>
      </c>
    </row>
    <row r="42" spans="1:41" x14ac:dyDescent="0.25">
      <c r="B42" s="61" t="s">
        <v>119</v>
      </c>
      <c r="C42" s="75">
        <f>SUMIF($C$23:$AM$23,C41,$C$35:$AM$35)</f>
        <v>0</v>
      </c>
      <c r="D42" s="75">
        <f>SUMIF($C$23:$AM$23,D41,$C$35:$AM$35)</f>
        <v>80494822.940000013</v>
      </c>
      <c r="E42" s="75">
        <f>SUMIF($C$23:$AM$23,E41,$C$35:$AM$35)</f>
        <v>80494822.940000013</v>
      </c>
    </row>
    <row r="43" spans="1:41" x14ac:dyDescent="0.25">
      <c r="B43" s="61" t="s">
        <v>9</v>
      </c>
      <c r="C43" s="73">
        <f>+Assumptions!C11*Assumptions!C13</f>
        <v>8.9650000000000007E-3</v>
      </c>
      <c r="D43" s="73">
        <f>+Assumptions!D11*Assumptions!D13</f>
        <v>8.9650000000000007E-3</v>
      </c>
      <c r="E43" s="73">
        <f>+Assumptions!E11*Assumptions!E13</f>
        <v>8.9650000000000007E-3</v>
      </c>
      <c r="F43" s="73"/>
      <c r="H43" s="73"/>
    </row>
    <row r="44" spans="1:41" ht="15.75" thickBot="1" x14ac:dyDescent="0.3">
      <c r="B44" s="61" t="s">
        <v>96</v>
      </c>
      <c r="C44" s="76">
        <f>+C42*C43</f>
        <v>0</v>
      </c>
      <c r="D44" s="76">
        <f>+D42*D43</f>
        <v>721636.08765710017</v>
      </c>
      <c r="E44" s="76">
        <f>+E42*E43</f>
        <v>721636.08765710017</v>
      </c>
      <c r="F44" s="73"/>
      <c r="H44" s="73"/>
    </row>
    <row r="45" spans="1:41" x14ac:dyDescent="0.25">
      <c r="D45" s="73"/>
      <c r="F45" s="73"/>
      <c r="H45" s="73"/>
    </row>
    <row r="46" spans="1:41" x14ac:dyDescent="0.25">
      <c r="B46" s="72"/>
      <c r="D46" s="73"/>
      <c r="F46" s="73"/>
      <c r="H46" s="73"/>
    </row>
    <row r="47" spans="1:41" x14ac:dyDescent="0.25">
      <c r="B47" s="72"/>
      <c r="D47" s="73"/>
      <c r="F47" s="73"/>
      <c r="H47" s="73"/>
    </row>
    <row r="48" spans="1:41" x14ac:dyDescent="0.25">
      <c r="B48" s="72"/>
      <c r="D48" s="73"/>
      <c r="F48" s="73"/>
      <c r="H48" s="73"/>
    </row>
    <row r="49" spans="2:8" x14ac:dyDescent="0.25">
      <c r="B49" s="72"/>
      <c r="D49" s="73"/>
      <c r="F49" s="73"/>
      <c r="H49" s="73"/>
    </row>
    <row r="50" spans="2:8" x14ac:dyDescent="0.25">
      <c r="B50" s="72"/>
      <c r="D50" s="73"/>
      <c r="F50" s="73"/>
      <c r="H50" s="73"/>
    </row>
    <row r="51" spans="2:8" x14ac:dyDescent="0.25">
      <c r="B51" s="72"/>
      <c r="D51" s="73"/>
      <c r="F51" s="73"/>
      <c r="H51" s="73"/>
    </row>
    <row r="52" spans="2:8" x14ac:dyDescent="0.25">
      <c r="B52" s="72"/>
      <c r="D52" s="73"/>
      <c r="F52" s="73"/>
      <c r="H52" s="73"/>
    </row>
    <row r="53" spans="2:8" x14ac:dyDescent="0.25">
      <c r="B53" s="72"/>
      <c r="D53" s="73"/>
      <c r="F53" s="73"/>
      <c r="H53" s="73"/>
    </row>
    <row r="54" spans="2:8" x14ac:dyDescent="0.25">
      <c r="B54" s="72"/>
      <c r="D54" s="73"/>
      <c r="F54" s="73"/>
      <c r="H54" s="73"/>
    </row>
    <row r="55" spans="2:8" x14ac:dyDescent="0.25">
      <c r="B55" s="72"/>
      <c r="D55" s="73"/>
      <c r="F55" s="73"/>
      <c r="H55" s="73"/>
    </row>
    <row r="56" spans="2:8" x14ac:dyDescent="0.25">
      <c r="B56" s="72"/>
      <c r="D56" s="73"/>
      <c r="F56" s="73"/>
      <c r="H56" s="73"/>
    </row>
    <row r="57" spans="2:8" x14ac:dyDescent="0.25">
      <c r="B57" s="72"/>
      <c r="D57" s="73"/>
      <c r="F57" s="73"/>
      <c r="H57" s="73"/>
    </row>
    <row r="58" spans="2:8" x14ac:dyDescent="0.25">
      <c r="B58" s="72"/>
      <c r="D58" s="73"/>
      <c r="F58" s="73"/>
      <c r="H58" s="73"/>
    </row>
    <row r="59" spans="2:8" x14ac:dyDescent="0.25">
      <c r="B59" s="72"/>
      <c r="D59" s="73"/>
      <c r="F59" s="73"/>
      <c r="H59" s="73"/>
    </row>
    <row r="60" spans="2:8" x14ac:dyDescent="0.25">
      <c r="B60" s="72"/>
      <c r="D60" s="73"/>
      <c r="F60" s="73"/>
      <c r="H60" s="73"/>
    </row>
    <row r="61" spans="2:8" x14ac:dyDescent="0.25">
      <c r="B61" s="72"/>
      <c r="D61" s="73"/>
      <c r="F61" s="73"/>
      <c r="H61" s="73"/>
    </row>
    <row r="62" spans="2:8" x14ac:dyDescent="0.25">
      <c r="B62" s="72"/>
      <c r="D62" s="73"/>
      <c r="F62" s="73"/>
      <c r="H62" s="73"/>
    </row>
    <row r="63" spans="2:8" x14ac:dyDescent="0.25">
      <c r="B63" s="72"/>
      <c r="D63" s="73"/>
      <c r="F63" s="73"/>
      <c r="H63" s="73"/>
    </row>
    <row r="64" spans="2:8" x14ac:dyDescent="0.25">
      <c r="B64" s="72"/>
      <c r="D64" s="73"/>
      <c r="F64" s="73"/>
      <c r="H64" s="73"/>
    </row>
    <row r="65" spans="2:8" x14ac:dyDescent="0.25">
      <c r="B65" s="72"/>
      <c r="D65" s="73"/>
      <c r="F65" s="73"/>
      <c r="H65" s="73"/>
    </row>
    <row r="66" spans="2:8" x14ac:dyDescent="0.25">
      <c r="B66" s="72"/>
      <c r="D66" s="73"/>
      <c r="F66" s="73"/>
      <c r="H66" s="73"/>
    </row>
    <row r="67" spans="2:8" x14ac:dyDescent="0.25">
      <c r="B67" s="72"/>
      <c r="D67" s="73"/>
      <c r="F67" s="73"/>
      <c r="H67" s="73"/>
    </row>
    <row r="68" spans="2:8" x14ac:dyDescent="0.25">
      <c r="B68" s="72"/>
      <c r="D68" s="73"/>
      <c r="F68" s="73"/>
      <c r="H68" s="73"/>
    </row>
    <row r="69" spans="2:8" x14ac:dyDescent="0.25">
      <c r="B69" s="72"/>
      <c r="D69" s="73"/>
      <c r="F69" s="73"/>
      <c r="H69" s="73"/>
    </row>
    <row r="70" spans="2:8" x14ac:dyDescent="0.25">
      <c r="B70" s="72"/>
      <c r="D70" s="73"/>
      <c r="F70" s="73"/>
      <c r="H70" s="73"/>
    </row>
    <row r="71" spans="2:8" x14ac:dyDescent="0.25">
      <c r="B71" s="72"/>
      <c r="D71" s="73"/>
      <c r="F71" s="73"/>
      <c r="H71" s="73"/>
    </row>
  </sheetData>
  <pageMargins left="0.7" right="0.7" top="0.75" bottom="0.75" header="0.3" footer="0.3"/>
  <pageSetup scale="77" fitToHeight="0" orientation="landscape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39B73-567B-4C3F-B61C-6C3F26F546BC}">
  <sheetPr>
    <pageSetUpPr fitToPage="1"/>
  </sheetPr>
  <dimension ref="A1:AP71"/>
  <sheetViews>
    <sheetView showGridLines="0" topLeftCell="AE1" zoomScale="80" zoomScaleNormal="80" workbookViewId="0">
      <selection activeCell="G14" sqref="G14"/>
    </sheetView>
  </sheetViews>
  <sheetFormatPr defaultColWidth="9.140625" defaultRowHeight="15" x14ac:dyDescent="0.25"/>
  <cols>
    <col min="1" max="1" width="6" style="57" customWidth="1"/>
    <col min="2" max="2" width="42.42578125" style="57" customWidth="1"/>
    <col min="3" max="39" width="15.5703125" style="57" customWidth="1"/>
    <col min="40" max="16384" width="9.140625" style="57"/>
  </cols>
  <sheetData>
    <row r="1" spans="1:9" x14ac:dyDescent="0.25">
      <c r="A1" s="56" t="s">
        <v>0</v>
      </c>
    </row>
    <row r="2" spans="1:9" x14ac:dyDescent="0.25">
      <c r="A2" s="56" t="s">
        <v>87</v>
      </c>
      <c r="C2" s="56"/>
    </row>
    <row r="3" spans="1:9" x14ac:dyDescent="0.25">
      <c r="A3" s="56" t="str">
        <f>"Polk Fuel Diversity Project @ "&amp;TEXT(Assumptions!C9,"0.00%")&amp;" ROE"</f>
        <v>Polk Fuel Diversity Project @ 11.50% ROE</v>
      </c>
      <c r="B3" s="56"/>
      <c r="C3" s="56"/>
    </row>
    <row r="4" spans="1:9" x14ac:dyDescent="0.25">
      <c r="B4" s="90"/>
    </row>
    <row r="5" spans="1:9" ht="15.75" thickBot="1" x14ac:dyDescent="0.3">
      <c r="A5" s="58"/>
      <c r="C5" s="59">
        <v>2025</v>
      </c>
      <c r="D5" s="60"/>
      <c r="E5" s="59">
        <v>2026</v>
      </c>
      <c r="F5" s="60"/>
      <c r="G5" s="59">
        <v>2027</v>
      </c>
      <c r="I5" s="59" t="s">
        <v>51</v>
      </c>
    </row>
    <row r="6" spans="1:9" x14ac:dyDescent="0.25">
      <c r="A6" s="58">
        <v>1</v>
      </c>
      <c r="B6" s="61" t="s">
        <v>89</v>
      </c>
      <c r="C6" s="67">
        <f>+O28</f>
        <v>0</v>
      </c>
      <c r="D6" s="63"/>
      <c r="E6" s="67">
        <f>+AA28-C6</f>
        <v>16159559.993846156</v>
      </c>
      <c r="F6" s="63"/>
      <c r="G6" s="67">
        <f>+AM28-C6-E6</f>
        <v>37696509.986153841</v>
      </c>
      <c r="I6" s="67">
        <f>+C6+E6+G6</f>
        <v>53856069.979999997</v>
      </c>
    </row>
    <row r="7" spans="1:9" x14ac:dyDescent="0.25">
      <c r="A7" s="58">
        <f>+A6+1</f>
        <v>2</v>
      </c>
      <c r="B7" s="61" t="s">
        <v>90</v>
      </c>
      <c r="C7" s="64">
        <f>'D-1a'!Q31</f>
        <v>7.3700000000000002E-2</v>
      </c>
      <c r="D7" s="65"/>
      <c r="E7" s="66">
        <f>+C7</f>
        <v>7.3700000000000002E-2</v>
      </c>
      <c r="F7" s="65"/>
      <c r="G7" s="66">
        <f>+E7</f>
        <v>7.3700000000000002E-2</v>
      </c>
      <c r="I7" s="66">
        <f>IFERROR(+I8/I6,0)</f>
        <v>7.3700000000000002E-2</v>
      </c>
    </row>
    <row r="8" spans="1:9" x14ac:dyDescent="0.25">
      <c r="A8" s="58">
        <f t="shared" ref="A8:A15" si="0">+A7+1</f>
        <v>3</v>
      </c>
      <c r="B8" s="61" t="s">
        <v>106</v>
      </c>
      <c r="C8" s="67">
        <f>+C6*C7</f>
        <v>0</v>
      </c>
      <c r="D8" s="63"/>
      <c r="E8" s="67">
        <f>+E6*E7</f>
        <v>1190959.5715464617</v>
      </c>
      <c r="F8" s="63"/>
      <c r="G8" s="67">
        <f>+G6*G7</f>
        <v>2778232.7859795382</v>
      </c>
      <c r="I8" s="67">
        <f>+C8+E8+G8</f>
        <v>3969192.3575259997</v>
      </c>
    </row>
    <row r="9" spans="1:9" x14ac:dyDescent="0.25">
      <c r="A9" s="58">
        <f t="shared" si="0"/>
        <v>4</v>
      </c>
      <c r="B9" s="61" t="s">
        <v>92</v>
      </c>
      <c r="C9" s="85">
        <f>+Assumptions!C19</f>
        <v>1.3436399999999999</v>
      </c>
      <c r="D9" s="68"/>
      <c r="E9" s="85">
        <f>+Assumptions!D19</f>
        <v>1.3436399999999999</v>
      </c>
      <c r="F9" s="86"/>
      <c r="G9" s="85">
        <f>+Assumptions!E19</f>
        <v>1.3436399999999999</v>
      </c>
      <c r="I9" s="69">
        <f>IFERROR(+I10/I8,0)</f>
        <v>1.3436399999999999</v>
      </c>
    </row>
    <row r="10" spans="1:9" x14ac:dyDescent="0.25">
      <c r="A10" s="58">
        <f t="shared" si="0"/>
        <v>5</v>
      </c>
      <c r="B10" s="61" t="s">
        <v>93</v>
      </c>
      <c r="C10" s="109">
        <f>+C8*C9</f>
        <v>0</v>
      </c>
      <c r="D10" s="63"/>
      <c r="E10" s="109">
        <f>+E8*E9</f>
        <v>1600220.9187126877</v>
      </c>
      <c r="F10" s="63"/>
      <c r="G10" s="109">
        <f>+G8*G9</f>
        <v>3732944.7005535467</v>
      </c>
      <c r="I10" s="142">
        <f>+C10+E10+G10</f>
        <v>5333165.6192662343</v>
      </c>
    </row>
    <row r="11" spans="1:9" x14ac:dyDescent="0.25">
      <c r="A11" s="58">
        <f t="shared" si="0"/>
        <v>6</v>
      </c>
      <c r="B11" s="61" t="s">
        <v>94</v>
      </c>
      <c r="C11" s="108">
        <v>0</v>
      </c>
      <c r="D11" s="63"/>
      <c r="E11" s="108">
        <v>0</v>
      </c>
      <c r="F11" s="63"/>
      <c r="G11" s="108">
        <v>155000</v>
      </c>
      <c r="I11" s="67">
        <f>+C11+E11+G11</f>
        <v>155000</v>
      </c>
    </row>
    <row r="12" spans="1:9" x14ac:dyDescent="0.25">
      <c r="A12" s="58">
        <f t="shared" si="0"/>
        <v>7</v>
      </c>
      <c r="B12" s="61" t="s">
        <v>95</v>
      </c>
      <c r="C12" s="67">
        <f>SUMIF($C$22:$AM$22,C5,$C$31:$AM$31)</f>
        <v>0</v>
      </c>
      <c r="D12" s="63"/>
      <c r="E12" s="67">
        <f>SUMIF($C$22:$AM$22,E5,$C$31:$AM$31)-C12</f>
        <v>537651.00587683346</v>
      </c>
      <c r="F12" s="63"/>
      <c r="G12" s="67">
        <f>SUMIF($C$22:$AM$22,G5,$C$31:$AM$31)-E12-C12</f>
        <v>1686604.6842971668</v>
      </c>
      <c r="I12" s="67">
        <f>+C12+E12+G12</f>
        <v>2224255.6901740003</v>
      </c>
    </row>
    <row r="13" spans="1:9" x14ac:dyDescent="0.25">
      <c r="A13" s="58">
        <f t="shared" si="0"/>
        <v>8</v>
      </c>
      <c r="B13" s="61" t="s">
        <v>96</v>
      </c>
      <c r="C13" s="63">
        <f>+C44</f>
        <v>0</v>
      </c>
      <c r="D13" s="63"/>
      <c r="E13" s="63">
        <f>+D44-C13</f>
        <v>0</v>
      </c>
      <c r="F13" s="63"/>
      <c r="G13" s="63">
        <f>+E44-E13-C13</f>
        <v>482819.6673707001</v>
      </c>
      <c r="I13" s="63">
        <f>+C13+E13+G13</f>
        <v>482819.6673707001</v>
      </c>
    </row>
    <row r="14" spans="1:9" x14ac:dyDescent="0.25">
      <c r="A14" s="58">
        <f t="shared" si="0"/>
        <v>9</v>
      </c>
      <c r="B14" s="61" t="s">
        <v>97</v>
      </c>
      <c r="C14" s="62"/>
      <c r="D14" s="63"/>
      <c r="E14" s="62"/>
      <c r="F14" s="63"/>
      <c r="G14" s="62"/>
      <c r="I14" s="67">
        <f>+C14+E14+G14</f>
        <v>0</v>
      </c>
    </row>
    <row r="15" spans="1:9" ht="15.75" thickBot="1" x14ac:dyDescent="0.3">
      <c r="A15" s="58">
        <f t="shared" si="0"/>
        <v>10</v>
      </c>
      <c r="B15" s="61" t="s">
        <v>98</v>
      </c>
      <c r="C15" s="70">
        <f>SUM(C10:C14)</f>
        <v>0</v>
      </c>
      <c r="D15" s="63"/>
      <c r="E15" s="70">
        <f>SUM(E10:E14)</f>
        <v>2137871.9245895213</v>
      </c>
      <c r="F15" s="63"/>
      <c r="G15" s="70">
        <f>SUM(G10:G14)</f>
        <v>6057369.0522214137</v>
      </c>
      <c r="I15" s="70">
        <f>C15+E15+G15</f>
        <v>8195240.976810935</v>
      </c>
    </row>
    <row r="16" spans="1:9" ht="15.75" thickTop="1" x14ac:dyDescent="0.25">
      <c r="A16" s="58"/>
      <c r="B16" s="61"/>
      <c r="C16" s="63"/>
      <c r="D16" s="63"/>
      <c r="E16" s="63"/>
      <c r="F16" s="63"/>
      <c r="G16" s="63"/>
    </row>
    <row r="17" spans="1:42" x14ac:dyDescent="0.25">
      <c r="A17" s="58"/>
      <c r="B17" s="61"/>
      <c r="C17" s="71"/>
      <c r="E17" s="71"/>
      <c r="G17" s="71"/>
    </row>
    <row r="18" spans="1:42" x14ac:dyDescent="0.25">
      <c r="A18" s="58"/>
      <c r="B18" s="61"/>
      <c r="C18" s="71"/>
      <c r="E18" s="71"/>
      <c r="G18" s="71"/>
    </row>
    <row r="19" spans="1:42" x14ac:dyDescent="0.25">
      <c r="B19" s="72"/>
    </row>
    <row r="20" spans="1:42" x14ac:dyDescent="0.25">
      <c r="B20" s="57" t="s">
        <v>121</v>
      </c>
      <c r="C20" s="80">
        <v>46266</v>
      </c>
    </row>
    <row r="22" spans="1:42" x14ac:dyDescent="0.25">
      <c r="B22" s="72"/>
      <c r="C22" s="74">
        <f>YEAR(C23)</f>
        <v>2024</v>
      </c>
      <c r="D22" s="74">
        <f t="shared" ref="D22:AM22" si="1">YEAR(D23)</f>
        <v>2025</v>
      </c>
      <c r="E22" s="74">
        <f t="shared" si="1"/>
        <v>2025</v>
      </c>
      <c r="F22" s="74">
        <f t="shared" si="1"/>
        <v>2025</v>
      </c>
      <c r="G22" s="74">
        <f t="shared" si="1"/>
        <v>2025</v>
      </c>
      <c r="H22" s="74">
        <f t="shared" si="1"/>
        <v>2025</v>
      </c>
      <c r="I22" s="74">
        <f t="shared" si="1"/>
        <v>2025</v>
      </c>
      <c r="J22" s="74">
        <f t="shared" si="1"/>
        <v>2025</v>
      </c>
      <c r="K22" s="74">
        <f t="shared" si="1"/>
        <v>2025</v>
      </c>
      <c r="L22" s="74">
        <f t="shared" si="1"/>
        <v>2025</v>
      </c>
      <c r="M22" s="74">
        <f t="shared" si="1"/>
        <v>2025</v>
      </c>
      <c r="N22" s="74">
        <f t="shared" si="1"/>
        <v>2025</v>
      </c>
      <c r="O22" s="74">
        <f t="shared" si="1"/>
        <v>2025</v>
      </c>
      <c r="P22" s="74">
        <f t="shared" si="1"/>
        <v>2026</v>
      </c>
      <c r="Q22" s="74">
        <f t="shared" si="1"/>
        <v>2026</v>
      </c>
      <c r="R22" s="74">
        <f t="shared" si="1"/>
        <v>2026</v>
      </c>
      <c r="S22" s="74">
        <f t="shared" si="1"/>
        <v>2026</v>
      </c>
      <c r="T22" s="74">
        <f t="shared" si="1"/>
        <v>2026</v>
      </c>
      <c r="U22" s="74">
        <f t="shared" si="1"/>
        <v>2026</v>
      </c>
      <c r="V22" s="74">
        <f t="shared" si="1"/>
        <v>2026</v>
      </c>
      <c r="W22" s="74">
        <f t="shared" si="1"/>
        <v>2026</v>
      </c>
      <c r="X22" s="74">
        <f t="shared" si="1"/>
        <v>2026</v>
      </c>
      <c r="Y22" s="74">
        <f t="shared" si="1"/>
        <v>2026</v>
      </c>
      <c r="Z22" s="74">
        <f t="shared" si="1"/>
        <v>2026</v>
      </c>
      <c r="AA22" s="74">
        <f t="shared" si="1"/>
        <v>2026</v>
      </c>
      <c r="AB22" s="74">
        <f t="shared" si="1"/>
        <v>2027</v>
      </c>
      <c r="AC22" s="74">
        <f t="shared" si="1"/>
        <v>2027</v>
      </c>
      <c r="AD22" s="74">
        <f t="shared" si="1"/>
        <v>2027</v>
      </c>
      <c r="AE22" s="74">
        <f t="shared" si="1"/>
        <v>2027</v>
      </c>
      <c r="AF22" s="74">
        <f t="shared" si="1"/>
        <v>2027</v>
      </c>
      <c r="AG22" s="74">
        <f t="shared" si="1"/>
        <v>2027</v>
      </c>
      <c r="AH22" s="74">
        <f t="shared" si="1"/>
        <v>2027</v>
      </c>
      <c r="AI22" s="74">
        <f t="shared" si="1"/>
        <v>2027</v>
      </c>
      <c r="AJ22" s="74">
        <f t="shared" si="1"/>
        <v>2027</v>
      </c>
      <c r="AK22" s="74">
        <f t="shared" si="1"/>
        <v>2027</v>
      </c>
      <c r="AL22" s="74">
        <f t="shared" si="1"/>
        <v>2027</v>
      </c>
      <c r="AM22" s="74">
        <f t="shared" si="1"/>
        <v>2027</v>
      </c>
    </row>
    <row r="23" spans="1:42" customFormat="1" x14ac:dyDescent="0.25">
      <c r="A23" s="57"/>
      <c r="B23" s="57"/>
      <c r="C23" s="43">
        <v>45657</v>
      </c>
      <c r="D23" s="43">
        <v>45688</v>
      </c>
      <c r="E23" s="43">
        <v>45716</v>
      </c>
      <c r="F23" s="43">
        <v>45747</v>
      </c>
      <c r="G23" s="43">
        <v>45777</v>
      </c>
      <c r="H23" s="43">
        <v>45808</v>
      </c>
      <c r="I23" s="43">
        <v>45838</v>
      </c>
      <c r="J23" s="43">
        <v>45869</v>
      </c>
      <c r="K23" s="43">
        <v>45900</v>
      </c>
      <c r="L23" s="43">
        <v>45930</v>
      </c>
      <c r="M23" s="43">
        <v>45961</v>
      </c>
      <c r="N23" s="43">
        <v>45991</v>
      </c>
      <c r="O23" s="43">
        <v>46022</v>
      </c>
      <c r="P23" s="43">
        <v>46053</v>
      </c>
      <c r="Q23" s="43">
        <v>46081</v>
      </c>
      <c r="R23" s="43">
        <v>46112</v>
      </c>
      <c r="S23" s="43">
        <v>46142</v>
      </c>
      <c r="T23" s="43">
        <v>46173</v>
      </c>
      <c r="U23" s="43">
        <v>46203</v>
      </c>
      <c r="V23" s="43">
        <v>46234</v>
      </c>
      <c r="W23" s="43">
        <v>46265</v>
      </c>
      <c r="X23" s="43">
        <v>46295</v>
      </c>
      <c r="Y23" s="43">
        <v>46326</v>
      </c>
      <c r="Z23" s="43">
        <v>46356</v>
      </c>
      <c r="AA23" s="43">
        <v>46387</v>
      </c>
      <c r="AB23" s="43">
        <v>46418</v>
      </c>
      <c r="AC23" s="43">
        <v>46446</v>
      </c>
      <c r="AD23" s="43">
        <v>46477</v>
      </c>
      <c r="AE23" s="43">
        <v>46507</v>
      </c>
      <c r="AF23" s="43">
        <v>46538</v>
      </c>
      <c r="AG23" s="43">
        <v>46568</v>
      </c>
      <c r="AH23" s="43">
        <v>46599</v>
      </c>
      <c r="AI23" s="43">
        <v>46630</v>
      </c>
      <c r="AJ23" s="43">
        <v>46660</v>
      </c>
      <c r="AK23" s="43">
        <v>46691</v>
      </c>
      <c r="AL23" s="43">
        <v>46721</v>
      </c>
      <c r="AM23" s="43">
        <v>46752</v>
      </c>
    </row>
    <row r="24" spans="1:42" customFormat="1" x14ac:dyDescent="0.25">
      <c r="A24" s="57"/>
      <c r="B24" s="53" t="s">
        <v>109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</row>
    <row r="25" spans="1:42" customFormat="1" x14ac:dyDescent="0.25">
      <c r="A25" s="57"/>
      <c r="B25" s="48" t="s">
        <v>110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  <c r="U25" s="79">
        <v>0</v>
      </c>
      <c r="V25" s="79">
        <v>0</v>
      </c>
      <c r="W25" s="79">
        <v>0</v>
      </c>
      <c r="X25" s="79">
        <v>50656069.980000004</v>
      </c>
      <c r="Y25" s="79">
        <v>52156069.980000004</v>
      </c>
      <c r="Z25" s="79">
        <v>53406069.980000004</v>
      </c>
      <c r="AA25" s="79">
        <v>53856069.980000004</v>
      </c>
      <c r="AB25" s="79">
        <v>53856069.980000004</v>
      </c>
      <c r="AC25" s="79">
        <v>53856069.980000004</v>
      </c>
      <c r="AD25" s="79">
        <v>53856069.980000004</v>
      </c>
      <c r="AE25" s="79">
        <v>53856069.980000004</v>
      </c>
      <c r="AF25" s="79">
        <v>53856069.980000004</v>
      </c>
      <c r="AG25" s="79">
        <v>53856069.980000004</v>
      </c>
      <c r="AH25" s="79">
        <v>53856069.980000004</v>
      </c>
      <c r="AI25" s="79">
        <v>53856069.980000004</v>
      </c>
      <c r="AJ25" s="79">
        <v>53856069.980000004</v>
      </c>
      <c r="AK25" s="79">
        <v>53856069.980000004</v>
      </c>
      <c r="AL25" s="79">
        <v>53856069.980000004</v>
      </c>
      <c r="AM25" s="79">
        <v>53856069.980000004</v>
      </c>
    </row>
    <row r="26" spans="1:42" customFormat="1" x14ac:dyDescent="0.25">
      <c r="A26" s="57"/>
      <c r="B26" s="48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</row>
    <row r="27" spans="1:42" customFormat="1" ht="15.75" thickBot="1" x14ac:dyDescent="0.3">
      <c r="A27" s="57"/>
      <c r="B27" s="48" t="s">
        <v>111</v>
      </c>
      <c r="C27" s="42">
        <f t="shared" ref="C27:AM27" si="2">SUM(C25:C26)</f>
        <v>0</v>
      </c>
      <c r="D27" s="42">
        <f t="shared" si="2"/>
        <v>0</v>
      </c>
      <c r="E27" s="42">
        <f t="shared" si="2"/>
        <v>0</v>
      </c>
      <c r="F27" s="42">
        <f t="shared" si="2"/>
        <v>0</v>
      </c>
      <c r="G27" s="42">
        <f t="shared" si="2"/>
        <v>0</v>
      </c>
      <c r="H27" s="42">
        <f t="shared" si="2"/>
        <v>0</v>
      </c>
      <c r="I27" s="42">
        <f t="shared" si="2"/>
        <v>0</v>
      </c>
      <c r="J27" s="42">
        <f t="shared" si="2"/>
        <v>0</v>
      </c>
      <c r="K27" s="42">
        <f t="shared" si="2"/>
        <v>0</v>
      </c>
      <c r="L27" s="42">
        <f t="shared" si="2"/>
        <v>0</v>
      </c>
      <c r="M27" s="42">
        <f t="shared" si="2"/>
        <v>0</v>
      </c>
      <c r="N27" s="42">
        <f t="shared" si="2"/>
        <v>0</v>
      </c>
      <c r="O27" s="42">
        <f t="shared" si="2"/>
        <v>0</v>
      </c>
      <c r="P27" s="42">
        <f t="shared" si="2"/>
        <v>0</v>
      </c>
      <c r="Q27" s="42">
        <f t="shared" si="2"/>
        <v>0</v>
      </c>
      <c r="R27" s="42">
        <f t="shared" si="2"/>
        <v>0</v>
      </c>
      <c r="S27" s="42">
        <f t="shared" si="2"/>
        <v>0</v>
      </c>
      <c r="T27" s="42">
        <f t="shared" si="2"/>
        <v>0</v>
      </c>
      <c r="U27" s="42">
        <f t="shared" si="2"/>
        <v>0</v>
      </c>
      <c r="V27" s="42">
        <f t="shared" si="2"/>
        <v>0</v>
      </c>
      <c r="W27" s="42">
        <f t="shared" si="2"/>
        <v>0</v>
      </c>
      <c r="X27" s="42">
        <f t="shared" si="2"/>
        <v>50656069.980000004</v>
      </c>
      <c r="Y27" s="42">
        <f t="shared" si="2"/>
        <v>52156069.980000004</v>
      </c>
      <c r="Z27" s="42">
        <f t="shared" si="2"/>
        <v>53406069.980000004</v>
      </c>
      <c r="AA27" s="42">
        <f t="shared" si="2"/>
        <v>53856069.980000004</v>
      </c>
      <c r="AB27" s="42">
        <f t="shared" si="2"/>
        <v>53856069.980000004</v>
      </c>
      <c r="AC27" s="42">
        <f t="shared" si="2"/>
        <v>53856069.980000004</v>
      </c>
      <c r="AD27" s="42">
        <f t="shared" si="2"/>
        <v>53856069.980000004</v>
      </c>
      <c r="AE27" s="42">
        <f t="shared" si="2"/>
        <v>53856069.980000004</v>
      </c>
      <c r="AF27" s="42">
        <f t="shared" si="2"/>
        <v>53856069.980000004</v>
      </c>
      <c r="AG27" s="42">
        <f t="shared" si="2"/>
        <v>53856069.980000004</v>
      </c>
      <c r="AH27" s="42">
        <f t="shared" si="2"/>
        <v>53856069.980000004</v>
      </c>
      <c r="AI27" s="42">
        <f t="shared" si="2"/>
        <v>53856069.980000004</v>
      </c>
      <c r="AJ27" s="42">
        <f t="shared" si="2"/>
        <v>53856069.980000004</v>
      </c>
      <c r="AK27" s="42">
        <f t="shared" si="2"/>
        <v>53856069.980000004</v>
      </c>
      <c r="AL27" s="42">
        <f t="shared" si="2"/>
        <v>53856069.980000004</v>
      </c>
      <c r="AM27" s="42">
        <f t="shared" si="2"/>
        <v>53856069.980000004</v>
      </c>
    </row>
    <row r="28" spans="1:42" customFormat="1" ht="15.75" thickTop="1" x14ac:dyDescent="0.25">
      <c r="A28" s="57"/>
      <c r="B28" s="48" t="s">
        <v>116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  <c r="L28" s="94">
        <v>0</v>
      </c>
      <c r="M28" s="94">
        <v>0</v>
      </c>
      <c r="N28" s="94">
        <v>0</v>
      </c>
      <c r="O28" s="94">
        <v>0</v>
      </c>
      <c r="P28" s="94">
        <v>0</v>
      </c>
      <c r="Q28" s="94">
        <v>0</v>
      </c>
      <c r="R28" s="94">
        <v>0</v>
      </c>
      <c r="S28" s="94">
        <v>0</v>
      </c>
      <c r="T28" s="94">
        <v>0</v>
      </c>
      <c r="U28" s="94">
        <v>0</v>
      </c>
      <c r="V28" s="94">
        <v>0</v>
      </c>
      <c r="W28" s="94">
        <v>0</v>
      </c>
      <c r="X28" s="94">
        <v>3896620.7676923079</v>
      </c>
      <c r="Y28" s="94">
        <v>7908626.1507692318</v>
      </c>
      <c r="Z28" s="94">
        <v>12016785.379999999</v>
      </c>
      <c r="AA28" s="94">
        <v>16159559.993846156</v>
      </c>
      <c r="AB28" s="94">
        <v>20302334.607692309</v>
      </c>
      <c r="AC28" s="94">
        <v>24445109.221538462</v>
      </c>
      <c r="AD28" s="94">
        <v>28587883.835384615</v>
      </c>
      <c r="AE28" s="94">
        <v>32730658.449230775</v>
      </c>
      <c r="AF28" s="94">
        <v>36873433.063076928</v>
      </c>
      <c r="AG28" s="94">
        <v>41016207.676923081</v>
      </c>
      <c r="AH28" s="94">
        <v>45158982.290769234</v>
      </c>
      <c r="AI28" s="94">
        <v>49301756.904615372</v>
      </c>
      <c r="AJ28" s="94">
        <v>53444531.51846154</v>
      </c>
      <c r="AK28" s="94">
        <v>53690685.364615381</v>
      </c>
      <c r="AL28" s="94">
        <v>53821454.595384613</v>
      </c>
      <c r="AM28" s="94">
        <v>53856069.979999997</v>
      </c>
    </row>
    <row r="29" spans="1:42" customFormat="1" x14ac:dyDescent="0.25">
      <c r="A29" s="57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>
        <f t="shared" ref="O29:Z29" si="3">AVERAGE(C27:O27)-O28</f>
        <v>0</v>
      </c>
      <c r="P29" s="41">
        <f t="shared" si="3"/>
        <v>0</v>
      </c>
      <c r="Q29" s="41">
        <f t="shared" si="3"/>
        <v>0</v>
      </c>
      <c r="R29" s="41">
        <f t="shared" si="3"/>
        <v>0</v>
      </c>
      <c r="S29" s="41">
        <f t="shared" si="3"/>
        <v>0</v>
      </c>
      <c r="T29" s="41">
        <f t="shared" si="3"/>
        <v>0</v>
      </c>
      <c r="U29" s="41">
        <f t="shared" si="3"/>
        <v>0</v>
      </c>
      <c r="V29" s="41">
        <f t="shared" si="3"/>
        <v>0</v>
      </c>
      <c r="W29" s="41">
        <f t="shared" si="3"/>
        <v>0</v>
      </c>
      <c r="X29" s="41">
        <f t="shared" si="3"/>
        <v>0</v>
      </c>
      <c r="Y29" s="41">
        <f t="shared" si="3"/>
        <v>0</v>
      </c>
      <c r="Z29" s="41">
        <f t="shared" si="3"/>
        <v>0</v>
      </c>
      <c r="AA29" s="41">
        <f>AVERAGE(O27:AA27)-AA28</f>
        <v>0</v>
      </c>
      <c r="AB29" s="41">
        <f t="shared" ref="AB29:AM29" si="4">AVERAGE(P27:AB27)-AB28</f>
        <v>0</v>
      </c>
      <c r="AC29" s="41">
        <f t="shared" si="4"/>
        <v>0</v>
      </c>
      <c r="AD29" s="41">
        <f t="shared" si="4"/>
        <v>0</v>
      </c>
      <c r="AE29" s="41">
        <f t="shared" si="4"/>
        <v>0</v>
      </c>
      <c r="AF29" s="41">
        <f t="shared" si="4"/>
        <v>0</v>
      </c>
      <c r="AG29" s="41">
        <f t="shared" si="4"/>
        <v>0</v>
      </c>
      <c r="AH29" s="41">
        <f t="shared" si="4"/>
        <v>0</v>
      </c>
      <c r="AI29" s="41">
        <f t="shared" si="4"/>
        <v>0</v>
      </c>
      <c r="AJ29" s="41">
        <f t="shared" si="4"/>
        <v>0</v>
      </c>
      <c r="AK29" s="41">
        <f t="shared" si="4"/>
        <v>0</v>
      </c>
      <c r="AL29" s="41">
        <f t="shared" si="4"/>
        <v>0</v>
      </c>
      <c r="AM29" s="41">
        <f t="shared" si="4"/>
        <v>0</v>
      </c>
    </row>
    <row r="30" spans="1:42" customFormat="1" x14ac:dyDescent="0.25">
      <c r="A30" s="57"/>
      <c r="B30" s="53" t="s">
        <v>113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</row>
    <row r="31" spans="1:42" customFormat="1" x14ac:dyDescent="0.25">
      <c r="A31" s="57"/>
      <c r="B31" s="48" t="s">
        <v>95</v>
      </c>
      <c r="C31" s="95"/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0</v>
      </c>
      <c r="X31" s="96">
        <v>0</v>
      </c>
      <c r="Y31" s="96">
        <v>174341.30751450005</v>
      </c>
      <c r="Z31" s="96">
        <v>179503.80751450005</v>
      </c>
      <c r="AA31" s="96">
        <v>183805.89084783336</v>
      </c>
      <c r="AB31" s="96">
        <v>185354.64084783336</v>
      </c>
      <c r="AC31" s="96">
        <v>185354.64084783336</v>
      </c>
      <c r="AD31" s="96">
        <v>185354.64084783336</v>
      </c>
      <c r="AE31" s="96">
        <v>185354.64084783336</v>
      </c>
      <c r="AF31" s="96">
        <v>185354.64084783336</v>
      </c>
      <c r="AG31" s="96">
        <v>185354.64084783336</v>
      </c>
      <c r="AH31" s="96">
        <v>185354.64084783336</v>
      </c>
      <c r="AI31" s="96">
        <v>185354.64084783336</v>
      </c>
      <c r="AJ31" s="96">
        <v>185354.64084783336</v>
      </c>
      <c r="AK31" s="96">
        <v>185354.64084783336</v>
      </c>
      <c r="AL31" s="96">
        <v>185354.64084783336</v>
      </c>
      <c r="AM31" s="96">
        <v>185354.64084783336</v>
      </c>
      <c r="AN31" s="96"/>
      <c r="AO31" s="96"/>
      <c r="AP31" s="96"/>
    </row>
    <row r="32" spans="1:42" customFormat="1" x14ac:dyDescent="0.25">
      <c r="A32" s="57"/>
      <c r="B32" s="48" t="s">
        <v>114</v>
      </c>
      <c r="C32" s="41">
        <f>+C31</f>
        <v>0</v>
      </c>
      <c r="D32" s="41">
        <f>+C32+D31</f>
        <v>0</v>
      </c>
      <c r="E32" s="41">
        <f t="shared" ref="E32:AM32" si="5">+D32+E31</f>
        <v>0</v>
      </c>
      <c r="F32" s="41">
        <f t="shared" si="5"/>
        <v>0</v>
      </c>
      <c r="G32" s="41">
        <f t="shared" si="5"/>
        <v>0</v>
      </c>
      <c r="H32" s="41">
        <f t="shared" si="5"/>
        <v>0</v>
      </c>
      <c r="I32" s="41">
        <f t="shared" si="5"/>
        <v>0</v>
      </c>
      <c r="J32" s="41">
        <f t="shared" si="5"/>
        <v>0</v>
      </c>
      <c r="K32" s="41">
        <f t="shared" si="5"/>
        <v>0</v>
      </c>
      <c r="L32" s="41">
        <f t="shared" si="5"/>
        <v>0</v>
      </c>
      <c r="M32" s="41">
        <f t="shared" si="5"/>
        <v>0</v>
      </c>
      <c r="N32" s="41">
        <f t="shared" si="5"/>
        <v>0</v>
      </c>
      <c r="O32" s="41">
        <f t="shared" si="5"/>
        <v>0</v>
      </c>
      <c r="P32" s="41">
        <f t="shared" si="5"/>
        <v>0</v>
      </c>
      <c r="Q32" s="41">
        <f t="shared" si="5"/>
        <v>0</v>
      </c>
      <c r="R32" s="41">
        <f t="shared" si="5"/>
        <v>0</v>
      </c>
      <c r="S32" s="41">
        <f t="shared" si="5"/>
        <v>0</v>
      </c>
      <c r="T32" s="41">
        <f t="shared" si="5"/>
        <v>0</v>
      </c>
      <c r="U32" s="41">
        <f t="shared" si="5"/>
        <v>0</v>
      </c>
      <c r="V32" s="41">
        <f t="shared" si="5"/>
        <v>0</v>
      </c>
      <c r="W32" s="41">
        <f t="shared" si="5"/>
        <v>0</v>
      </c>
      <c r="X32" s="41">
        <f t="shared" si="5"/>
        <v>0</v>
      </c>
      <c r="Y32" s="41">
        <f t="shared" si="5"/>
        <v>174341.30751450005</v>
      </c>
      <c r="Z32" s="41">
        <f t="shared" si="5"/>
        <v>353845.1150290001</v>
      </c>
      <c r="AA32" s="41">
        <f t="shared" si="5"/>
        <v>537651.00587683346</v>
      </c>
      <c r="AB32" s="41">
        <f t="shared" si="5"/>
        <v>723005.64672466682</v>
      </c>
      <c r="AC32" s="41">
        <f t="shared" si="5"/>
        <v>908360.28757250018</v>
      </c>
      <c r="AD32" s="41">
        <f t="shared" si="5"/>
        <v>1093714.9284203337</v>
      </c>
      <c r="AE32" s="41">
        <f t="shared" si="5"/>
        <v>1279069.569268167</v>
      </c>
      <c r="AF32" s="41">
        <f t="shared" si="5"/>
        <v>1464424.2101160004</v>
      </c>
      <c r="AG32" s="41">
        <f t="shared" si="5"/>
        <v>1649778.8509638337</v>
      </c>
      <c r="AH32" s="41">
        <f t="shared" si="5"/>
        <v>1835133.4918116671</v>
      </c>
      <c r="AI32" s="41">
        <f t="shared" si="5"/>
        <v>2020488.1326595005</v>
      </c>
      <c r="AJ32" s="41">
        <f t="shared" si="5"/>
        <v>2205842.7735073338</v>
      </c>
      <c r="AK32" s="41">
        <f t="shared" si="5"/>
        <v>2391197.4143551672</v>
      </c>
      <c r="AL32" s="41">
        <f t="shared" si="5"/>
        <v>2576552.0552030005</v>
      </c>
      <c r="AM32" s="41">
        <f t="shared" si="5"/>
        <v>2761906.6960508339</v>
      </c>
    </row>
    <row r="33" spans="1:41" s="116" customFormat="1" x14ac:dyDescent="0.25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>
        <v>0</v>
      </c>
      <c r="P33" s="79">
        <v>0</v>
      </c>
      <c r="Q33" s="79">
        <v>0</v>
      </c>
      <c r="R33" s="79">
        <v>0</v>
      </c>
      <c r="S33" s="79">
        <v>0</v>
      </c>
      <c r="T33" s="79">
        <v>0</v>
      </c>
      <c r="U33" s="79">
        <v>0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79">
        <v>0</v>
      </c>
      <c r="AC33" s="79">
        <v>0</v>
      </c>
      <c r="AD33" s="79">
        <v>0</v>
      </c>
      <c r="AE33" s="79">
        <v>0</v>
      </c>
      <c r="AF33" s="79">
        <v>0</v>
      </c>
      <c r="AG33" s="79">
        <v>0</v>
      </c>
      <c r="AH33" s="79">
        <v>0</v>
      </c>
      <c r="AI33" s="79">
        <v>0</v>
      </c>
      <c r="AJ33" s="79">
        <v>0</v>
      </c>
      <c r="AK33" s="79">
        <v>0</v>
      </c>
      <c r="AL33" s="79">
        <v>0</v>
      </c>
      <c r="AM33" s="79">
        <v>0</v>
      </c>
    </row>
    <row r="34" spans="1:41" customFormat="1" x14ac:dyDescent="0.25">
      <c r="A34" s="57"/>
      <c r="B34" s="53" t="s">
        <v>115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1:41" customFormat="1" x14ac:dyDescent="0.25">
      <c r="A35" s="57"/>
      <c r="B35" s="48" t="s">
        <v>111</v>
      </c>
      <c r="C35" s="41">
        <f>+C27</f>
        <v>0</v>
      </c>
      <c r="D35" s="41">
        <f t="shared" ref="D35:AM35" si="6">+D27</f>
        <v>0</v>
      </c>
      <c r="E35" s="41">
        <f t="shared" si="6"/>
        <v>0</v>
      </c>
      <c r="F35" s="41">
        <f t="shared" si="6"/>
        <v>0</v>
      </c>
      <c r="G35" s="41">
        <f t="shared" si="6"/>
        <v>0</v>
      </c>
      <c r="H35" s="41">
        <f t="shared" si="6"/>
        <v>0</v>
      </c>
      <c r="I35" s="41">
        <f t="shared" si="6"/>
        <v>0</v>
      </c>
      <c r="J35" s="41">
        <f t="shared" si="6"/>
        <v>0</v>
      </c>
      <c r="K35" s="41">
        <f t="shared" si="6"/>
        <v>0</v>
      </c>
      <c r="L35" s="41">
        <f t="shared" si="6"/>
        <v>0</v>
      </c>
      <c r="M35" s="41">
        <f t="shared" si="6"/>
        <v>0</v>
      </c>
      <c r="N35" s="41">
        <f t="shared" si="6"/>
        <v>0</v>
      </c>
      <c r="O35" s="41">
        <f t="shared" si="6"/>
        <v>0</v>
      </c>
      <c r="P35" s="41">
        <f t="shared" si="6"/>
        <v>0</v>
      </c>
      <c r="Q35" s="41">
        <f t="shared" si="6"/>
        <v>0</v>
      </c>
      <c r="R35" s="41">
        <f t="shared" si="6"/>
        <v>0</v>
      </c>
      <c r="S35" s="41">
        <f t="shared" si="6"/>
        <v>0</v>
      </c>
      <c r="T35" s="41">
        <f t="shared" si="6"/>
        <v>0</v>
      </c>
      <c r="U35" s="41">
        <f t="shared" si="6"/>
        <v>0</v>
      </c>
      <c r="V35" s="41">
        <f t="shared" si="6"/>
        <v>0</v>
      </c>
      <c r="W35" s="41">
        <f t="shared" si="6"/>
        <v>0</v>
      </c>
      <c r="X35" s="41">
        <f t="shared" si="6"/>
        <v>50656069.980000004</v>
      </c>
      <c r="Y35" s="41">
        <f t="shared" si="6"/>
        <v>52156069.980000004</v>
      </c>
      <c r="Z35" s="41">
        <f t="shared" si="6"/>
        <v>53406069.980000004</v>
      </c>
      <c r="AA35" s="41">
        <f t="shared" si="6"/>
        <v>53856069.980000004</v>
      </c>
      <c r="AB35" s="41">
        <f t="shared" si="6"/>
        <v>53856069.980000004</v>
      </c>
      <c r="AC35" s="41">
        <f t="shared" si="6"/>
        <v>53856069.980000004</v>
      </c>
      <c r="AD35" s="41">
        <f t="shared" si="6"/>
        <v>53856069.980000004</v>
      </c>
      <c r="AE35" s="41">
        <f t="shared" si="6"/>
        <v>53856069.980000004</v>
      </c>
      <c r="AF35" s="41">
        <f t="shared" si="6"/>
        <v>53856069.980000004</v>
      </c>
      <c r="AG35" s="41">
        <f t="shared" si="6"/>
        <v>53856069.980000004</v>
      </c>
      <c r="AH35" s="41">
        <f t="shared" si="6"/>
        <v>53856069.980000004</v>
      </c>
      <c r="AI35" s="41">
        <f t="shared" si="6"/>
        <v>53856069.980000004</v>
      </c>
      <c r="AJ35" s="41">
        <f t="shared" si="6"/>
        <v>53856069.980000004</v>
      </c>
      <c r="AK35" s="41">
        <f t="shared" si="6"/>
        <v>53856069.980000004</v>
      </c>
      <c r="AL35" s="41">
        <f t="shared" si="6"/>
        <v>53856069.980000004</v>
      </c>
      <c r="AM35" s="41">
        <f t="shared" si="6"/>
        <v>53856069.980000004</v>
      </c>
    </row>
    <row r="36" spans="1:41" customFormat="1" x14ac:dyDescent="0.25">
      <c r="A36" s="57"/>
      <c r="B36" s="48" t="s">
        <v>114</v>
      </c>
      <c r="C36" s="41">
        <f>+C32</f>
        <v>0</v>
      </c>
      <c r="D36" s="41">
        <f t="shared" ref="D36:AM36" si="7">+D32</f>
        <v>0</v>
      </c>
      <c r="E36" s="41">
        <f t="shared" si="7"/>
        <v>0</v>
      </c>
      <c r="F36" s="41">
        <f t="shared" si="7"/>
        <v>0</v>
      </c>
      <c r="G36" s="41">
        <f t="shared" si="7"/>
        <v>0</v>
      </c>
      <c r="H36" s="41">
        <f t="shared" si="7"/>
        <v>0</v>
      </c>
      <c r="I36" s="41">
        <f t="shared" si="7"/>
        <v>0</v>
      </c>
      <c r="J36" s="41">
        <f t="shared" si="7"/>
        <v>0</v>
      </c>
      <c r="K36" s="41">
        <f t="shared" si="7"/>
        <v>0</v>
      </c>
      <c r="L36" s="41">
        <f t="shared" si="7"/>
        <v>0</v>
      </c>
      <c r="M36" s="41">
        <f t="shared" si="7"/>
        <v>0</v>
      </c>
      <c r="N36" s="41">
        <f t="shared" si="7"/>
        <v>0</v>
      </c>
      <c r="O36" s="41">
        <f t="shared" si="7"/>
        <v>0</v>
      </c>
      <c r="P36" s="41">
        <f t="shared" si="7"/>
        <v>0</v>
      </c>
      <c r="Q36" s="41">
        <f t="shared" si="7"/>
        <v>0</v>
      </c>
      <c r="R36" s="41">
        <f t="shared" si="7"/>
        <v>0</v>
      </c>
      <c r="S36" s="41">
        <f t="shared" si="7"/>
        <v>0</v>
      </c>
      <c r="T36" s="41">
        <f t="shared" si="7"/>
        <v>0</v>
      </c>
      <c r="U36" s="41">
        <f t="shared" si="7"/>
        <v>0</v>
      </c>
      <c r="V36" s="41">
        <f t="shared" si="7"/>
        <v>0</v>
      </c>
      <c r="W36" s="41">
        <f t="shared" si="7"/>
        <v>0</v>
      </c>
      <c r="X36" s="41">
        <f t="shared" si="7"/>
        <v>0</v>
      </c>
      <c r="Y36" s="41">
        <f t="shared" si="7"/>
        <v>174341.30751450005</v>
      </c>
      <c r="Z36" s="41">
        <f t="shared" si="7"/>
        <v>353845.1150290001</v>
      </c>
      <c r="AA36" s="41">
        <f t="shared" si="7"/>
        <v>537651.00587683346</v>
      </c>
      <c r="AB36" s="41">
        <f t="shared" si="7"/>
        <v>723005.64672466682</v>
      </c>
      <c r="AC36" s="41">
        <f t="shared" si="7"/>
        <v>908360.28757250018</v>
      </c>
      <c r="AD36" s="41">
        <f t="shared" si="7"/>
        <v>1093714.9284203337</v>
      </c>
      <c r="AE36" s="41">
        <f t="shared" si="7"/>
        <v>1279069.569268167</v>
      </c>
      <c r="AF36" s="41">
        <f t="shared" si="7"/>
        <v>1464424.2101160004</v>
      </c>
      <c r="AG36" s="41">
        <f t="shared" si="7"/>
        <v>1649778.8509638337</v>
      </c>
      <c r="AH36" s="41">
        <f t="shared" si="7"/>
        <v>1835133.4918116671</v>
      </c>
      <c r="AI36" s="41">
        <f t="shared" si="7"/>
        <v>2020488.1326595005</v>
      </c>
      <c r="AJ36" s="41">
        <f t="shared" si="7"/>
        <v>2205842.7735073338</v>
      </c>
      <c r="AK36" s="41">
        <f t="shared" si="7"/>
        <v>2391197.4143551672</v>
      </c>
      <c r="AL36" s="41">
        <f t="shared" si="7"/>
        <v>2576552.0552030005</v>
      </c>
      <c r="AM36" s="41">
        <f t="shared" si="7"/>
        <v>2761906.6960508339</v>
      </c>
    </row>
    <row r="37" spans="1:41" customFormat="1" ht="15.75" thickBot="1" x14ac:dyDescent="0.3">
      <c r="A37" s="57"/>
      <c r="B37" s="48" t="s">
        <v>115</v>
      </c>
      <c r="C37" s="77">
        <f>+C35-C36</f>
        <v>0</v>
      </c>
      <c r="D37" s="77">
        <f t="shared" ref="D37:AM37" si="8">+D35-D36</f>
        <v>0</v>
      </c>
      <c r="E37" s="77">
        <f t="shared" si="8"/>
        <v>0</v>
      </c>
      <c r="F37" s="77">
        <f t="shared" si="8"/>
        <v>0</v>
      </c>
      <c r="G37" s="77">
        <f t="shared" si="8"/>
        <v>0</v>
      </c>
      <c r="H37" s="77">
        <f t="shared" si="8"/>
        <v>0</v>
      </c>
      <c r="I37" s="77">
        <f t="shared" si="8"/>
        <v>0</v>
      </c>
      <c r="J37" s="77">
        <f t="shared" si="8"/>
        <v>0</v>
      </c>
      <c r="K37" s="77">
        <f t="shared" si="8"/>
        <v>0</v>
      </c>
      <c r="L37" s="77">
        <f t="shared" si="8"/>
        <v>0</v>
      </c>
      <c r="M37" s="77">
        <f t="shared" si="8"/>
        <v>0</v>
      </c>
      <c r="N37" s="77">
        <f t="shared" si="8"/>
        <v>0</v>
      </c>
      <c r="O37" s="77">
        <f t="shared" si="8"/>
        <v>0</v>
      </c>
      <c r="P37" s="77">
        <f t="shared" si="8"/>
        <v>0</v>
      </c>
      <c r="Q37" s="77">
        <f t="shared" si="8"/>
        <v>0</v>
      </c>
      <c r="R37" s="77">
        <f t="shared" si="8"/>
        <v>0</v>
      </c>
      <c r="S37" s="77">
        <f t="shared" si="8"/>
        <v>0</v>
      </c>
      <c r="T37" s="77">
        <f t="shared" si="8"/>
        <v>0</v>
      </c>
      <c r="U37" s="77">
        <f t="shared" si="8"/>
        <v>0</v>
      </c>
      <c r="V37" s="77">
        <f t="shared" si="8"/>
        <v>0</v>
      </c>
      <c r="W37" s="77">
        <f t="shared" si="8"/>
        <v>0</v>
      </c>
      <c r="X37" s="77">
        <f t="shared" si="8"/>
        <v>50656069.980000004</v>
      </c>
      <c r="Y37" s="77">
        <f t="shared" si="8"/>
        <v>51981728.672485501</v>
      </c>
      <c r="Z37" s="77">
        <f t="shared" si="8"/>
        <v>53052224.864971004</v>
      </c>
      <c r="AA37" s="77">
        <f t="shared" si="8"/>
        <v>53318418.974123172</v>
      </c>
      <c r="AB37" s="77">
        <f t="shared" si="8"/>
        <v>53133064.33327534</v>
      </c>
      <c r="AC37" s="77">
        <f t="shared" si="8"/>
        <v>52947709.692427501</v>
      </c>
      <c r="AD37" s="77">
        <f t="shared" si="8"/>
        <v>52762355.051579669</v>
      </c>
      <c r="AE37" s="77">
        <f t="shared" si="8"/>
        <v>52577000.410731837</v>
      </c>
      <c r="AF37" s="77">
        <f t="shared" si="8"/>
        <v>52391645.769884005</v>
      </c>
      <c r="AG37" s="77">
        <f t="shared" si="8"/>
        <v>52206291.129036173</v>
      </c>
      <c r="AH37" s="77">
        <f t="shared" si="8"/>
        <v>52020936.488188334</v>
      </c>
      <c r="AI37" s="77">
        <f t="shared" si="8"/>
        <v>51835581.847340502</v>
      </c>
      <c r="AJ37" s="77">
        <f t="shared" si="8"/>
        <v>51650227.20649267</v>
      </c>
      <c r="AK37" s="77">
        <f t="shared" si="8"/>
        <v>51464872.565644838</v>
      </c>
      <c r="AL37" s="77">
        <f t="shared" si="8"/>
        <v>51279517.924797006</v>
      </c>
      <c r="AM37" s="77">
        <f t="shared" si="8"/>
        <v>51094163.283949167</v>
      </c>
    </row>
    <row r="38" spans="1:41" customFormat="1" x14ac:dyDescent="0.25">
      <c r="A38" s="57"/>
      <c r="B38" s="48" t="s">
        <v>116</v>
      </c>
      <c r="C38" s="94">
        <v>0</v>
      </c>
      <c r="D38" s="94">
        <v>0</v>
      </c>
      <c r="E38" s="94">
        <v>0</v>
      </c>
      <c r="F38" s="94">
        <v>0</v>
      </c>
      <c r="G38" s="94">
        <v>0</v>
      </c>
      <c r="H38" s="94">
        <v>0</v>
      </c>
      <c r="I38" s="94">
        <v>0</v>
      </c>
      <c r="J38" s="94">
        <v>0</v>
      </c>
      <c r="K38" s="94">
        <v>0</v>
      </c>
      <c r="L38" s="94">
        <v>0</v>
      </c>
      <c r="M38" s="94">
        <v>0</v>
      </c>
      <c r="N38" s="94">
        <v>0</v>
      </c>
      <c r="O38" s="94">
        <v>0</v>
      </c>
      <c r="P38" s="94">
        <v>0</v>
      </c>
      <c r="Q38" s="94">
        <v>0</v>
      </c>
      <c r="R38" s="94">
        <v>0</v>
      </c>
      <c r="S38" s="94">
        <v>0</v>
      </c>
      <c r="T38" s="94">
        <v>0</v>
      </c>
      <c r="U38" s="94">
        <v>0</v>
      </c>
      <c r="V38" s="94">
        <v>0</v>
      </c>
      <c r="W38" s="94">
        <v>0</v>
      </c>
      <c r="X38" s="94">
        <v>3896620.7676923079</v>
      </c>
      <c r="Y38" s="94">
        <v>7895215.2809604239</v>
      </c>
      <c r="Z38" s="94">
        <v>11976155.655188961</v>
      </c>
      <c r="AA38" s="94">
        <v>16077572.499352284</v>
      </c>
      <c r="AB38" s="94">
        <v>20164731.294219617</v>
      </c>
      <c r="AC38" s="94">
        <v>24237632.039790962</v>
      </c>
      <c r="AD38" s="94">
        <v>28296274.736066319</v>
      </c>
      <c r="AE38" s="94">
        <v>32340659.383045699</v>
      </c>
      <c r="AF38" s="94">
        <v>36370785.980729081</v>
      </c>
      <c r="AG38" s="94">
        <v>40386654.529116482</v>
      </c>
      <c r="AH38" s="94">
        <v>44388265.028207891</v>
      </c>
      <c r="AI38" s="94">
        <v>48375617.478003293</v>
      </c>
      <c r="AJ38" s="94">
        <v>52348711.878502749</v>
      </c>
      <c r="AK38" s="94">
        <v>52410927.462013878</v>
      </c>
      <c r="AL38" s="94">
        <v>52356911.25065323</v>
      </c>
      <c r="AM38" s="94">
        <v>52206291.129036166</v>
      </c>
      <c r="AN38" s="94"/>
      <c r="AO38" s="94"/>
    </row>
    <row r="39" spans="1:41" s="115" customFormat="1" x14ac:dyDescent="0.25">
      <c r="B39" s="124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>
        <f>O28-AVERAGE(C32:O32)-O38</f>
        <v>0</v>
      </c>
      <c r="P39" s="122">
        <f t="shared" ref="P39:AL39" si="9">P28-AVERAGE(D32:P32)-P38</f>
        <v>0</v>
      </c>
      <c r="Q39" s="122">
        <f t="shared" si="9"/>
        <v>0</v>
      </c>
      <c r="R39" s="122">
        <f t="shared" si="9"/>
        <v>0</v>
      </c>
      <c r="S39" s="122">
        <f t="shared" si="9"/>
        <v>0</v>
      </c>
      <c r="T39" s="122">
        <f t="shared" si="9"/>
        <v>0</v>
      </c>
      <c r="U39" s="122">
        <f t="shared" si="9"/>
        <v>0</v>
      </c>
      <c r="V39" s="122">
        <f t="shared" si="9"/>
        <v>0</v>
      </c>
      <c r="W39" s="122">
        <f t="shared" si="9"/>
        <v>0</v>
      </c>
      <c r="X39" s="122">
        <f t="shared" si="9"/>
        <v>0</v>
      </c>
      <c r="Y39" s="122">
        <f t="shared" si="9"/>
        <v>0</v>
      </c>
      <c r="Z39" s="122">
        <f t="shared" si="9"/>
        <v>0</v>
      </c>
      <c r="AA39" s="122">
        <f t="shared" si="9"/>
        <v>0</v>
      </c>
      <c r="AB39" s="122">
        <f t="shared" si="9"/>
        <v>0</v>
      </c>
      <c r="AC39" s="122">
        <f t="shared" si="9"/>
        <v>0</v>
      </c>
      <c r="AD39" s="122">
        <f t="shared" si="9"/>
        <v>0</v>
      </c>
      <c r="AE39" s="122">
        <f t="shared" si="9"/>
        <v>0</v>
      </c>
      <c r="AF39" s="122">
        <f t="shared" si="9"/>
        <v>0</v>
      </c>
      <c r="AG39" s="122">
        <f t="shared" si="9"/>
        <v>0</v>
      </c>
      <c r="AH39" s="122">
        <f t="shared" si="9"/>
        <v>0</v>
      </c>
      <c r="AI39" s="122">
        <f t="shared" si="9"/>
        <v>0</v>
      </c>
      <c r="AJ39" s="122">
        <f t="shared" si="9"/>
        <v>0</v>
      </c>
      <c r="AK39" s="122">
        <f t="shared" si="9"/>
        <v>0</v>
      </c>
      <c r="AL39" s="122">
        <f t="shared" si="9"/>
        <v>0</v>
      </c>
      <c r="AM39" s="122">
        <f>AM28-AVERAGE(AA32:AM32)-AM38</f>
        <v>0</v>
      </c>
    </row>
    <row r="40" spans="1:41" x14ac:dyDescent="0.25">
      <c r="B40" s="56" t="s">
        <v>117</v>
      </c>
      <c r="C40" s="104">
        <v>2025</v>
      </c>
      <c r="D40" s="104">
        <v>2026</v>
      </c>
      <c r="E40" s="104">
        <v>2027</v>
      </c>
    </row>
    <row r="41" spans="1:41" x14ac:dyDescent="0.25">
      <c r="B41" s="61" t="s">
        <v>118</v>
      </c>
      <c r="C41" s="98">
        <f>+C23</f>
        <v>45657</v>
      </c>
      <c r="D41" s="98">
        <f>+O23</f>
        <v>46022</v>
      </c>
      <c r="E41" s="98">
        <f>+AA23</f>
        <v>46387</v>
      </c>
    </row>
    <row r="42" spans="1:41" x14ac:dyDescent="0.25">
      <c r="B42" s="61" t="s">
        <v>119</v>
      </c>
      <c r="C42" s="75">
        <f>SUMIF($C$23:$AM$23,C41,$C$35:$AM$35)</f>
        <v>0</v>
      </c>
      <c r="D42" s="75">
        <f>SUMIF($C$23:$AM$23,D41,$C$35:$AM$35)</f>
        <v>0</v>
      </c>
      <c r="E42" s="75">
        <f>SUMIF($C$23:$AM$23,E41,$C$35:$AM$35)</f>
        <v>53856069.980000004</v>
      </c>
    </row>
    <row r="43" spans="1:41" x14ac:dyDescent="0.25">
      <c r="B43" s="61" t="s">
        <v>9</v>
      </c>
      <c r="C43" s="73">
        <f>+Assumptions!C11*Assumptions!C13</f>
        <v>8.9650000000000007E-3</v>
      </c>
      <c r="D43" s="73">
        <f>+Assumptions!D11*Assumptions!D13</f>
        <v>8.9650000000000007E-3</v>
      </c>
      <c r="E43" s="73">
        <f>+Assumptions!E11*Assumptions!E13</f>
        <v>8.9650000000000007E-3</v>
      </c>
      <c r="F43" s="73"/>
      <c r="H43" s="73"/>
    </row>
    <row r="44" spans="1:41" ht="15.75" thickBot="1" x14ac:dyDescent="0.3">
      <c r="B44" s="61" t="s">
        <v>96</v>
      </c>
      <c r="C44" s="76">
        <f>+C42*C43</f>
        <v>0</v>
      </c>
      <c r="D44" s="76">
        <f>+D42*D43</f>
        <v>0</v>
      </c>
      <c r="E44" s="76">
        <f>+E42*E43</f>
        <v>482819.6673707001</v>
      </c>
      <c r="F44" s="73"/>
      <c r="H44" s="73"/>
    </row>
    <row r="45" spans="1:41" x14ac:dyDescent="0.25">
      <c r="D45" s="73"/>
      <c r="F45" s="73"/>
      <c r="H45" s="73"/>
    </row>
    <row r="46" spans="1:41" x14ac:dyDescent="0.25">
      <c r="B46" s="72"/>
      <c r="D46" s="73"/>
      <c r="F46" s="73"/>
      <c r="H46" s="73"/>
    </row>
    <row r="47" spans="1:41" x14ac:dyDescent="0.25">
      <c r="B47" s="72"/>
      <c r="D47" s="73"/>
      <c r="F47" s="73"/>
      <c r="H47" s="73"/>
    </row>
    <row r="48" spans="1:41" x14ac:dyDescent="0.25">
      <c r="B48" s="72"/>
      <c r="D48" s="73"/>
      <c r="F48" s="73"/>
      <c r="H48" s="73"/>
    </row>
    <row r="49" spans="2:8" x14ac:dyDescent="0.25">
      <c r="B49" s="72"/>
      <c r="D49" s="73"/>
      <c r="F49" s="73"/>
      <c r="H49" s="73"/>
    </row>
    <row r="50" spans="2:8" x14ac:dyDescent="0.25">
      <c r="B50" s="72"/>
      <c r="D50" s="73"/>
      <c r="F50" s="73"/>
      <c r="H50" s="73"/>
    </row>
    <row r="51" spans="2:8" x14ac:dyDescent="0.25">
      <c r="B51" s="72"/>
      <c r="D51" s="73"/>
      <c r="F51" s="73"/>
      <c r="H51" s="73"/>
    </row>
    <row r="52" spans="2:8" x14ac:dyDescent="0.25">
      <c r="B52" s="72"/>
      <c r="D52" s="73"/>
      <c r="F52" s="73"/>
      <c r="H52" s="73"/>
    </row>
    <row r="53" spans="2:8" x14ac:dyDescent="0.25">
      <c r="B53" s="72"/>
      <c r="D53" s="73"/>
      <c r="F53" s="73"/>
      <c r="H53" s="73"/>
    </row>
    <row r="54" spans="2:8" x14ac:dyDescent="0.25">
      <c r="B54" s="72"/>
      <c r="D54" s="73"/>
      <c r="F54" s="73"/>
      <c r="H54" s="73"/>
    </row>
    <row r="55" spans="2:8" x14ac:dyDescent="0.25">
      <c r="B55" s="72"/>
      <c r="D55" s="73"/>
      <c r="F55" s="73"/>
      <c r="H55" s="73"/>
    </row>
    <row r="56" spans="2:8" x14ac:dyDescent="0.25">
      <c r="B56" s="72"/>
      <c r="D56" s="73"/>
      <c r="F56" s="73"/>
      <c r="H56" s="73"/>
    </row>
    <row r="57" spans="2:8" x14ac:dyDescent="0.25">
      <c r="B57" s="72"/>
      <c r="D57" s="73"/>
      <c r="F57" s="73"/>
      <c r="H57" s="73"/>
    </row>
    <row r="58" spans="2:8" x14ac:dyDescent="0.25">
      <c r="B58" s="72"/>
      <c r="D58" s="73"/>
      <c r="F58" s="73"/>
      <c r="H58" s="73"/>
    </row>
    <row r="59" spans="2:8" x14ac:dyDescent="0.25">
      <c r="B59" s="72"/>
      <c r="D59" s="73"/>
      <c r="F59" s="73"/>
      <c r="H59" s="73"/>
    </row>
    <row r="60" spans="2:8" x14ac:dyDescent="0.25">
      <c r="B60" s="72"/>
      <c r="D60" s="73"/>
      <c r="F60" s="73"/>
      <c r="H60" s="73"/>
    </row>
    <row r="61" spans="2:8" x14ac:dyDescent="0.25">
      <c r="B61" s="72"/>
      <c r="D61" s="73"/>
      <c r="F61" s="73"/>
      <c r="H61" s="73"/>
    </row>
    <row r="62" spans="2:8" x14ac:dyDescent="0.25">
      <c r="B62" s="72"/>
      <c r="D62" s="73"/>
      <c r="F62" s="73"/>
      <c r="H62" s="73"/>
    </row>
    <row r="63" spans="2:8" x14ac:dyDescent="0.25">
      <c r="B63" s="72"/>
      <c r="D63" s="73"/>
      <c r="F63" s="73"/>
      <c r="H63" s="73"/>
    </row>
    <row r="64" spans="2:8" x14ac:dyDescent="0.25">
      <c r="B64" s="72"/>
      <c r="D64" s="73"/>
      <c r="F64" s="73"/>
      <c r="H64" s="73"/>
    </row>
    <row r="65" spans="2:8" x14ac:dyDescent="0.25">
      <c r="B65" s="72"/>
      <c r="D65" s="73"/>
      <c r="F65" s="73"/>
      <c r="H65" s="73"/>
    </row>
    <row r="66" spans="2:8" x14ac:dyDescent="0.25">
      <c r="B66" s="72"/>
      <c r="D66" s="73"/>
      <c r="F66" s="73"/>
      <c r="H66" s="73"/>
    </row>
    <row r="67" spans="2:8" x14ac:dyDescent="0.25">
      <c r="B67" s="72"/>
      <c r="D67" s="73"/>
      <c r="F67" s="73"/>
      <c r="H67" s="73"/>
    </row>
    <row r="68" spans="2:8" x14ac:dyDescent="0.25">
      <c r="B68" s="72"/>
      <c r="D68" s="73"/>
      <c r="F68" s="73"/>
      <c r="H68" s="73"/>
    </row>
    <row r="69" spans="2:8" x14ac:dyDescent="0.25">
      <c r="B69" s="72"/>
      <c r="D69" s="73"/>
      <c r="F69" s="73"/>
      <c r="H69" s="73"/>
    </row>
    <row r="70" spans="2:8" x14ac:dyDescent="0.25">
      <c r="B70" s="72"/>
      <c r="D70" s="73"/>
      <c r="F70" s="73"/>
      <c r="H70" s="73"/>
    </row>
    <row r="71" spans="2:8" x14ac:dyDescent="0.25">
      <c r="B71" s="72"/>
      <c r="D71" s="73"/>
      <c r="F71" s="73"/>
      <c r="H71" s="73"/>
    </row>
  </sheetData>
  <pageMargins left="0.7" right="0.7" top="0.75" bottom="0.75" header="0.3" footer="0.3"/>
  <pageSetup scale="77" fitToHeight="0" orientation="landscape" blackAndWhite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0B7E4-5402-4B8D-97BF-1CE67E687D5D}">
  <sheetPr>
    <pageSetUpPr fitToPage="1"/>
  </sheetPr>
  <dimension ref="A1:AM71"/>
  <sheetViews>
    <sheetView showGridLines="0" topLeftCell="Z1" zoomScale="80" zoomScaleNormal="80" workbookViewId="0">
      <selection activeCell="G13" sqref="G13"/>
    </sheetView>
  </sheetViews>
  <sheetFormatPr defaultColWidth="9.140625" defaultRowHeight="15" x14ac:dyDescent="0.25"/>
  <cols>
    <col min="1" max="1" width="6" style="57" customWidth="1"/>
    <col min="2" max="2" width="42.42578125" style="57" customWidth="1"/>
    <col min="3" max="39" width="15.5703125" style="57" customWidth="1"/>
    <col min="40" max="16384" width="9.140625" style="57"/>
  </cols>
  <sheetData>
    <row r="1" spans="1:9" x14ac:dyDescent="0.25">
      <c r="A1" s="56" t="s">
        <v>0</v>
      </c>
    </row>
    <row r="2" spans="1:9" x14ac:dyDescent="0.25">
      <c r="A2" s="56" t="s">
        <v>87</v>
      </c>
      <c r="C2" s="56"/>
    </row>
    <row r="3" spans="1:9" x14ac:dyDescent="0.25">
      <c r="A3" s="56" t="str">
        <f>"Grid Reliability &amp; Resilience - Grid Communication Network Revenue Requirement @ "&amp;TEXT(Assumptions!C9,"0.00%")&amp;" ROE"</f>
        <v>Grid Reliability &amp; Resilience - Grid Communication Network Revenue Requirement @ 11.50% ROE</v>
      </c>
      <c r="B3" s="56"/>
      <c r="C3" s="56"/>
    </row>
    <row r="4" spans="1:9" x14ac:dyDescent="0.25">
      <c r="B4" s="90"/>
    </row>
    <row r="5" spans="1:9" x14ac:dyDescent="0.25">
      <c r="A5" s="58"/>
      <c r="C5" s="59">
        <v>2025</v>
      </c>
      <c r="D5" s="60"/>
      <c r="E5" s="59">
        <v>2026</v>
      </c>
      <c r="F5" s="60"/>
      <c r="G5" s="59">
        <v>2027</v>
      </c>
      <c r="I5" s="59" t="s">
        <v>51</v>
      </c>
    </row>
    <row r="6" spans="1:9" x14ac:dyDescent="0.25">
      <c r="A6" s="58">
        <v>1</v>
      </c>
      <c r="B6" s="61" t="s">
        <v>89</v>
      </c>
      <c r="C6" s="67">
        <f>+O28</f>
        <v>18121575.475384615</v>
      </c>
      <c r="D6" s="63"/>
      <c r="E6" s="67">
        <f>+AA28-C6</f>
        <v>21212812.419230767</v>
      </c>
      <c r="F6" s="63"/>
      <c r="G6" s="67">
        <f>+AM28-C6-E6</f>
        <v>50738364.415384613</v>
      </c>
      <c r="I6" s="67">
        <f>+C6+E6+G6</f>
        <v>90072752.310000002</v>
      </c>
    </row>
    <row r="7" spans="1:9" x14ac:dyDescent="0.25">
      <c r="A7" s="58">
        <f>+A6+1</f>
        <v>2</v>
      </c>
      <c r="B7" s="61" t="s">
        <v>90</v>
      </c>
      <c r="C7" s="64">
        <f>'D-1a'!Q31</f>
        <v>7.3700000000000002E-2</v>
      </c>
      <c r="D7" s="65"/>
      <c r="E7" s="66">
        <f>+C7</f>
        <v>7.3700000000000002E-2</v>
      </c>
      <c r="F7" s="65"/>
      <c r="G7" s="66">
        <f>+E7</f>
        <v>7.3700000000000002E-2</v>
      </c>
      <c r="I7" s="66">
        <f>IFERROR(+I8/I6,0)</f>
        <v>7.3700000000000002E-2</v>
      </c>
    </row>
    <row r="8" spans="1:9" x14ac:dyDescent="0.25">
      <c r="A8" s="58">
        <f t="shared" ref="A8:A15" si="0">+A7+1</f>
        <v>3</v>
      </c>
      <c r="B8" s="61" t="s">
        <v>106</v>
      </c>
      <c r="C8" s="67">
        <f>+C6*C7</f>
        <v>1335560.1125358462</v>
      </c>
      <c r="D8" s="63"/>
      <c r="E8" s="67">
        <f>+E6*E7</f>
        <v>1563384.2752973076</v>
      </c>
      <c r="F8" s="63"/>
      <c r="G8" s="67">
        <f>+G6*G7</f>
        <v>3739417.4574138462</v>
      </c>
      <c r="I8" s="67">
        <f>+C8+E8+G8</f>
        <v>6638361.8452470005</v>
      </c>
    </row>
    <row r="9" spans="1:9" x14ac:dyDescent="0.25">
      <c r="A9" s="58">
        <f t="shared" si="0"/>
        <v>4</v>
      </c>
      <c r="B9" s="61" t="s">
        <v>92</v>
      </c>
      <c r="C9" s="85">
        <f>+Assumptions!C19</f>
        <v>1.3436399999999999</v>
      </c>
      <c r="D9" s="68"/>
      <c r="E9" s="85">
        <f>+Assumptions!D19</f>
        <v>1.3436399999999999</v>
      </c>
      <c r="F9" s="86"/>
      <c r="G9" s="85">
        <f>+Assumptions!E19</f>
        <v>1.3436399999999999</v>
      </c>
      <c r="I9" s="69">
        <f>IFERROR(+I10/I8,0)</f>
        <v>1.3436399999999997</v>
      </c>
    </row>
    <row r="10" spans="1:9" x14ac:dyDescent="0.25">
      <c r="A10" s="58">
        <f t="shared" si="0"/>
        <v>5</v>
      </c>
      <c r="B10" s="61" t="s">
        <v>93</v>
      </c>
      <c r="C10" s="109">
        <f>+C8*C9</f>
        <v>1794511.9896076643</v>
      </c>
      <c r="D10" s="63"/>
      <c r="E10" s="109">
        <f>+E8*E9</f>
        <v>2100625.6476604743</v>
      </c>
      <c r="F10" s="63"/>
      <c r="G10" s="109">
        <f>+G8*G9</f>
        <v>5024430.8724795403</v>
      </c>
      <c r="I10" s="142">
        <f t="shared" ref="I10:I15" si="1">+C10+E10+G10</f>
        <v>8919568.5097476784</v>
      </c>
    </row>
    <row r="11" spans="1:9" x14ac:dyDescent="0.25">
      <c r="A11" s="58">
        <f t="shared" si="0"/>
        <v>6</v>
      </c>
      <c r="B11" s="61" t="s">
        <v>94</v>
      </c>
      <c r="C11" s="108">
        <v>768193</v>
      </c>
      <c r="D11" s="63"/>
      <c r="E11" s="108">
        <v>-9141</v>
      </c>
      <c r="F11" s="63"/>
      <c r="G11" s="108">
        <v>1310315</v>
      </c>
      <c r="I11" s="67">
        <f t="shared" si="1"/>
        <v>2069367</v>
      </c>
    </row>
    <row r="12" spans="1:9" x14ac:dyDescent="0.25">
      <c r="A12" s="58">
        <f t="shared" si="0"/>
        <v>7</v>
      </c>
      <c r="B12" s="61" t="s">
        <v>95</v>
      </c>
      <c r="C12" s="67">
        <f>SUMIF($C$22:$AM$22,C5,$C$31:$AM$31)</f>
        <v>548755.29297999991</v>
      </c>
      <c r="D12" s="63"/>
      <c r="E12" s="67">
        <f>SUMIF($C$22:$AM$22,E5,$C$31:$AM$31)-C12</f>
        <v>528080</v>
      </c>
      <c r="F12" s="63"/>
      <c r="G12" s="67">
        <f>SUMIF($C$22:$AM$22,G5,$C$31:$AM$31)-C12-E12</f>
        <v>7860218.287349999</v>
      </c>
      <c r="I12" s="67">
        <f t="shared" si="1"/>
        <v>8937053.5803299993</v>
      </c>
    </row>
    <row r="13" spans="1:9" x14ac:dyDescent="0.25">
      <c r="A13" s="58">
        <f t="shared" si="0"/>
        <v>8</v>
      </c>
      <c r="B13" s="61" t="s">
        <v>96</v>
      </c>
      <c r="C13" s="63">
        <f>+C44</f>
        <v>67293.001059900009</v>
      </c>
      <c r="D13" s="63"/>
      <c r="E13" s="63">
        <f>+D44-C13</f>
        <v>247434.00000000003</v>
      </c>
      <c r="F13" s="63"/>
      <c r="G13" s="63">
        <f>+E44-C13-E13</f>
        <v>492775.22339924995</v>
      </c>
      <c r="I13" s="63">
        <f t="shared" si="1"/>
        <v>807502.22445914999</v>
      </c>
    </row>
    <row r="14" spans="1:9" x14ac:dyDescent="0.25">
      <c r="A14" s="58">
        <f t="shared" si="0"/>
        <v>9</v>
      </c>
      <c r="B14" s="61" t="s">
        <v>97</v>
      </c>
      <c r="C14" s="62"/>
      <c r="D14" s="63"/>
      <c r="E14" s="62"/>
      <c r="F14" s="63"/>
      <c r="G14" s="62"/>
      <c r="I14" s="67">
        <f t="shared" si="1"/>
        <v>0</v>
      </c>
    </row>
    <row r="15" spans="1:9" x14ac:dyDescent="0.25">
      <c r="A15" s="58">
        <f t="shared" si="0"/>
        <v>10</v>
      </c>
      <c r="B15" s="61" t="s">
        <v>98</v>
      </c>
      <c r="C15" s="70">
        <f>SUM(C10:C14)</f>
        <v>3178753.2836475642</v>
      </c>
      <c r="D15" s="63"/>
      <c r="E15" s="70">
        <f>SUM(E10:E14)</f>
        <v>2866998.6476604743</v>
      </c>
      <c r="F15" s="63"/>
      <c r="G15" s="70">
        <f>SUM(G10:G14)</f>
        <v>14687739.383228788</v>
      </c>
      <c r="I15" s="70">
        <f t="shared" si="1"/>
        <v>20733491.314536825</v>
      </c>
    </row>
    <row r="16" spans="1:9" x14ac:dyDescent="0.25">
      <c r="A16" s="58"/>
      <c r="B16" s="61"/>
      <c r="C16" s="63"/>
      <c r="D16" s="63"/>
      <c r="E16" s="63"/>
      <c r="F16" s="63"/>
      <c r="G16" s="63"/>
    </row>
    <row r="17" spans="1:39" x14ac:dyDescent="0.25">
      <c r="A17" s="58"/>
      <c r="B17" s="61"/>
      <c r="C17" s="71"/>
      <c r="E17" s="71"/>
      <c r="G17" s="71"/>
    </row>
    <row r="18" spans="1:39" x14ac:dyDescent="0.25">
      <c r="A18" s="58"/>
      <c r="B18" s="61"/>
      <c r="C18" s="71"/>
      <c r="E18" s="71"/>
      <c r="G18" s="71"/>
    </row>
    <row r="19" spans="1:39" x14ac:dyDescent="0.25">
      <c r="B19" s="72"/>
    </row>
    <row r="20" spans="1:39" x14ac:dyDescent="0.25">
      <c r="B20" s="57" t="s">
        <v>121</v>
      </c>
      <c r="C20" s="80" t="s">
        <v>124</v>
      </c>
    </row>
    <row r="22" spans="1:39" x14ac:dyDescent="0.25">
      <c r="B22" s="72"/>
      <c r="C22" s="74">
        <f>YEAR(C23)</f>
        <v>2024</v>
      </c>
      <c r="D22" s="74">
        <f t="shared" ref="D22:AM22" si="2">YEAR(D23)</f>
        <v>2025</v>
      </c>
      <c r="E22" s="74">
        <f t="shared" si="2"/>
        <v>2025</v>
      </c>
      <c r="F22" s="74">
        <f t="shared" si="2"/>
        <v>2025</v>
      </c>
      <c r="G22" s="74">
        <f t="shared" si="2"/>
        <v>2025</v>
      </c>
      <c r="H22" s="74">
        <f t="shared" si="2"/>
        <v>2025</v>
      </c>
      <c r="I22" s="74">
        <f t="shared" si="2"/>
        <v>2025</v>
      </c>
      <c r="J22" s="74">
        <f t="shared" si="2"/>
        <v>2025</v>
      </c>
      <c r="K22" s="74">
        <f t="shared" si="2"/>
        <v>2025</v>
      </c>
      <c r="L22" s="74">
        <f t="shared" si="2"/>
        <v>2025</v>
      </c>
      <c r="M22" s="74">
        <f t="shared" si="2"/>
        <v>2025</v>
      </c>
      <c r="N22" s="74">
        <f t="shared" si="2"/>
        <v>2025</v>
      </c>
      <c r="O22" s="74">
        <f t="shared" si="2"/>
        <v>2025</v>
      </c>
      <c r="P22" s="74">
        <f t="shared" si="2"/>
        <v>2026</v>
      </c>
      <c r="Q22" s="74">
        <f t="shared" si="2"/>
        <v>2026</v>
      </c>
      <c r="R22" s="74">
        <f t="shared" si="2"/>
        <v>2026</v>
      </c>
      <c r="S22" s="74">
        <f t="shared" si="2"/>
        <v>2026</v>
      </c>
      <c r="T22" s="74">
        <f t="shared" si="2"/>
        <v>2026</v>
      </c>
      <c r="U22" s="74">
        <f t="shared" si="2"/>
        <v>2026</v>
      </c>
      <c r="V22" s="74">
        <f t="shared" si="2"/>
        <v>2026</v>
      </c>
      <c r="W22" s="74">
        <f t="shared" si="2"/>
        <v>2026</v>
      </c>
      <c r="X22" s="74">
        <f t="shared" si="2"/>
        <v>2026</v>
      </c>
      <c r="Y22" s="74">
        <f t="shared" si="2"/>
        <v>2026</v>
      </c>
      <c r="Z22" s="74">
        <f t="shared" si="2"/>
        <v>2026</v>
      </c>
      <c r="AA22" s="74">
        <f t="shared" si="2"/>
        <v>2026</v>
      </c>
      <c r="AB22" s="74">
        <f t="shared" si="2"/>
        <v>2027</v>
      </c>
      <c r="AC22" s="74">
        <f t="shared" si="2"/>
        <v>2027</v>
      </c>
      <c r="AD22" s="74">
        <f t="shared" si="2"/>
        <v>2027</v>
      </c>
      <c r="AE22" s="74">
        <f t="shared" si="2"/>
        <v>2027</v>
      </c>
      <c r="AF22" s="74">
        <f t="shared" si="2"/>
        <v>2027</v>
      </c>
      <c r="AG22" s="74">
        <f t="shared" si="2"/>
        <v>2027</v>
      </c>
      <c r="AH22" s="74">
        <f t="shared" si="2"/>
        <v>2027</v>
      </c>
      <c r="AI22" s="74">
        <f t="shared" si="2"/>
        <v>2027</v>
      </c>
      <c r="AJ22" s="74">
        <f t="shared" si="2"/>
        <v>2027</v>
      </c>
      <c r="AK22" s="74">
        <f t="shared" si="2"/>
        <v>2027</v>
      </c>
      <c r="AL22" s="74">
        <f t="shared" si="2"/>
        <v>2027</v>
      </c>
      <c r="AM22" s="74">
        <f t="shared" si="2"/>
        <v>2027</v>
      </c>
    </row>
    <row r="23" spans="1:39" customFormat="1" x14ac:dyDescent="0.25">
      <c r="A23" s="57"/>
      <c r="B23" s="57"/>
      <c r="C23" s="43">
        <v>45657</v>
      </c>
      <c r="D23" s="43">
        <v>45688</v>
      </c>
      <c r="E23" s="43">
        <v>45716</v>
      </c>
      <c r="F23" s="43">
        <v>45747</v>
      </c>
      <c r="G23" s="43">
        <v>45777</v>
      </c>
      <c r="H23" s="43">
        <v>45808</v>
      </c>
      <c r="I23" s="43">
        <v>45838</v>
      </c>
      <c r="J23" s="43">
        <v>45869</v>
      </c>
      <c r="K23" s="43">
        <v>45900</v>
      </c>
      <c r="L23" s="43">
        <v>45930</v>
      </c>
      <c r="M23" s="43">
        <v>45961</v>
      </c>
      <c r="N23" s="43">
        <v>45991</v>
      </c>
      <c r="O23" s="43">
        <v>46022</v>
      </c>
      <c r="P23" s="43">
        <v>46053</v>
      </c>
      <c r="Q23" s="43">
        <v>46081</v>
      </c>
      <c r="R23" s="43">
        <v>46112</v>
      </c>
      <c r="S23" s="43">
        <v>46142</v>
      </c>
      <c r="T23" s="43">
        <v>46173</v>
      </c>
      <c r="U23" s="43">
        <v>46203</v>
      </c>
      <c r="V23" s="43">
        <v>46234</v>
      </c>
      <c r="W23" s="43">
        <v>46265</v>
      </c>
      <c r="X23" s="43">
        <v>46295</v>
      </c>
      <c r="Y23" s="43">
        <v>46326</v>
      </c>
      <c r="Z23" s="43">
        <v>46356</v>
      </c>
      <c r="AA23" s="43">
        <v>46387</v>
      </c>
      <c r="AB23" s="43">
        <v>46418</v>
      </c>
      <c r="AC23" s="43">
        <v>46446</v>
      </c>
      <c r="AD23" s="43">
        <v>46477</v>
      </c>
      <c r="AE23" s="43">
        <v>46507</v>
      </c>
      <c r="AF23" s="43">
        <v>46538</v>
      </c>
      <c r="AG23" s="43">
        <v>46568</v>
      </c>
      <c r="AH23" s="43">
        <v>46599</v>
      </c>
      <c r="AI23" s="43">
        <v>46630</v>
      </c>
      <c r="AJ23" s="43">
        <v>46660</v>
      </c>
      <c r="AK23" s="43">
        <v>46691</v>
      </c>
      <c r="AL23" s="43">
        <v>46721</v>
      </c>
      <c r="AM23" s="43">
        <v>46752</v>
      </c>
    </row>
    <row r="24" spans="1:39" customFormat="1" x14ac:dyDescent="0.25">
      <c r="A24" s="57"/>
      <c r="B24" s="53" t="s">
        <v>109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</row>
    <row r="25" spans="1:39" customFormat="1" x14ac:dyDescent="0.25">
      <c r="A25" s="57"/>
      <c r="B25" s="48" t="s">
        <v>110</v>
      </c>
      <c r="C25" s="79">
        <v>7506190.8600000003</v>
      </c>
      <c r="D25" s="79">
        <v>7506190.8600000003</v>
      </c>
      <c r="E25" s="79">
        <v>7506190.8600000003</v>
      </c>
      <c r="F25" s="79">
        <v>7506190.8600000003</v>
      </c>
      <c r="G25" s="79">
        <v>7506190.8600000003</v>
      </c>
      <c r="H25" s="79">
        <v>7506190.8600000003</v>
      </c>
      <c r="I25" s="79">
        <v>7506190.8600000003</v>
      </c>
      <c r="J25" s="79">
        <v>7506190.8600000003</v>
      </c>
      <c r="K25" s="79">
        <v>35106190.859999999</v>
      </c>
      <c r="L25" s="79">
        <v>35106190.859999999</v>
      </c>
      <c r="M25" s="79">
        <v>35106190.859999999</v>
      </c>
      <c r="N25" s="79">
        <v>35106190.859999999</v>
      </c>
      <c r="O25" s="79">
        <v>35106190.859999999</v>
      </c>
      <c r="P25" s="79">
        <v>35106190.859999999</v>
      </c>
      <c r="Q25" s="79">
        <v>35106190.859999999</v>
      </c>
      <c r="R25" s="79">
        <v>35106190.859999999</v>
      </c>
      <c r="S25" s="79">
        <v>35106190.859999999</v>
      </c>
      <c r="T25" s="79">
        <v>35106190.859999999</v>
      </c>
      <c r="U25" s="79">
        <v>35106190.859999999</v>
      </c>
      <c r="V25" s="79">
        <v>35106190.859999999</v>
      </c>
      <c r="W25" s="79">
        <v>35106190.859999999</v>
      </c>
      <c r="X25" s="79">
        <v>35106190.859999999</v>
      </c>
      <c r="Y25" s="79">
        <v>35106190.859999999</v>
      </c>
      <c r="Z25" s="79">
        <v>35106190.859999999</v>
      </c>
      <c r="AA25" s="79">
        <v>90072752.309999987</v>
      </c>
      <c r="AB25" s="79">
        <v>90072752.309999987</v>
      </c>
      <c r="AC25" s="79">
        <v>90072752.309999987</v>
      </c>
      <c r="AD25" s="79">
        <v>90072752.309999987</v>
      </c>
      <c r="AE25" s="79">
        <v>90072752.309999987</v>
      </c>
      <c r="AF25" s="79">
        <v>90072752.309999987</v>
      </c>
      <c r="AG25" s="79">
        <v>90072752.309999987</v>
      </c>
      <c r="AH25" s="79">
        <v>90072752.309999987</v>
      </c>
      <c r="AI25" s="79">
        <v>90072752.309999987</v>
      </c>
      <c r="AJ25" s="79">
        <v>90072752.309999987</v>
      </c>
      <c r="AK25" s="79">
        <v>90072752.309999987</v>
      </c>
      <c r="AL25" s="79">
        <v>90072752.309999987</v>
      </c>
      <c r="AM25" s="79">
        <v>90072752.309999987</v>
      </c>
    </row>
    <row r="26" spans="1:39" customFormat="1" x14ac:dyDescent="0.25">
      <c r="A26" s="57"/>
      <c r="B26" s="48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</row>
    <row r="27" spans="1:39" customFormat="1" ht="15.75" thickBot="1" x14ac:dyDescent="0.3">
      <c r="A27" s="57"/>
      <c r="B27" s="48" t="s">
        <v>111</v>
      </c>
      <c r="C27" s="42">
        <f t="shared" ref="C27:AM27" si="3">SUM(C25:C26)</f>
        <v>7506190.8600000003</v>
      </c>
      <c r="D27" s="42">
        <f t="shared" si="3"/>
        <v>7506190.8600000003</v>
      </c>
      <c r="E27" s="42">
        <f t="shared" si="3"/>
        <v>7506190.8600000003</v>
      </c>
      <c r="F27" s="42">
        <f t="shared" si="3"/>
        <v>7506190.8600000003</v>
      </c>
      <c r="G27" s="42">
        <f t="shared" si="3"/>
        <v>7506190.8600000003</v>
      </c>
      <c r="H27" s="42">
        <f t="shared" si="3"/>
        <v>7506190.8600000003</v>
      </c>
      <c r="I27" s="42">
        <f t="shared" si="3"/>
        <v>7506190.8600000003</v>
      </c>
      <c r="J27" s="42">
        <f t="shared" si="3"/>
        <v>7506190.8600000003</v>
      </c>
      <c r="K27" s="42">
        <f t="shared" si="3"/>
        <v>35106190.859999999</v>
      </c>
      <c r="L27" s="42">
        <f t="shared" si="3"/>
        <v>35106190.859999999</v>
      </c>
      <c r="M27" s="42">
        <f t="shared" si="3"/>
        <v>35106190.859999999</v>
      </c>
      <c r="N27" s="42">
        <f t="shared" si="3"/>
        <v>35106190.859999999</v>
      </c>
      <c r="O27" s="42">
        <f t="shared" si="3"/>
        <v>35106190.859999999</v>
      </c>
      <c r="P27" s="42">
        <f t="shared" si="3"/>
        <v>35106190.859999999</v>
      </c>
      <c r="Q27" s="42">
        <f t="shared" si="3"/>
        <v>35106190.859999999</v>
      </c>
      <c r="R27" s="42">
        <f t="shared" si="3"/>
        <v>35106190.859999999</v>
      </c>
      <c r="S27" s="42">
        <f t="shared" si="3"/>
        <v>35106190.859999999</v>
      </c>
      <c r="T27" s="42">
        <f t="shared" si="3"/>
        <v>35106190.859999999</v>
      </c>
      <c r="U27" s="42">
        <f t="shared" si="3"/>
        <v>35106190.859999999</v>
      </c>
      <c r="V27" s="42">
        <f t="shared" si="3"/>
        <v>35106190.859999999</v>
      </c>
      <c r="W27" s="42">
        <f t="shared" si="3"/>
        <v>35106190.859999999</v>
      </c>
      <c r="X27" s="42">
        <f t="shared" si="3"/>
        <v>35106190.859999999</v>
      </c>
      <c r="Y27" s="42">
        <f t="shared" si="3"/>
        <v>35106190.859999999</v>
      </c>
      <c r="Z27" s="42">
        <f t="shared" si="3"/>
        <v>35106190.859999999</v>
      </c>
      <c r="AA27" s="42">
        <f t="shared" si="3"/>
        <v>90072752.309999987</v>
      </c>
      <c r="AB27" s="42">
        <f t="shared" si="3"/>
        <v>90072752.309999987</v>
      </c>
      <c r="AC27" s="42">
        <f t="shared" si="3"/>
        <v>90072752.309999987</v>
      </c>
      <c r="AD27" s="42">
        <f t="shared" si="3"/>
        <v>90072752.309999987</v>
      </c>
      <c r="AE27" s="42">
        <f t="shared" si="3"/>
        <v>90072752.309999987</v>
      </c>
      <c r="AF27" s="42">
        <f t="shared" si="3"/>
        <v>90072752.309999987</v>
      </c>
      <c r="AG27" s="42">
        <f t="shared" si="3"/>
        <v>90072752.309999987</v>
      </c>
      <c r="AH27" s="42">
        <f t="shared" si="3"/>
        <v>90072752.309999987</v>
      </c>
      <c r="AI27" s="42">
        <f t="shared" si="3"/>
        <v>90072752.309999987</v>
      </c>
      <c r="AJ27" s="42">
        <f t="shared" si="3"/>
        <v>90072752.309999987</v>
      </c>
      <c r="AK27" s="42">
        <f t="shared" si="3"/>
        <v>90072752.309999987</v>
      </c>
      <c r="AL27" s="42">
        <f t="shared" si="3"/>
        <v>90072752.309999987</v>
      </c>
      <c r="AM27" s="42">
        <f t="shared" si="3"/>
        <v>90072752.309999987</v>
      </c>
    </row>
    <row r="28" spans="1:39" customFormat="1" ht="15.75" thickTop="1" x14ac:dyDescent="0.25">
      <c r="A28" s="57"/>
      <c r="B28" s="48" t="s">
        <v>116</v>
      </c>
      <c r="C28" s="94">
        <v>577399.29692307685</v>
      </c>
      <c r="D28" s="94">
        <v>1154798.5938461537</v>
      </c>
      <c r="E28" s="94">
        <v>1732197.8907692307</v>
      </c>
      <c r="F28" s="94">
        <v>2309597.1876923074</v>
      </c>
      <c r="G28" s="94">
        <v>2886996.4846153846</v>
      </c>
      <c r="H28" s="94">
        <v>3464395.7815384613</v>
      </c>
      <c r="I28" s="94">
        <v>4041795.0784615385</v>
      </c>
      <c r="J28" s="94">
        <v>4619194.3753846148</v>
      </c>
      <c r="K28" s="94">
        <v>7319670.5953846155</v>
      </c>
      <c r="L28" s="94">
        <v>10020146.815384615</v>
      </c>
      <c r="M28" s="94">
        <v>12720623.035384614</v>
      </c>
      <c r="N28" s="94">
        <v>15421099.255384615</v>
      </c>
      <c r="O28" s="94">
        <v>18121575.475384615</v>
      </c>
      <c r="P28" s="94">
        <v>20244652.398461539</v>
      </c>
      <c r="Q28" s="94">
        <v>22367729.321538463</v>
      </c>
      <c r="R28" s="94">
        <v>24490806.244615383</v>
      </c>
      <c r="S28" s="94">
        <v>26613883.167692307</v>
      </c>
      <c r="T28" s="94">
        <v>28736960.090769231</v>
      </c>
      <c r="U28" s="94">
        <v>30860037.013846152</v>
      </c>
      <c r="V28" s="94">
        <v>32983113.936923075</v>
      </c>
      <c r="W28" s="94">
        <v>35106190.859999999</v>
      </c>
      <c r="X28" s="94">
        <v>35106190.859999999</v>
      </c>
      <c r="Y28" s="94">
        <v>35106190.859999999</v>
      </c>
      <c r="Z28" s="94">
        <v>35106190.859999999</v>
      </c>
      <c r="AA28" s="94">
        <v>39334387.894615382</v>
      </c>
      <c r="AB28" s="94">
        <v>43562584.929230765</v>
      </c>
      <c r="AC28" s="94">
        <v>47790781.963846147</v>
      </c>
      <c r="AD28" s="94">
        <v>52018978.99846153</v>
      </c>
      <c r="AE28" s="94">
        <v>56247176.03307692</v>
      </c>
      <c r="AF28" s="94">
        <v>60475373.067692302</v>
      </c>
      <c r="AG28" s="94">
        <v>64703570.102307685</v>
      </c>
      <c r="AH28" s="94">
        <v>68931767.136923075</v>
      </c>
      <c r="AI28" s="94">
        <v>73159964.171538442</v>
      </c>
      <c r="AJ28" s="94">
        <v>77388161.20615384</v>
      </c>
      <c r="AK28" s="94">
        <v>81616358.240769207</v>
      </c>
      <c r="AL28" s="94">
        <v>85844555.275384605</v>
      </c>
      <c r="AM28" s="94">
        <v>90072752.310000002</v>
      </c>
    </row>
    <row r="29" spans="1:39" customFormat="1" x14ac:dyDescent="0.25">
      <c r="A29" s="57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>
        <f>AVERAGE(C27:O27)-O28</f>
        <v>0</v>
      </c>
      <c r="P29" s="41">
        <f t="shared" ref="P29:AM29" si="4">AVERAGE(D27:P27)-P28</f>
        <v>0</v>
      </c>
      <c r="Q29" s="41">
        <f t="shared" si="4"/>
        <v>0</v>
      </c>
      <c r="R29" s="41">
        <f t="shared" si="4"/>
        <v>0</v>
      </c>
      <c r="S29" s="41">
        <f t="shared" si="4"/>
        <v>0</v>
      </c>
      <c r="T29" s="41">
        <f t="shared" si="4"/>
        <v>0</v>
      </c>
      <c r="U29" s="41">
        <f t="shared" si="4"/>
        <v>0</v>
      </c>
      <c r="V29" s="41">
        <f t="shared" si="4"/>
        <v>0</v>
      </c>
      <c r="W29" s="41">
        <f t="shared" si="4"/>
        <v>0</v>
      </c>
      <c r="X29" s="41">
        <f t="shared" si="4"/>
        <v>0</v>
      </c>
      <c r="Y29" s="41">
        <f t="shared" si="4"/>
        <v>0</v>
      </c>
      <c r="Z29" s="41">
        <f t="shared" si="4"/>
        <v>0</v>
      </c>
      <c r="AA29" s="41">
        <f t="shared" si="4"/>
        <v>0</v>
      </c>
      <c r="AB29" s="41">
        <f t="shared" si="4"/>
        <v>0</v>
      </c>
      <c r="AC29" s="41">
        <f t="shared" si="4"/>
        <v>0</v>
      </c>
      <c r="AD29" s="41">
        <f t="shared" si="4"/>
        <v>0</v>
      </c>
      <c r="AE29" s="41">
        <f t="shared" si="4"/>
        <v>0</v>
      </c>
      <c r="AF29" s="41">
        <f t="shared" si="4"/>
        <v>0</v>
      </c>
      <c r="AG29" s="41">
        <f t="shared" si="4"/>
        <v>0</v>
      </c>
      <c r="AH29" s="41">
        <f t="shared" si="4"/>
        <v>0</v>
      </c>
      <c r="AI29" s="41">
        <f t="shared" si="4"/>
        <v>0</v>
      </c>
      <c r="AJ29" s="41">
        <f t="shared" si="4"/>
        <v>0</v>
      </c>
      <c r="AK29" s="41">
        <f t="shared" si="4"/>
        <v>0</v>
      </c>
      <c r="AL29" s="41">
        <f t="shared" si="4"/>
        <v>0</v>
      </c>
      <c r="AM29" s="41">
        <f t="shared" si="4"/>
        <v>0</v>
      </c>
    </row>
    <row r="30" spans="1:39" customFormat="1" x14ac:dyDescent="0.25">
      <c r="A30" s="57"/>
      <c r="B30" s="53" t="s">
        <v>113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</row>
    <row r="31" spans="1:39" customFormat="1" x14ac:dyDescent="0.25">
      <c r="A31" s="57"/>
      <c r="B31" s="48" t="s">
        <v>95</v>
      </c>
      <c r="C31" s="97"/>
      <c r="D31" s="95">
        <v>23726.274415</v>
      </c>
      <c r="E31" s="95">
        <v>23726.274415</v>
      </c>
      <c r="F31" s="95">
        <v>23726.274415</v>
      </c>
      <c r="G31" s="95">
        <v>23726.274415</v>
      </c>
      <c r="H31" s="95">
        <v>23726.274415</v>
      </c>
      <c r="I31" s="95">
        <v>23726.274415</v>
      </c>
      <c r="J31" s="95">
        <v>23726.274415</v>
      </c>
      <c r="K31" s="95">
        <v>23726.274415</v>
      </c>
      <c r="L31" s="95">
        <v>89736.274414999993</v>
      </c>
      <c r="M31" s="95">
        <v>89736.274414999993</v>
      </c>
      <c r="N31" s="95">
        <v>89736.274414999993</v>
      </c>
      <c r="O31" s="95">
        <v>89736.274414999993</v>
      </c>
      <c r="P31" s="95">
        <v>89736.274414999993</v>
      </c>
      <c r="Q31" s="95">
        <v>89736.274414999993</v>
      </c>
      <c r="R31" s="95">
        <v>89736.274414999993</v>
      </c>
      <c r="S31" s="95">
        <v>89736.274414999993</v>
      </c>
      <c r="T31" s="95">
        <v>89736.274414999993</v>
      </c>
      <c r="U31" s="95">
        <v>89736.274414999993</v>
      </c>
      <c r="V31" s="95">
        <v>89736.274414999993</v>
      </c>
      <c r="W31" s="95">
        <v>89736.274414999993</v>
      </c>
      <c r="X31" s="95">
        <v>89736.274414999993</v>
      </c>
      <c r="Y31" s="95">
        <v>89736.274414999993</v>
      </c>
      <c r="Z31" s="95">
        <v>89736.274414999993</v>
      </c>
      <c r="AA31" s="95">
        <v>89736.274414999993</v>
      </c>
      <c r="AB31" s="95">
        <v>744754.46502749994</v>
      </c>
      <c r="AC31" s="95">
        <v>744754.46502749994</v>
      </c>
      <c r="AD31" s="95">
        <v>744754.46502749994</v>
      </c>
      <c r="AE31" s="95">
        <v>744754.46502749994</v>
      </c>
      <c r="AF31" s="95">
        <v>744754.46502749994</v>
      </c>
      <c r="AG31" s="95">
        <v>744754.46502749994</v>
      </c>
      <c r="AH31" s="95">
        <v>744754.46502749994</v>
      </c>
      <c r="AI31" s="95">
        <v>744754.46502749994</v>
      </c>
      <c r="AJ31" s="95">
        <v>744754.46502749994</v>
      </c>
      <c r="AK31" s="95">
        <v>744754.46502749994</v>
      </c>
      <c r="AL31" s="95">
        <v>744754.46502749994</v>
      </c>
      <c r="AM31" s="95">
        <v>744754.46502749994</v>
      </c>
    </row>
    <row r="32" spans="1:39" customFormat="1" x14ac:dyDescent="0.25">
      <c r="A32" s="57"/>
      <c r="B32" s="48" t="s">
        <v>114</v>
      </c>
      <c r="C32" s="79">
        <v>0</v>
      </c>
      <c r="D32" s="41">
        <f>+C32+D31</f>
        <v>23726.274415</v>
      </c>
      <c r="E32" s="41">
        <f t="shared" ref="E32:AM32" si="5">+D32+E31</f>
        <v>47452.54883</v>
      </c>
      <c r="F32" s="41">
        <f t="shared" si="5"/>
        <v>71178.823245000007</v>
      </c>
      <c r="G32" s="41">
        <f t="shared" si="5"/>
        <v>94905.097659999999</v>
      </c>
      <c r="H32" s="41">
        <f t="shared" si="5"/>
        <v>118631.37207499999</v>
      </c>
      <c r="I32" s="41">
        <f t="shared" si="5"/>
        <v>142357.64648999998</v>
      </c>
      <c r="J32" s="41">
        <f t="shared" si="5"/>
        <v>166083.92090499998</v>
      </c>
      <c r="K32" s="41">
        <f t="shared" si="5"/>
        <v>189810.19531999997</v>
      </c>
      <c r="L32" s="41">
        <f t="shared" si="5"/>
        <v>279546.46973499993</v>
      </c>
      <c r="M32" s="41">
        <f t="shared" si="5"/>
        <v>369282.74414999993</v>
      </c>
      <c r="N32" s="41">
        <f t="shared" si="5"/>
        <v>459019.01856499992</v>
      </c>
      <c r="O32" s="41">
        <f t="shared" si="5"/>
        <v>548755.29297999991</v>
      </c>
      <c r="P32" s="41">
        <f t="shared" si="5"/>
        <v>638491.5673949999</v>
      </c>
      <c r="Q32" s="41">
        <f t="shared" si="5"/>
        <v>728227.8418099999</v>
      </c>
      <c r="R32" s="41">
        <f t="shared" si="5"/>
        <v>817964.11622499989</v>
      </c>
      <c r="S32" s="41">
        <f t="shared" si="5"/>
        <v>907700.39063999988</v>
      </c>
      <c r="T32" s="41">
        <f t="shared" si="5"/>
        <v>997436.66505499987</v>
      </c>
      <c r="U32" s="41">
        <f t="shared" si="5"/>
        <v>1087172.9394699999</v>
      </c>
      <c r="V32" s="41">
        <f t="shared" si="5"/>
        <v>1176909.213885</v>
      </c>
      <c r="W32" s="41">
        <f t="shared" si="5"/>
        <v>1266645.4882999999</v>
      </c>
      <c r="X32" s="41">
        <f t="shared" si="5"/>
        <v>1356381.7627149997</v>
      </c>
      <c r="Y32" s="41">
        <f t="shared" si="5"/>
        <v>1446118.0371299996</v>
      </c>
      <c r="Z32" s="41">
        <f t="shared" si="5"/>
        <v>1535854.3115449995</v>
      </c>
      <c r="AA32" s="41">
        <f t="shared" si="5"/>
        <v>1625590.5859599994</v>
      </c>
      <c r="AB32" s="41">
        <f t="shared" si="5"/>
        <v>2370345.0509874993</v>
      </c>
      <c r="AC32" s="41">
        <f t="shared" si="5"/>
        <v>3115099.5160149992</v>
      </c>
      <c r="AD32" s="41">
        <f t="shared" si="5"/>
        <v>3859853.9810424992</v>
      </c>
      <c r="AE32" s="41">
        <f t="shared" si="5"/>
        <v>4604608.4460699987</v>
      </c>
      <c r="AF32" s="41">
        <f t="shared" si="5"/>
        <v>5349362.9110974986</v>
      </c>
      <c r="AG32" s="41">
        <f t="shared" si="5"/>
        <v>6094117.3761249986</v>
      </c>
      <c r="AH32" s="41">
        <f t="shared" si="5"/>
        <v>6838871.8411524985</v>
      </c>
      <c r="AI32" s="41">
        <f t="shared" si="5"/>
        <v>7583626.3061799984</v>
      </c>
      <c r="AJ32" s="41">
        <f t="shared" si="5"/>
        <v>8328380.7712074984</v>
      </c>
      <c r="AK32" s="41">
        <f t="shared" si="5"/>
        <v>9073135.2362349983</v>
      </c>
      <c r="AL32" s="41">
        <f t="shared" si="5"/>
        <v>9817889.7012624983</v>
      </c>
      <c r="AM32" s="41">
        <f t="shared" si="5"/>
        <v>10562644.166289998</v>
      </c>
    </row>
    <row r="33" spans="1:39" s="116" customFormat="1" x14ac:dyDescent="0.25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>
        <v>0</v>
      </c>
      <c r="P33" s="79">
        <v>0</v>
      </c>
      <c r="Q33" s="79">
        <v>0</v>
      </c>
      <c r="R33" s="79">
        <v>0</v>
      </c>
      <c r="S33" s="79">
        <v>0</v>
      </c>
      <c r="T33" s="79">
        <v>0</v>
      </c>
      <c r="U33" s="79">
        <v>0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79">
        <v>0</v>
      </c>
      <c r="AC33" s="79">
        <v>0</v>
      </c>
      <c r="AD33" s="79">
        <v>0</v>
      </c>
      <c r="AE33" s="79">
        <v>0</v>
      </c>
      <c r="AF33" s="79">
        <v>0</v>
      </c>
      <c r="AG33" s="79">
        <v>0</v>
      </c>
      <c r="AH33" s="79">
        <v>0</v>
      </c>
      <c r="AI33" s="79">
        <v>0</v>
      </c>
      <c r="AJ33" s="79">
        <v>0</v>
      </c>
      <c r="AK33" s="79">
        <v>0</v>
      </c>
      <c r="AL33" s="79">
        <v>0</v>
      </c>
      <c r="AM33" s="79">
        <v>0</v>
      </c>
    </row>
    <row r="34" spans="1:39" customFormat="1" x14ac:dyDescent="0.25">
      <c r="A34" s="57"/>
      <c r="B34" s="53" t="s">
        <v>115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1:39" customFormat="1" x14ac:dyDescent="0.25">
      <c r="A35" s="57"/>
      <c r="B35" s="48" t="s">
        <v>111</v>
      </c>
      <c r="C35" s="41">
        <f>+C27</f>
        <v>7506190.8600000003</v>
      </c>
      <c r="D35" s="41">
        <f t="shared" ref="D35:AM35" si="6">+D27</f>
        <v>7506190.8600000003</v>
      </c>
      <c r="E35" s="41">
        <f t="shared" si="6"/>
        <v>7506190.8600000003</v>
      </c>
      <c r="F35" s="41">
        <f t="shared" si="6"/>
        <v>7506190.8600000003</v>
      </c>
      <c r="G35" s="41">
        <f t="shared" si="6"/>
        <v>7506190.8600000003</v>
      </c>
      <c r="H35" s="41">
        <f t="shared" si="6"/>
        <v>7506190.8600000003</v>
      </c>
      <c r="I35" s="41">
        <f t="shared" si="6"/>
        <v>7506190.8600000003</v>
      </c>
      <c r="J35" s="41">
        <f t="shared" si="6"/>
        <v>7506190.8600000003</v>
      </c>
      <c r="K35" s="41">
        <f t="shared" si="6"/>
        <v>35106190.859999999</v>
      </c>
      <c r="L35" s="41">
        <f t="shared" si="6"/>
        <v>35106190.859999999</v>
      </c>
      <c r="M35" s="41">
        <f t="shared" si="6"/>
        <v>35106190.859999999</v>
      </c>
      <c r="N35" s="41">
        <f t="shared" si="6"/>
        <v>35106190.859999999</v>
      </c>
      <c r="O35" s="41">
        <f t="shared" si="6"/>
        <v>35106190.859999999</v>
      </c>
      <c r="P35" s="41">
        <f t="shared" si="6"/>
        <v>35106190.859999999</v>
      </c>
      <c r="Q35" s="41">
        <f t="shared" si="6"/>
        <v>35106190.859999999</v>
      </c>
      <c r="R35" s="41">
        <f t="shared" si="6"/>
        <v>35106190.859999999</v>
      </c>
      <c r="S35" s="41">
        <f t="shared" si="6"/>
        <v>35106190.859999999</v>
      </c>
      <c r="T35" s="41">
        <f t="shared" si="6"/>
        <v>35106190.859999999</v>
      </c>
      <c r="U35" s="41">
        <f t="shared" si="6"/>
        <v>35106190.859999999</v>
      </c>
      <c r="V35" s="41">
        <f t="shared" si="6"/>
        <v>35106190.859999999</v>
      </c>
      <c r="W35" s="41">
        <f t="shared" si="6"/>
        <v>35106190.859999999</v>
      </c>
      <c r="X35" s="41">
        <f t="shared" si="6"/>
        <v>35106190.859999999</v>
      </c>
      <c r="Y35" s="41">
        <f t="shared" si="6"/>
        <v>35106190.859999999</v>
      </c>
      <c r="Z35" s="41">
        <f t="shared" si="6"/>
        <v>35106190.859999999</v>
      </c>
      <c r="AA35" s="41">
        <f t="shared" si="6"/>
        <v>90072752.309999987</v>
      </c>
      <c r="AB35" s="41">
        <f t="shared" si="6"/>
        <v>90072752.309999987</v>
      </c>
      <c r="AC35" s="41">
        <f t="shared" si="6"/>
        <v>90072752.309999987</v>
      </c>
      <c r="AD35" s="41">
        <f t="shared" si="6"/>
        <v>90072752.309999987</v>
      </c>
      <c r="AE35" s="41">
        <f t="shared" si="6"/>
        <v>90072752.309999987</v>
      </c>
      <c r="AF35" s="41">
        <f t="shared" si="6"/>
        <v>90072752.309999987</v>
      </c>
      <c r="AG35" s="41">
        <f t="shared" si="6"/>
        <v>90072752.309999987</v>
      </c>
      <c r="AH35" s="41">
        <f t="shared" si="6"/>
        <v>90072752.309999987</v>
      </c>
      <c r="AI35" s="41">
        <f t="shared" si="6"/>
        <v>90072752.309999987</v>
      </c>
      <c r="AJ35" s="41">
        <f t="shared" si="6"/>
        <v>90072752.309999987</v>
      </c>
      <c r="AK35" s="41">
        <f t="shared" si="6"/>
        <v>90072752.309999987</v>
      </c>
      <c r="AL35" s="41">
        <f t="shared" si="6"/>
        <v>90072752.309999987</v>
      </c>
      <c r="AM35" s="41">
        <f t="shared" si="6"/>
        <v>90072752.309999987</v>
      </c>
    </row>
    <row r="36" spans="1:39" customFormat="1" x14ac:dyDescent="0.25">
      <c r="A36" s="57"/>
      <c r="B36" s="48" t="s">
        <v>114</v>
      </c>
      <c r="C36" s="41">
        <f>+C32</f>
        <v>0</v>
      </c>
      <c r="D36" s="41">
        <f t="shared" ref="D36:AM36" si="7">+D32</f>
        <v>23726.274415</v>
      </c>
      <c r="E36" s="41">
        <f t="shared" si="7"/>
        <v>47452.54883</v>
      </c>
      <c r="F36" s="41">
        <f t="shared" si="7"/>
        <v>71178.823245000007</v>
      </c>
      <c r="G36" s="41">
        <f t="shared" si="7"/>
        <v>94905.097659999999</v>
      </c>
      <c r="H36" s="41">
        <f t="shared" si="7"/>
        <v>118631.37207499999</v>
      </c>
      <c r="I36" s="41">
        <f t="shared" si="7"/>
        <v>142357.64648999998</v>
      </c>
      <c r="J36" s="41">
        <f t="shared" si="7"/>
        <v>166083.92090499998</v>
      </c>
      <c r="K36" s="41">
        <f t="shared" si="7"/>
        <v>189810.19531999997</v>
      </c>
      <c r="L36" s="41">
        <f t="shared" si="7"/>
        <v>279546.46973499993</v>
      </c>
      <c r="M36" s="41">
        <f t="shared" si="7"/>
        <v>369282.74414999993</v>
      </c>
      <c r="N36" s="41">
        <f t="shared" si="7"/>
        <v>459019.01856499992</v>
      </c>
      <c r="O36" s="41">
        <f t="shared" si="7"/>
        <v>548755.29297999991</v>
      </c>
      <c r="P36" s="41">
        <f t="shared" si="7"/>
        <v>638491.5673949999</v>
      </c>
      <c r="Q36" s="41">
        <f t="shared" si="7"/>
        <v>728227.8418099999</v>
      </c>
      <c r="R36" s="41">
        <f t="shared" si="7"/>
        <v>817964.11622499989</v>
      </c>
      <c r="S36" s="41">
        <f t="shared" si="7"/>
        <v>907700.39063999988</v>
      </c>
      <c r="T36" s="41">
        <f t="shared" si="7"/>
        <v>997436.66505499987</v>
      </c>
      <c r="U36" s="41">
        <f t="shared" si="7"/>
        <v>1087172.9394699999</v>
      </c>
      <c r="V36" s="41">
        <f t="shared" si="7"/>
        <v>1176909.213885</v>
      </c>
      <c r="W36" s="41">
        <f t="shared" si="7"/>
        <v>1266645.4882999999</v>
      </c>
      <c r="X36" s="41">
        <f t="shared" si="7"/>
        <v>1356381.7627149997</v>
      </c>
      <c r="Y36" s="41">
        <f t="shared" si="7"/>
        <v>1446118.0371299996</v>
      </c>
      <c r="Z36" s="41">
        <f t="shared" si="7"/>
        <v>1535854.3115449995</v>
      </c>
      <c r="AA36" s="41">
        <f t="shared" si="7"/>
        <v>1625590.5859599994</v>
      </c>
      <c r="AB36" s="41">
        <f t="shared" si="7"/>
        <v>2370345.0509874993</v>
      </c>
      <c r="AC36" s="41">
        <f t="shared" si="7"/>
        <v>3115099.5160149992</v>
      </c>
      <c r="AD36" s="41">
        <f t="shared" si="7"/>
        <v>3859853.9810424992</v>
      </c>
      <c r="AE36" s="41">
        <f t="shared" si="7"/>
        <v>4604608.4460699987</v>
      </c>
      <c r="AF36" s="41">
        <f t="shared" si="7"/>
        <v>5349362.9110974986</v>
      </c>
      <c r="AG36" s="41">
        <f t="shared" si="7"/>
        <v>6094117.3761249986</v>
      </c>
      <c r="AH36" s="41">
        <f t="shared" si="7"/>
        <v>6838871.8411524985</v>
      </c>
      <c r="AI36" s="41">
        <f t="shared" si="7"/>
        <v>7583626.3061799984</v>
      </c>
      <c r="AJ36" s="41">
        <f t="shared" si="7"/>
        <v>8328380.7712074984</v>
      </c>
      <c r="AK36" s="41">
        <f t="shared" si="7"/>
        <v>9073135.2362349983</v>
      </c>
      <c r="AL36" s="41">
        <f t="shared" si="7"/>
        <v>9817889.7012624983</v>
      </c>
      <c r="AM36" s="41">
        <f t="shared" si="7"/>
        <v>10562644.166289998</v>
      </c>
    </row>
    <row r="37" spans="1:39" customFormat="1" ht="15.75" thickBot="1" x14ac:dyDescent="0.3">
      <c r="A37" s="57"/>
      <c r="B37" s="48" t="s">
        <v>115</v>
      </c>
      <c r="C37" s="77">
        <f t="shared" ref="C37:AM37" si="8">+C35-C36</f>
        <v>7506190.8600000003</v>
      </c>
      <c r="D37" s="77">
        <f t="shared" si="8"/>
        <v>7482464.585585</v>
      </c>
      <c r="E37" s="77">
        <f t="shared" si="8"/>
        <v>7458738.3111700006</v>
      </c>
      <c r="F37" s="77">
        <f t="shared" si="8"/>
        <v>7435012.0367550002</v>
      </c>
      <c r="G37" s="77">
        <f t="shared" si="8"/>
        <v>7411285.7623399999</v>
      </c>
      <c r="H37" s="77">
        <f t="shared" si="8"/>
        <v>7387559.4879250005</v>
      </c>
      <c r="I37" s="77">
        <f t="shared" si="8"/>
        <v>7363833.2135100001</v>
      </c>
      <c r="J37" s="77">
        <f t="shared" si="8"/>
        <v>7340106.9390950007</v>
      </c>
      <c r="K37" s="77">
        <f t="shared" si="8"/>
        <v>34916380.664679997</v>
      </c>
      <c r="L37" s="77">
        <f t="shared" si="8"/>
        <v>34826644.390265003</v>
      </c>
      <c r="M37" s="77">
        <f t="shared" si="8"/>
        <v>34736908.115850002</v>
      </c>
      <c r="N37" s="77">
        <f t="shared" si="8"/>
        <v>34647171.841435</v>
      </c>
      <c r="O37" s="77">
        <f t="shared" si="8"/>
        <v>34557435.567019999</v>
      </c>
      <c r="P37" s="77">
        <f t="shared" si="8"/>
        <v>34467699.292604998</v>
      </c>
      <c r="Q37" s="77">
        <f t="shared" si="8"/>
        <v>34377963.018189996</v>
      </c>
      <c r="R37" s="77">
        <f t="shared" si="8"/>
        <v>34288226.743775003</v>
      </c>
      <c r="S37" s="77">
        <f t="shared" si="8"/>
        <v>34198490.469360001</v>
      </c>
      <c r="T37" s="77">
        <f t="shared" si="8"/>
        <v>34108754.194945</v>
      </c>
      <c r="U37" s="77">
        <f t="shared" si="8"/>
        <v>34019017.920529999</v>
      </c>
      <c r="V37" s="77">
        <f t="shared" si="8"/>
        <v>33929281.646114998</v>
      </c>
      <c r="W37" s="77">
        <f t="shared" si="8"/>
        <v>33839545.371699996</v>
      </c>
      <c r="X37" s="77">
        <f t="shared" si="8"/>
        <v>33749809.097285002</v>
      </c>
      <c r="Y37" s="77">
        <f t="shared" si="8"/>
        <v>33660072.822870001</v>
      </c>
      <c r="Z37" s="77">
        <f t="shared" si="8"/>
        <v>33570336.548455</v>
      </c>
      <c r="AA37" s="77">
        <f t="shared" si="8"/>
        <v>88447161.724039987</v>
      </c>
      <c r="AB37" s="77">
        <f t="shared" si="8"/>
        <v>87702407.259012491</v>
      </c>
      <c r="AC37" s="77">
        <f t="shared" si="8"/>
        <v>86957652.793984994</v>
      </c>
      <c r="AD37" s="77">
        <f t="shared" si="8"/>
        <v>86212898.328957483</v>
      </c>
      <c r="AE37" s="77">
        <f t="shared" si="8"/>
        <v>85468143.863929987</v>
      </c>
      <c r="AF37" s="77">
        <f t="shared" si="8"/>
        <v>84723389.398902491</v>
      </c>
      <c r="AG37" s="77">
        <f t="shared" si="8"/>
        <v>83978634.933874995</v>
      </c>
      <c r="AH37" s="77">
        <f t="shared" si="8"/>
        <v>83233880.468847483</v>
      </c>
      <c r="AI37" s="77">
        <f t="shared" si="8"/>
        <v>82489126.003819987</v>
      </c>
      <c r="AJ37" s="77">
        <f t="shared" si="8"/>
        <v>81744371.538792491</v>
      </c>
      <c r="AK37" s="77">
        <f t="shared" si="8"/>
        <v>80999617.073764995</v>
      </c>
      <c r="AL37" s="77">
        <f t="shared" si="8"/>
        <v>80254862.608737484</v>
      </c>
      <c r="AM37" s="77">
        <f t="shared" si="8"/>
        <v>79510108.143709987</v>
      </c>
    </row>
    <row r="38" spans="1:39" customFormat="1" x14ac:dyDescent="0.25">
      <c r="A38" s="57"/>
      <c r="B38" s="48" t="s">
        <v>116</v>
      </c>
      <c r="C38" s="96">
        <v>577399.29692307685</v>
      </c>
      <c r="D38" s="96">
        <v>1152973.4958142305</v>
      </c>
      <c r="E38" s="96">
        <v>1726722.5966734614</v>
      </c>
      <c r="F38" s="96">
        <v>2298646.5995007688</v>
      </c>
      <c r="G38" s="96">
        <v>2868745.5042961538</v>
      </c>
      <c r="H38" s="96">
        <v>3437019.3110596151</v>
      </c>
      <c r="I38" s="96">
        <v>4003468.0197911537</v>
      </c>
      <c r="J38" s="96">
        <v>4568091.6304907687</v>
      </c>
      <c r="K38" s="96">
        <v>7253967.0662353849</v>
      </c>
      <c r="L38" s="96">
        <v>9932939.711640384</v>
      </c>
      <c r="M38" s="96">
        <v>12605009.566705767</v>
      </c>
      <c r="N38" s="96">
        <v>15270176.631431539</v>
      </c>
      <c r="O38" s="96">
        <v>17928440.905817691</v>
      </c>
      <c r="P38" s="96">
        <v>20002403.092941154</v>
      </c>
      <c r="Q38" s="96">
        <v>22071287.587756924</v>
      </c>
      <c r="R38" s="96">
        <v>24135094.390264999</v>
      </c>
      <c r="S38" s="96">
        <v>26193823.500465386</v>
      </c>
      <c r="T38" s="96">
        <v>28247474.918358076</v>
      </c>
      <c r="U38" s="96">
        <v>30296048.643943075</v>
      </c>
      <c r="V38" s="96">
        <v>32339544.677220382</v>
      </c>
      <c r="W38" s="96">
        <v>34377963.018189996</v>
      </c>
      <c r="X38" s="96">
        <v>34288226.743775003</v>
      </c>
      <c r="Y38" s="96">
        <v>34198490.469360001</v>
      </c>
      <c r="Z38" s="96">
        <v>34108754.194945</v>
      </c>
      <c r="AA38" s="96">
        <v>38247214.955145381</v>
      </c>
      <c r="AB38" s="96">
        <v>42335289.700683266</v>
      </c>
      <c r="AC38" s="96">
        <v>46372978.431558646</v>
      </c>
      <c r="AD38" s="96">
        <v>50360281.14777153</v>
      </c>
      <c r="AE38" s="96">
        <v>54297197.849321917</v>
      </c>
      <c r="AF38" s="96">
        <v>58183728.536209799</v>
      </c>
      <c r="AG38" s="96">
        <v>62019873.208435185</v>
      </c>
      <c r="AH38" s="96">
        <v>65805631.865998074</v>
      </c>
      <c r="AI38" s="96">
        <v>69541004.508898437</v>
      </c>
      <c r="AJ38" s="96">
        <v>73225991.13713634</v>
      </c>
      <c r="AK38" s="96">
        <v>76860591.750711709</v>
      </c>
      <c r="AL38" s="96">
        <v>80444806.349624604</v>
      </c>
      <c r="AM38" s="96">
        <v>83978634.933875009</v>
      </c>
    </row>
    <row r="39" spans="1:39" s="115" customFormat="1" x14ac:dyDescent="0.25">
      <c r="B39" s="124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5">
        <f>O28-AVERAGE(C32:O32)-O38</f>
        <v>0</v>
      </c>
      <c r="P39" s="125">
        <f t="shared" ref="P39:AM39" si="9">P28-AVERAGE(D32:P32)-P38</f>
        <v>0</v>
      </c>
      <c r="Q39" s="125">
        <f t="shared" si="9"/>
        <v>0</v>
      </c>
      <c r="R39" s="125">
        <f t="shared" si="9"/>
        <v>0</v>
      </c>
      <c r="S39" s="125">
        <f t="shared" si="9"/>
        <v>0</v>
      </c>
      <c r="T39" s="125">
        <f t="shared" si="9"/>
        <v>0</v>
      </c>
      <c r="U39" s="125">
        <f t="shared" si="9"/>
        <v>0</v>
      </c>
      <c r="V39" s="125">
        <f t="shared" si="9"/>
        <v>0</v>
      </c>
      <c r="W39" s="125">
        <f t="shared" si="9"/>
        <v>0</v>
      </c>
      <c r="X39" s="125">
        <f t="shared" si="9"/>
        <v>0</v>
      </c>
      <c r="Y39" s="125">
        <f t="shared" si="9"/>
        <v>0</v>
      </c>
      <c r="Z39" s="125">
        <f t="shared" si="9"/>
        <v>0</v>
      </c>
      <c r="AA39" s="125">
        <f t="shared" si="9"/>
        <v>0</v>
      </c>
      <c r="AB39" s="125">
        <f t="shared" si="9"/>
        <v>0</v>
      </c>
      <c r="AC39" s="125">
        <f t="shared" si="9"/>
        <v>0</v>
      </c>
      <c r="AD39" s="125">
        <f t="shared" si="9"/>
        <v>0</v>
      </c>
      <c r="AE39" s="125">
        <f t="shared" si="9"/>
        <v>0</v>
      </c>
      <c r="AF39" s="125">
        <f t="shared" si="9"/>
        <v>0</v>
      </c>
      <c r="AG39" s="125">
        <f t="shared" si="9"/>
        <v>0</v>
      </c>
      <c r="AH39" s="125">
        <f t="shared" si="9"/>
        <v>0</v>
      </c>
      <c r="AI39" s="125">
        <f t="shared" si="9"/>
        <v>0</v>
      </c>
      <c r="AJ39" s="125">
        <f t="shared" si="9"/>
        <v>0</v>
      </c>
      <c r="AK39" s="125">
        <f t="shared" si="9"/>
        <v>0</v>
      </c>
      <c r="AL39" s="125">
        <f t="shared" si="9"/>
        <v>0</v>
      </c>
      <c r="AM39" s="125">
        <f t="shared" si="9"/>
        <v>0</v>
      </c>
    </row>
    <row r="40" spans="1:39" x14ac:dyDescent="0.25">
      <c r="B40" s="56" t="s">
        <v>117</v>
      </c>
      <c r="C40" s="104">
        <v>2025</v>
      </c>
      <c r="D40" s="104">
        <v>2026</v>
      </c>
      <c r="E40" s="104">
        <v>2027</v>
      </c>
    </row>
    <row r="41" spans="1:39" x14ac:dyDescent="0.25">
      <c r="B41" s="61" t="s">
        <v>118</v>
      </c>
      <c r="C41" s="98">
        <f>+C23</f>
        <v>45657</v>
      </c>
      <c r="D41" s="98">
        <f>+O23</f>
        <v>46022</v>
      </c>
      <c r="E41" s="98">
        <f>+AA23</f>
        <v>46387</v>
      </c>
    </row>
    <row r="42" spans="1:39" x14ac:dyDescent="0.25">
      <c r="B42" s="61" t="s">
        <v>119</v>
      </c>
      <c r="C42" s="75">
        <f>SUMIF($C$23:$AM$23,C41,$C$35:$AM$35)</f>
        <v>7506190.8600000003</v>
      </c>
      <c r="D42" s="75">
        <f>SUMIF($C$23:$AM$23,D41,$C$35:$AM$35)</f>
        <v>35106190.859999999</v>
      </c>
      <c r="E42" s="75">
        <f>SUMIF($C$23:$AM$23,E41,$C$35:$AM$35)</f>
        <v>90072752.309999987</v>
      </c>
    </row>
    <row r="43" spans="1:39" x14ac:dyDescent="0.25">
      <c r="B43" s="61" t="s">
        <v>9</v>
      </c>
      <c r="C43" s="73">
        <f>+Assumptions!C11*Assumptions!C13</f>
        <v>8.9650000000000007E-3</v>
      </c>
      <c r="D43" s="73">
        <f>+Assumptions!D11*Assumptions!D13</f>
        <v>8.9650000000000007E-3</v>
      </c>
      <c r="E43" s="73">
        <f>+Assumptions!E11*Assumptions!E13</f>
        <v>8.9650000000000007E-3</v>
      </c>
      <c r="F43" s="73"/>
      <c r="H43" s="73"/>
    </row>
    <row r="44" spans="1:39" ht="15.75" thickBot="1" x14ac:dyDescent="0.3">
      <c r="B44" s="61" t="s">
        <v>96</v>
      </c>
      <c r="C44" s="76">
        <f>+C42*C43</f>
        <v>67293.001059900009</v>
      </c>
      <c r="D44" s="76">
        <f>+D42*D43</f>
        <v>314727.00105990004</v>
      </c>
      <c r="E44" s="76">
        <f>+E42*E43</f>
        <v>807502.22445914999</v>
      </c>
      <c r="F44" s="73"/>
      <c r="H44" s="73"/>
    </row>
    <row r="45" spans="1:39" x14ac:dyDescent="0.25">
      <c r="D45" s="73"/>
      <c r="F45" s="73"/>
      <c r="H45" s="73"/>
    </row>
    <row r="46" spans="1:39" x14ac:dyDescent="0.25">
      <c r="B46" s="72"/>
      <c r="D46" s="73"/>
      <c r="F46" s="73"/>
      <c r="H46" s="73"/>
    </row>
    <row r="47" spans="1:39" x14ac:dyDescent="0.25">
      <c r="F47" s="73"/>
      <c r="H47" s="73"/>
    </row>
    <row r="48" spans="1:39" x14ac:dyDescent="0.25">
      <c r="F48" s="73"/>
      <c r="H48" s="73"/>
    </row>
    <row r="49" spans="2:8" x14ac:dyDescent="0.25">
      <c r="F49" s="73"/>
      <c r="H49" s="73"/>
    </row>
    <row r="50" spans="2:8" x14ac:dyDescent="0.25">
      <c r="F50" s="73"/>
      <c r="H50" s="73"/>
    </row>
    <row r="51" spans="2:8" x14ac:dyDescent="0.25">
      <c r="B51" s="72"/>
      <c r="D51" s="73"/>
      <c r="F51" s="73"/>
      <c r="H51" s="73"/>
    </row>
    <row r="52" spans="2:8" x14ac:dyDescent="0.25">
      <c r="B52" s="72"/>
      <c r="D52" s="73"/>
      <c r="F52" s="73"/>
      <c r="H52" s="73"/>
    </row>
    <row r="53" spans="2:8" x14ac:dyDescent="0.25">
      <c r="B53" s="72"/>
      <c r="D53" s="73"/>
      <c r="F53" s="73"/>
      <c r="H53" s="73"/>
    </row>
    <row r="54" spans="2:8" x14ac:dyDescent="0.25">
      <c r="B54" s="72"/>
      <c r="D54" s="73"/>
      <c r="F54" s="73"/>
      <c r="H54" s="73"/>
    </row>
    <row r="55" spans="2:8" x14ac:dyDescent="0.25">
      <c r="B55" s="72"/>
      <c r="D55" s="73"/>
      <c r="F55" s="73"/>
      <c r="H55" s="73"/>
    </row>
    <row r="56" spans="2:8" x14ac:dyDescent="0.25">
      <c r="B56" s="72"/>
      <c r="D56" s="73"/>
      <c r="F56" s="73"/>
      <c r="H56" s="73"/>
    </row>
    <row r="57" spans="2:8" x14ac:dyDescent="0.25">
      <c r="B57" s="72"/>
      <c r="D57" s="73"/>
      <c r="F57" s="73"/>
      <c r="H57" s="73"/>
    </row>
    <row r="58" spans="2:8" x14ac:dyDescent="0.25">
      <c r="B58" s="72"/>
      <c r="D58" s="73"/>
      <c r="F58" s="73"/>
      <c r="H58" s="73"/>
    </row>
    <row r="59" spans="2:8" x14ac:dyDescent="0.25">
      <c r="B59" s="72"/>
      <c r="D59" s="73"/>
      <c r="F59" s="73"/>
      <c r="H59" s="73"/>
    </row>
    <row r="60" spans="2:8" x14ac:dyDescent="0.25">
      <c r="B60" s="72"/>
      <c r="D60" s="73"/>
      <c r="F60" s="73"/>
      <c r="H60" s="73"/>
    </row>
    <row r="61" spans="2:8" x14ac:dyDescent="0.25">
      <c r="B61" s="72"/>
      <c r="D61" s="73"/>
      <c r="F61" s="73"/>
      <c r="H61" s="73"/>
    </row>
    <row r="62" spans="2:8" x14ac:dyDescent="0.25">
      <c r="B62" s="72"/>
      <c r="D62" s="73"/>
      <c r="F62" s="73"/>
      <c r="H62" s="73"/>
    </row>
    <row r="63" spans="2:8" x14ac:dyDescent="0.25">
      <c r="B63" s="72"/>
      <c r="D63" s="73"/>
      <c r="F63" s="73"/>
      <c r="H63" s="73"/>
    </row>
    <row r="64" spans="2:8" x14ac:dyDescent="0.25">
      <c r="B64" s="72"/>
      <c r="D64" s="73"/>
      <c r="F64" s="73"/>
      <c r="H64" s="73"/>
    </row>
    <row r="65" spans="2:8" x14ac:dyDescent="0.25">
      <c r="B65" s="72"/>
      <c r="D65" s="73"/>
      <c r="F65" s="73"/>
      <c r="H65" s="73"/>
    </row>
    <row r="66" spans="2:8" x14ac:dyDescent="0.25">
      <c r="B66" s="72"/>
      <c r="D66" s="73"/>
      <c r="F66" s="73"/>
      <c r="H66" s="73"/>
    </row>
    <row r="67" spans="2:8" x14ac:dyDescent="0.25">
      <c r="B67" s="72"/>
      <c r="D67" s="73"/>
      <c r="F67" s="73"/>
      <c r="H67" s="73"/>
    </row>
    <row r="68" spans="2:8" x14ac:dyDescent="0.25">
      <c r="B68" s="72"/>
      <c r="D68" s="73"/>
      <c r="F68" s="73"/>
      <c r="H68" s="73"/>
    </row>
    <row r="69" spans="2:8" x14ac:dyDescent="0.25">
      <c r="B69" s="72"/>
      <c r="D69" s="73"/>
      <c r="F69" s="73"/>
      <c r="H69" s="73"/>
    </row>
    <row r="70" spans="2:8" x14ac:dyDescent="0.25">
      <c r="B70" s="72"/>
      <c r="D70" s="73"/>
      <c r="F70" s="73"/>
      <c r="H70" s="73"/>
    </row>
    <row r="71" spans="2:8" x14ac:dyDescent="0.25">
      <c r="B71" s="72"/>
      <c r="D71" s="73"/>
      <c r="F71" s="73"/>
      <c r="H71" s="73"/>
    </row>
  </sheetData>
  <pageMargins left="0.7" right="0.7" top="0.75" bottom="0.75" header="0.3" footer="0.3"/>
  <pageSetup scale="77" fitToHeight="0" orientation="landscape" blackAndWhite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7810B-96B7-4513-B7F6-529F3EA795F9}">
  <sheetPr>
    <pageSetUpPr fitToPage="1"/>
  </sheetPr>
  <dimension ref="A1:AP47"/>
  <sheetViews>
    <sheetView showGridLines="0" topLeftCell="AA19" zoomScale="80" zoomScaleNormal="80" workbookViewId="0">
      <selection activeCell="G11" sqref="G11"/>
    </sheetView>
  </sheetViews>
  <sheetFormatPr defaultColWidth="9.140625" defaultRowHeight="15" x14ac:dyDescent="0.25"/>
  <cols>
    <col min="1" max="1" width="9" style="57" customWidth="1"/>
    <col min="2" max="2" width="42.42578125" style="57" customWidth="1"/>
    <col min="3" max="39" width="15.5703125" style="57" customWidth="1"/>
    <col min="40" max="16384" width="9.140625" style="57"/>
  </cols>
  <sheetData>
    <row r="1" spans="1:9" x14ac:dyDescent="0.25">
      <c r="A1" s="56" t="s">
        <v>0</v>
      </c>
    </row>
    <row r="2" spans="1:9" x14ac:dyDescent="0.25">
      <c r="A2" s="56" t="s">
        <v>87</v>
      </c>
      <c r="C2" s="56"/>
    </row>
    <row r="3" spans="1:9" x14ac:dyDescent="0.25">
      <c r="A3" s="56" t="str">
        <f>"Grid Reliability &amp; Resilience - Work Management Revenue Requirement @ "&amp;TEXT(Assumptions!C9,"0.00%")&amp;" ROE"</f>
        <v>Grid Reliability &amp; Resilience - Work Management Revenue Requirement @ 11.50% ROE</v>
      </c>
      <c r="B3" s="56"/>
      <c r="C3" s="56"/>
    </row>
    <row r="4" spans="1:9" x14ac:dyDescent="0.25">
      <c r="B4" s="90"/>
    </row>
    <row r="5" spans="1:9" x14ac:dyDescent="0.25">
      <c r="A5" s="58"/>
      <c r="C5" s="59">
        <v>2025</v>
      </c>
      <c r="D5" s="60"/>
      <c r="E5" s="59">
        <v>2026</v>
      </c>
      <c r="F5" s="60"/>
      <c r="G5" s="59">
        <v>2027</v>
      </c>
      <c r="I5" s="59" t="s">
        <v>51</v>
      </c>
    </row>
    <row r="6" spans="1:9" x14ac:dyDescent="0.25">
      <c r="A6" s="58">
        <v>1</v>
      </c>
      <c r="B6" s="61" t="s">
        <v>89</v>
      </c>
      <c r="C6" s="67">
        <f>+O28</f>
        <v>0</v>
      </c>
      <c r="D6" s="63"/>
      <c r="E6" s="67">
        <f>+AA28-C6</f>
        <v>4027155.0000000005</v>
      </c>
      <c r="F6" s="63"/>
      <c r="G6" s="67">
        <f>+AM28-C6-E6</f>
        <v>48325860.000000007</v>
      </c>
      <c r="I6" s="67">
        <f>+C6+E6+G6</f>
        <v>52353015.000000007</v>
      </c>
    </row>
    <row r="7" spans="1:9" x14ac:dyDescent="0.25">
      <c r="A7" s="58">
        <f>+A6+1</f>
        <v>2</v>
      </c>
      <c r="B7" s="61" t="s">
        <v>90</v>
      </c>
      <c r="C7" s="64">
        <f>'D-1a'!Q31</f>
        <v>7.3700000000000002E-2</v>
      </c>
      <c r="D7" s="65"/>
      <c r="E7" s="66">
        <f>+C7</f>
        <v>7.3700000000000002E-2</v>
      </c>
      <c r="F7" s="65"/>
      <c r="G7" s="66">
        <f>+E7</f>
        <v>7.3700000000000002E-2</v>
      </c>
      <c r="I7" s="66">
        <f>IFERROR(+I8/I6,0)</f>
        <v>7.3700000000000002E-2</v>
      </c>
    </row>
    <row r="8" spans="1:9" x14ac:dyDescent="0.25">
      <c r="A8" s="58">
        <f t="shared" ref="A8:A15" si="0">+A7+1</f>
        <v>3</v>
      </c>
      <c r="B8" s="61" t="s">
        <v>106</v>
      </c>
      <c r="C8" s="67">
        <f>+C6*C7</f>
        <v>0</v>
      </c>
      <c r="D8" s="63"/>
      <c r="E8" s="67">
        <f>+E6*E7</f>
        <v>296801.32350000006</v>
      </c>
      <c r="F8" s="63"/>
      <c r="G8" s="67">
        <f>+G6*G7</f>
        <v>3561615.8820000007</v>
      </c>
      <c r="I8" s="67">
        <f>+C8+E8+G8</f>
        <v>3858417.2055000006</v>
      </c>
    </row>
    <row r="9" spans="1:9" x14ac:dyDescent="0.25">
      <c r="A9" s="58">
        <f t="shared" si="0"/>
        <v>4</v>
      </c>
      <c r="B9" s="61" t="s">
        <v>92</v>
      </c>
      <c r="C9" s="85">
        <f>+Assumptions!C19</f>
        <v>1.3436399999999999</v>
      </c>
      <c r="D9" s="68"/>
      <c r="E9" s="85">
        <f>+Assumptions!D19</f>
        <v>1.3436399999999999</v>
      </c>
      <c r="F9" s="86"/>
      <c r="G9" s="85">
        <f>+Assumptions!E19</f>
        <v>1.3436399999999999</v>
      </c>
      <c r="I9" s="69">
        <f>IFERROR(+I10/I8,0)</f>
        <v>1.3436400000000002</v>
      </c>
    </row>
    <row r="10" spans="1:9" x14ac:dyDescent="0.25">
      <c r="A10" s="58">
        <f t="shared" si="0"/>
        <v>5</v>
      </c>
      <c r="B10" s="61" t="s">
        <v>93</v>
      </c>
      <c r="C10" s="109">
        <f>+C8*C9</f>
        <v>0</v>
      </c>
      <c r="D10" s="63"/>
      <c r="E10" s="109">
        <f>+E8*E9</f>
        <v>398794.13030754006</v>
      </c>
      <c r="F10" s="63"/>
      <c r="G10" s="109">
        <f>+G8*G9</f>
        <v>4785529.5636904808</v>
      </c>
      <c r="I10" s="142">
        <f t="shared" ref="I10:I15" si="1">+C10+E10+G10</f>
        <v>5184323.6939980211</v>
      </c>
    </row>
    <row r="11" spans="1:9" x14ac:dyDescent="0.25">
      <c r="A11" s="58">
        <f t="shared" si="0"/>
        <v>6</v>
      </c>
      <c r="B11" s="61" t="s">
        <v>94</v>
      </c>
      <c r="C11" s="108">
        <v>0</v>
      </c>
      <c r="D11" s="63"/>
      <c r="E11" s="108">
        <v>0</v>
      </c>
      <c r="F11" s="63"/>
      <c r="G11" s="108">
        <v>0</v>
      </c>
      <c r="I11" s="67">
        <f t="shared" si="1"/>
        <v>0</v>
      </c>
    </row>
    <row r="12" spans="1:9" x14ac:dyDescent="0.25">
      <c r="A12" s="58">
        <f t="shared" si="0"/>
        <v>7</v>
      </c>
      <c r="B12" s="61" t="s">
        <v>95</v>
      </c>
      <c r="C12" s="67">
        <f>SUMIF($C$22:$AM$22,C5,$C$31:$AM$31)</f>
        <v>0</v>
      </c>
      <c r="D12" s="63"/>
      <c r="E12" s="67">
        <f>SUMIF($C$22:$AM$22,E5,$C$31:$AM$31)-C12</f>
        <v>0</v>
      </c>
      <c r="F12" s="63"/>
      <c r="G12" s="67">
        <f>SUMIF($C$22:$AM$22,G5,$C$31:$AM$31)-C12-E12</f>
        <v>3507652.0050000013</v>
      </c>
      <c r="I12" s="67">
        <f t="shared" si="1"/>
        <v>3507652.0050000013</v>
      </c>
    </row>
    <row r="13" spans="1:9" x14ac:dyDescent="0.25">
      <c r="A13" s="58">
        <f t="shared" si="0"/>
        <v>8</v>
      </c>
      <c r="B13" s="61" t="s">
        <v>96</v>
      </c>
      <c r="C13" s="63">
        <f>+C44</f>
        <v>0</v>
      </c>
      <c r="D13" s="63"/>
      <c r="E13" s="63">
        <f>+D44-C13</f>
        <v>0</v>
      </c>
      <c r="F13" s="63"/>
      <c r="G13" s="63">
        <f>+E44-C13-E13</f>
        <v>469344.7794750001</v>
      </c>
      <c r="I13" s="63">
        <f t="shared" si="1"/>
        <v>469344.7794750001</v>
      </c>
    </row>
    <row r="14" spans="1:9" x14ac:dyDescent="0.25">
      <c r="A14" s="58">
        <f t="shared" si="0"/>
        <v>9</v>
      </c>
      <c r="B14" s="61" t="s">
        <v>97</v>
      </c>
      <c r="C14" s="62"/>
      <c r="D14" s="63"/>
      <c r="E14" s="62"/>
      <c r="F14" s="63"/>
      <c r="G14" s="62"/>
      <c r="I14" s="67">
        <f t="shared" si="1"/>
        <v>0</v>
      </c>
    </row>
    <row r="15" spans="1:9" x14ac:dyDescent="0.25">
      <c r="A15" s="58">
        <f t="shared" si="0"/>
        <v>10</v>
      </c>
      <c r="B15" s="61" t="s">
        <v>98</v>
      </c>
      <c r="C15" s="70">
        <f>SUM(C10:C14)</f>
        <v>0</v>
      </c>
      <c r="D15" s="63"/>
      <c r="E15" s="70">
        <f>SUM(E10:E14)</f>
        <v>398794.13030754006</v>
      </c>
      <c r="F15" s="63"/>
      <c r="G15" s="70">
        <f>SUM(G10:G14)</f>
        <v>8762526.3481654823</v>
      </c>
      <c r="I15" s="70">
        <f t="shared" si="1"/>
        <v>9161320.4784730226</v>
      </c>
    </row>
    <row r="16" spans="1:9" x14ac:dyDescent="0.25">
      <c r="A16" s="58"/>
      <c r="B16" s="61"/>
      <c r="C16" s="63"/>
      <c r="D16" s="63"/>
      <c r="E16" s="63"/>
      <c r="F16" s="63"/>
      <c r="G16" s="63"/>
    </row>
    <row r="17" spans="1:39" x14ac:dyDescent="0.25">
      <c r="A17" s="58"/>
      <c r="B17" s="61"/>
      <c r="C17" s="71"/>
      <c r="E17" s="71"/>
      <c r="G17" s="71"/>
    </row>
    <row r="18" spans="1:39" x14ac:dyDescent="0.25">
      <c r="A18" s="58"/>
      <c r="B18" s="61"/>
      <c r="C18" s="71"/>
      <c r="E18" s="71"/>
      <c r="G18" s="71"/>
    </row>
    <row r="19" spans="1:39" x14ac:dyDescent="0.25">
      <c r="B19" s="72"/>
    </row>
    <row r="20" spans="1:39" x14ac:dyDescent="0.25">
      <c r="B20" s="57" t="s">
        <v>107</v>
      </c>
      <c r="C20" s="80">
        <v>46357</v>
      </c>
    </row>
    <row r="22" spans="1:39" x14ac:dyDescent="0.25">
      <c r="B22" s="72"/>
      <c r="C22" s="74">
        <f>YEAR(C23)</f>
        <v>2024</v>
      </c>
      <c r="D22" s="74">
        <f t="shared" ref="D22:AM22" si="2">YEAR(D23)</f>
        <v>2025</v>
      </c>
      <c r="E22" s="74">
        <f t="shared" si="2"/>
        <v>2025</v>
      </c>
      <c r="F22" s="74">
        <f t="shared" si="2"/>
        <v>2025</v>
      </c>
      <c r="G22" s="74">
        <f t="shared" si="2"/>
        <v>2025</v>
      </c>
      <c r="H22" s="74">
        <f t="shared" si="2"/>
        <v>2025</v>
      </c>
      <c r="I22" s="74">
        <f t="shared" si="2"/>
        <v>2025</v>
      </c>
      <c r="J22" s="74">
        <f t="shared" si="2"/>
        <v>2025</v>
      </c>
      <c r="K22" s="74">
        <f t="shared" si="2"/>
        <v>2025</v>
      </c>
      <c r="L22" s="74">
        <f t="shared" si="2"/>
        <v>2025</v>
      </c>
      <c r="M22" s="74">
        <f t="shared" si="2"/>
        <v>2025</v>
      </c>
      <c r="N22" s="74">
        <f t="shared" si="2"/>
        <v>2025</v>
      </c>
      <c r="O22" s="74">
        <f t="shared" si="2"/>
        <v>2025</v>
      </c>
      <c r="P22" s="74">
        <f t="shared" si="2"/>
        <v>2026</v>
      </c>
      <c r="Q22" s="74">
        <f t="shared" si="2"/>
        <v>2026</v>
      </c>
      <c r="R22" s="74">
        <f t="shared" si="2"/>
        <v>2026</v>
      </c>
      <c r="S22" s="74">
        <f t="shared" si="2"/>
        <v>2026</v>
      </c>
      <c r="T22" s="74">
        <f t="shared" si="2"/>
        <v>2026</v>
      </c>
      <c r="U22" s="74">
        <f t="shared" si="2"/>
        <v>2026</v>
      </c>
      <c r="V22" s="74">
        <f t="shared" si="2"/>
        <v>2026</v>
      </c>
      <c r="W22" s="74">
        <f t="shared" si="2"/>
        <v>2026</v>
      </c>
      <c r="X22" s="74">
        <f t="shared" si="2"/>
        <v>2026</v>
      </c>
      <c r="Y22" s="74">
        <f t="shared" si="2"/>
        <v>2026</v>
      </c>
      <c r="Z22" s="74">
        <f t="shared" si="2"/>
        <v>2026</v>
      </c>
      <c r="AA22" s="74">
        <f t="shared" si="2"/>
        <v>2026</v>
      </c>
      <c r="AB22" s="74">
        <f t="shared" si="2"/>
        <v>2027</v>
      </c>
      <c r="AC22" s="74">
        <f t="shared" si="2"/>
        <v>2027</v>
      </c>
      <c r="AD22" s="74">
        <f t="shared" si="2"/>
        <v>2027</v>
      </c>
      <c r="AE22" s="74">
        <f t="shared" si="2"/>
        <v>2027</v>
      </c>
      <c r="AF22" s="74">
        <f t="shared" si="2"/>
        <v>2027</v>
      </c>
      <c r="AG22" s="74">
        <f t="shared" si="2"/>
        <v>2027</v>
      </c>
      <c r="AH22" s="74">
        <f t="shared" si="2"/>
        <v>2027</v>
      </c>
      <c r="AI22" s="74">
        <f t="shared" si="2"/>
        <v>2027</v>
      </c>
      <c r="AJ22" s="74">
        <f t="shared" si="2"/>
        <v>2027</v>
      </c>
      <c r="AK22" s="74">
        <f t="shared" si="2"/>
        <v>2027</v>
      </c>
      <c r="AL22" s="74">
        <f t="shared" si="2"/>
        <v>2027</v>
      </c>
      <c r="AM22" s="74">
        <f t="shared" si="2"/>
        <v>2027</v>
      </c>
    </row>
    <row r="23" spans="1:39" customFormat="1" x14ac:dyDescent="0.25">
      <c r="A23" s="57"/>
      <c r="B23" s="57"/>
      <c r="C23" s="43">
        <v>45657</v>
      </c>
      <c r="D23" s="43">
        <v>45688</v>
      </c>
      <c r="E23" s="43">
        <v>45716</v>
      </c>
      <c r="F23" s="43">
        <v>45747</v>
      </c>
      <c r="G23" s="43">
        <v>45777</v>
      </c>
      <c r="H23" s="43">
        <v>45808</v>
      </c>
      <c r="I23" s="43">
        <v>45838</v>
      </c>
      <c r="J23" s="43">
        <v>45869</v>
      </c>
      <c r="K23" s="43">
        <v>45900</v>
      </c>
      <c r="L23" s="43">
        <v>45930</v>
      </c>
      <c r="M23" s="43">
        <v>45961</v>
      </c>
      <c r="N23" s="43">
        <v>45991</v>
      </c>
      <c r="O23" s="43">
        <v>46022</v>
      </c>
      <c r="P23" s="43">
        <v>46053</v>
      </c>
      <c r="Q23" s="43">
        <v>46081</v>
      </c>
      <c r="R23" s="43">
        <v>46112</v>
      </c>
      <c r="S23" s="43">
        <v>46142</v>
      </c>
      <c r="T23" s="43">
        <v>46173</v>
      </c>
      <c r="U23" s="43">
        <v>46203</v>
      </c>
      <c r="V23" s="43">
        <v>46234</v>
      </c>
      <c r="W23" s="43">
        <v>46265</v>
      </c>
      <c r="X23" s="43">
        <v>46295</v>
      </c>
      <c r="Y23" s="43">
        <v>46326</v>
      </c>
      <c r="Z23" s="43">
        <v>46356</v>
      </c>
      <c r="AA23" s="43">
        <v>46387</v>
      </c>
      <c r="AB23" s="43">
        <v>46418</v>
      </c>
      <c r="AC23" s="43">
        <v>46446</v>
      </c>
      <c r="AD23" s="43">
        <v>46477</v>
      </c>
      <c r="AE23" s="43">
        <v>46507</v>
      </c>
      <c r="AF23" s="43">
        <v>46538</v>
      </c>
      <c r="AG23" s="43">
        <v>46568</v>
      </c>
      <c r="AH23" s="43">
        <v>46599</v>
      </c>
      <c r="AI23" s="43">
        <v>46630</v>
      </c>
      <c r="AJ23" s="43">
        <v>46660</v>
      </c>
      <c r="AK23" s="43">
        <v>46691</v>
      </c>
      <c r="AL23" s="43">
        <v>46721</v>
      </c>
      <c r="AM23" s="43">
        <v>46752</v>
      </c>
    </row>
    <row r="24" spans="1:39" customFormat="1" x14ac:dyDescent="0.25">
      <c r="A24" s="57"/>
      <c r="B24" s="53" t="s">
        <v>109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</row>
    <row r="25" spans="1:39" customFormat="1" x14ac:dyDescent="0.25">
      <c r="A25" s="57"/>
      <c r="B25" s="48" t="s">
        <v>110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  <c r="U25" s="79">
        <v>0</v>
      </c>
      <c r="V25" s="79">
        <v>0</v>
      </c>
      <c r="W25" s="79">
        <v>0</v>
      </c>
      <c r="X25" s="79">
        <v>0</v>
      </c>
      <c r="Y25" s="79">
        <v>0</v>
      </c>
      <c r="Z25" s="79">
        <v>0</v>
      </c>
      <c r="AA25" s="79">
        <v>52353015.000000007</v>
      </c>
      <c r="AB25" s="79">
        <v>52353015.000000007</v>
      </c>
      <c r="AC25" s="79">
        <v>52353015.000000007</v>
      </c>
      <c r="AD25" s="79">
        <v>52353015.000000007</v>
      </c>
      <c r="AE25" s="79">
        <v>52353015.000000007</v>
      </c>
      <c r="AF25" s="79">
        <v>52353015.000000007</v>
      </c>
      <c r="AG25" s="79">
        <v>52353015.000000007</v>
      </c>
      <c r="AH25" s="79">
        <v>52353015.000000007</v>
      </c>
      <c r="AI25" s="79">
        <v>52353015.000000007</v>
      </c>
      <c r="AJ25" s="79">
        <v>52353015.000000007</v>
      </c>
      <c r="AK25" s="79">
        <v>52353015.000000007</v>
      </c>
      <c r="AL25" s="79">
        <v>52353015.000000007</v>
      </c>
      <c r="AM25" s="79">
        <v>52353015.000000007</v>
      </c>
    </row>
    <row r="26" spans="1:39" customFormat="1" x14ac:dyDescent="0.25">
      <c r="A26" s="57"/>
      <c r="B26" s="48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</row>
    <row r="27" spans="1:39" customFormat="1" x14ac:dyDescent="0.25">
      <c r="A27" s="57"/>
      <c r="B27" s="48" t="s">
        <v>111</v>
      </c>
      <c r="C27" s="42">
        <f t="shared" ref="C27:AM27" si="3">SUM(C25:C26)</f>
        <v>0</v>
      </c>
      <c r="D27" s="42">
        <f t="shared" si="3"/>
        <v>0</v>
      </c>
      <c r="E27" s="42">
        <f t="shared" si="3"/>
        <v>0</v>
      </c>
      <c r="F27" s="42">
        <f t="shared" si="3"/>
        <v>0</v>
      </c>
      <c r="G27" s="42">
        <f t="shared" si="3"/>
        <v>0</v>
      </c>
      <c r="H27" s="42">
        <f t="shared" si="3"/>
        <v>0</v>
      </c>
      <c r="I27" s="42">
        <f t="shared" si="3"/>
        <v>0</v>
      </c>
      <c r="J27" s="42">
        <f t="shared" si="3"/>
        <v>0</v>
      </c>
      <c r="K27" s="42">
        <f t="shared" si="3"/>
        <v>0</v>
      </c>
      <c r="L27" s="42">
        <f t="shared" si="3"/>
        <v>0</v>
      </c>
      <c r="M27" s="42">
        <f t="shared" si="3"/>
        <v>0</v>
      </c>
      <c r="N27" s="42">
        <f t="shared" si="3"/>
        <v>0</v>
      </c>
      <c r="O27" s="42">
        <f t="shared" si="3"/>
        <v>0</v>
      </c>
      <c r="P27" s="42">
        <f t="shared" si="3"/>
        <v>0</v>
      </c>
      <c r="Q27" s="42">
        <f t="shared" si="3"/>
        <v>0</v>
      </c>
      <c r="R27" s="42">
        <f t="shared" si="3"/>
        <v>0</v>
      </c>
      <c r="S27" s="42">
        <f t="shared" si="3"/>
        <v>0</v>
      </c>
      <c r="T27" s="42">
        <f t="shared" si="3"/>
        <v>0</v>
      </c>
      <c r="U27" s="42">
        <f t="shared" si="3"/>
        <v>0</v>
      </c>
      <c r="V27" s="42">
        <f t="shared" si="3"/>
        <v>0</v>
      </c>
      <c r="W27" s="42">
        <f t="shared" si="3"/>
        <v>0</v>
      </c>
      <c r="X27" s="42">
        <f t="shared" si="3"/>
        <v>0</v>
      </c>
      <c r="Y27" s="42">
        <f t="shared" si="3"/>
        <v>0</v>
      </c>
      <c r="Z27" s="42">
        <f t="shared" si="3"/>
        <v>0</v>
      </c>
      <c r="AA27" s="42">
        <f t="shared" si="3"/>
        <v>52353015.000000007</v>
      </c>
      <c r="AB27" s="42">
        <f t="shared" si="3"/>
        <v>52353015.000000007</v>
      </c>
      <c r="AC27" s="42">
        <f t="shared" si="3"/>
        <v>52353015.000000007</v>
      </c>
      <c r="AD27" s="42">
        <f t="shared" si="3"/>
        <v>52353015.000000007</v>
      </c>
      <c r="AE27" s="42">
        <f t="shared" si="3"/>
        <v>52353015.000000007</v>
      </c>
      <c r="AF27" s="42">
        <f t="shared" si="3"/>
        <v>52353015.000000007</v>
      </c>
      <c r="AG27" s="42">
        <f t="shared" si="3"/>
        <v>52353015.000000007</v>
      </c>
      <c r="AH27" s="42">
        <f t="shared" si="3"/>
        <v>52353015.000000007</v>
      </c>
      <c r="AI27" s="42">
        <f t="shared" si="3"/>
        <v>52353015.000000007</v>
      </c>
      <c r="AJ27" s="42">
        <f t="shared" si="3"/>
        <v>52353015.000000007</v>
      </c>
      <c r="AK27" s="42">
        <f t="shared" si="3"/>
        <v>52353015.000000007</v>
      </c>
      <c r="AL27" s="42">
        <f t="shared" si="3"/>
        <v>52353015.000000007</v>
      </c>
      <c r="AM27" s="42">
        <f t="shared" si="3"/>
        <v>52353015.000000007</v>
      </c>
    </row>
    <row r="28" spans="1:39" customFormat="1" x14ac:dyDescent="0.25">
      <c r="A28" s="57"/>
      <c r="B28" s="48" t="s">
        <v>116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  <c r="L28" s="94">
        <v>0</v>
      </c>
      <c r="M28" s="94">
        <v>0</v>
      </c>
      <c r="N28" s="94">
        <v>0</v>
      </c>
      <c r="O28" s="94">
        <v>0</v>
      </c>
      <c r="P28" s="94">
        <v>0</v>
      </c>
      <c r="Q28" s="94">
        <v>0</v>
      </c>
      <c r="R28" s="94">
        <v>0</v>
      </c>
      <c r="S28" s="94">
        <v>0</v>
      </c>
      <c r="T28" s="94">
        <v>0</v>
      </c>
      <c r="U28" s="94">
        <v>0</v>
      </c>
      <c r="V28" s="94">
        <v>0</v>
      </c>
      <c r="W28" s="94">
        <v>0</v>
      </c>
      <c r="X28" s="94">
        <v>0</v>
      </c>
      <c r="Y28" s="94">
        <v>0</v>
      </c>
      <c r="Z28" s="94">
        <v>0</v>
      </c>
      <c r="AA28" s="94">
        <v>4027155.0000000005</v>
      </c>
      <c r="AB28" s="94">
        <v>8054310.0000000009</v>
      </c>
      <c r="AC28" s="94">
        <v>12081465.000000002</v>
      </c>
      <c r="AD28" s="94">
        <v>16108620.000000002</v>
      </c>
      <c r="AE28" s="94">
        <v>20135775.000000004</v>
      </c>
      <c r="AF28" s="94">
        <v>24162930.000000004</v>
      </c>
      <c r="AG28" s="94">
        <v>28190085.000000004</v>
      </c>
      <c r="AH28" s="94">
        <v>32217240.000000004</v>
      </c>
      <c r="AI28" s="94">
        <v>36244395.000000007</v>
      </c>
      <c r="AJ28" s="94">
        <v>40271550.000000007</v>
      </c>
      <c r="AK28" s="94">
        <v>44298705.000000007</v>
      </c>
      <c r="AL28" s="94">
        <v>48325860.000000007</v>
      </c>
      <c r="AM28" s="94">
        <v>52353015.000000007</v>
      </c>
    </row>
    <row r="29" spans="1:39" customFormat="1" x14ac:dyDescent="0.25">
      <c r="A29" s="57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>
        <f>AVERAGE(C27:O27)-O28</f>
        <v>0</v>
      </c>
      <c r="P29" s="41">
        <f t="shared" ref="P29:AM29" si="4">AVERAGE(D27:P27)-P28</f>
        <v>0</v>
      </c>
      <c r="Q29" s="41">
        <f t="shared" si="4"/>
        <v>0</v>
      </c>
      <c r="R29" s="41">
        <f t="shared" si="4"/>
        <v>0</v>
      </c>
      <c r="S29" s="41">
        <f t="shared" si="4"/>
        <v>0</v>
      </c>
      <c r="T29" s="41">
        <f t="shared" si="4"/>
        <v>0</v>
      </c>
      <c r="U29" s="41">
        <f t="shared" si="4"/>
        <v>0</v>
      </c>
      <c r="V29" s="41">
        <f t="shared" si="4"/>
        <v>0</v>
      </c>
      <c r="W29" s="41">
        <f t="shared" si="4"/>
        <v>0</v>
      </c>
      <c r="X29" s="41">
        <f t="shared" si="4"/>
        <v>0</v>
      </c>
      <c r="Y29" s="41">
        <f t="shared" si="4"/>
        <v>0</v>
      </c>
      <c r="Z29" s="41">
        <f t="shared" si="4"/>
        <v>0</v>
      </c>
      <c r="AA29" s="41">
        <f>AVERAGE(O27:AA27)-AA28</f>
        <v>0</v>
      </c>
      <c r="AB29" s="41">
        <f t="shared" si="4"/>
        <v>0</v>
      </c>
      <c r="AC29" s="41">
        <f t="shared" si="4"/>
        <v>0</v>
      </c>
      <c r="AD29" s="41">
        <f t="shared" si="4"/>
        <v>0</v>
      </c>
      <c r="AE29" s="41">
        <f t="shared" si="4"/>
        <v>0</v>
      </c>
      <c r="AF29" s="41">
        <f t="shared" si="4"/>
        <v>0</v>
      </c>
      <c r="AG29" s="41">
        <f t="shared" si="4"/>
        <v>0</v>
      </c>
      <c r="AH29" s="41">
        <f t="shared" si="4"/>
        <v>0</v>
      </c>
      <c r="AI29" s="41">
        <f t="shared" si="4"/>
        <v>0</v>
      </c>
      <c r="AJ29" s="41">
        <f t="shared" si="4"/>
        <v>0</v>
      </c>
      <c r="AK29" s="41">
        <f t="shared" si="4"/>
        <v>0</v>
      </c>
      <c r="AL29" s="41">
        <f t="shared" si="4"/>
        <v>0</v>
      </c>
      <c r="AM29" s="41">
        <f t="shared" si="4"/>
        <v>0</v>
      </c>
    </row>
    <row r="30" spans="1:39" customFormat="1" x14ac:dyDescent="0.25">
      <c r="A30" s="57"/>
      <c r="B30" s="53" t="s">
        <v>113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</row>
    <row r="31" spans="1:39" customFormat="1" x14ac:dyDescent="0.25">
      <c r="A31" s="57"/>
      <c r="B31" s="48" t="s">
        <v>95</v>
      </c>
      <c r="C31" s="95"/>
      <c r="D31" s="95">
        <v>0</v>
      </c>
      <c r="E31" s="95">
        <v>0</v>
      </c>
      <c r="F31" s="95">
        <v>0</v>
      </c>
      <c r="G31" s="95">
        <v>0</v>
      </c>
      <c r="H31" s="95">
        <v>0</v>
      </c>
      <c r="I31" s="95">
        <v>0</v>
      </c>
      <c r="J31" s="95">
        <v>0</v>
      </c>
      <c r="K31" s="95">
        <v>0</v>
      </c>
      <c r="L31" s="95">
        <v>0</v>
      </c>
      <c r="M31" s="95">
        <v>0</v>
      </c>
      <c r="N31" s="95">
        <v>0</v>
      </c>
      <c r="O31" s="95">
        <v>0</v>
      </c>
      <c r="P31" s="95">
        <v>0</v>
      </c>
      <c r="Q31" s="95">
        <v>0</v>
      </c>
      <c r="R31" s="95">
        <v>0</v>
      </c>
      <c r="S31" s="95">
        <v>0</v>
      </c>
      <c r="T31" s="95">
        <v>0</v>
      </c>
      <c r="U31" s="95">
        <v>0</v>
      </c>
      <c r="V31" s="95">
        <v>0</v>
      </c>
      <c r="W31" s="95">
        <v>0</v>
      </c>
      <c r="X31" s="95">
        <v>0</v>
      </c>
      <c r="Y31" s="95">
        <v>0</v>
      </c>
      <c r="Z31" s="95">
        <v>0</v>
      </c>
      <c r="AA31" s="95">
        <v>0</v>
      </c>
      <c r="AB31" s="95">
        <v>292304.33375000005</v>
      </c>
      <c r="AC31" s="95">
        <v>292304.33375000005</v>
      </c>
      <c r="AD31" s="95">
        <v>292304.33375000005</v>
      </c>
      <c r="AE31" s="95">
        <v>292304.33375000005</v>
      </c>
      <c r="AF31" s="95">
        <v>292304.33375000005</v>
      </c>
      <c r="AG31" s="95">
        <v>292304.33375000005</v>
      </c>
      <c r="AH31" s="95">
        <v>292304.33375000005</v>
      </c>
      <c r="AI31" s="95">
        <v>292304.33375000005</v>
      </c>
      <c r="AJ31" s="95">
        <v>292304.33375000005</v>
      </c>
      <c r="AK31" s="95">
        <v>292304.33375000005</v>
      </c>
      <c r="AL31" s="95">
        <v>292304.33375000005</v>
      </c>
      <c r="AM31" s="95">
        <v>292304.33375000005</v>
      </c>
    </row>
    <row r="32" spans="1:39" customFormat="1" x14ac:dyDescent="0.25">
      <c r="A32" s="57"/>
      <c r="B32" s="48" t="s">
        <v>114</v>
      </c>
      <c r="C32" s="79">
        <v>0</v>
      </c>
      <c r="D32" s="41">
        <f>D31+C32</f>
        <v>0</v>
      </c>
      <c r="E32" s="41">
        <f t="shared" ref="E32:AM32" si="5">E31+D32</f>
        <v>0</v>
      </c>
      <c r="F32" s="41">
        <f t="shared" si="5"/>
        <v>0</v>
      </c>
      <c r="G32" s="41">
        <f t="shared" si="5"/>
        <v>0</v>
      </c>
      <c r="H32" s="41">
        <f t="shared" si="5"/>
        <v>0</v>
      </c>
      <c r="I32" s="41">
        <f t="shared" si="5"/>
        <v>0</v>
      </c>
      <c r="J32" s="41">
        <f t="shared" si="5"/>
        <v>0</v>
      </c>
      <c r="K32" s="41">
        <f t="shared" si="5"/>
        <v>0</v>
      </c>
      <c r="L32" s="41">
        <f t="shared" si="5"/>
        <v>0</v>
      </c>
      <c r="M32" s="41">
        <f t="shared" si="5"/>
        <v>0</v>
      </c>
      <c r="N32" s="41">
        <f t="shared" si="5"/>
        <v>0</v>
      </c>
      <c r="O32" s="41">
        <f t="shared" si="5"/>
        <v>0</v>
      </c>
      <c r="P32" s="41">
        <f t="shared" si="5"/>
        <v>0</v>
      </c>
      <c r="Q32" s="41">
        <f t="shared" si="5"/>
        <v>0</v>
      </c>
      <c r="R32" s="41">
        <f t="shared" si="5"/>
        <v>0</v>
      </c>
      <c r="S32" s="41">
        <f t="shared" si="5"/>
        <v>0</v>
      </c>
      <c r="T32" s="41">
        <f t="shared" si="5"/>
        <v>0</v>
      </c>
      <c r="U32" s="41">
        <f t="shared" si="5"/>
        <v>0</v>
      </c>
      <c r="V32" s="41">
        <f t="shared" si="5"/>
        <v>0</v>
      </c>
      <c r="W32" s="41">
        <f t="shared" si="5"/>
        <v>0</v>
      </c>
      <c r="X32" s="41">
        <f t="shared" si="5"/>
        <v>0</v>
      </c>
      <c r="Y32" s="41">
        <f t="shared" si="5"/>
        <v>0</v>
      </c>
      <c r="Z32" s="41">
        <f t="shared" si="5"/>
        <v>0</v>
      </c>
      <c r="AA32" s="41">
        <f t="shared" si="5"/>
        <v>0</v>
      </c>
      <c r="AB32" s="41">
        <f t="shared" si="5"/>
        <v>292304.33375000005</v>
      </c>
      <c r="AC32" s="41">
        <f t="shared" si="5"/>
        <v>584608.6675000001</v>
      </c>
      <c r="AD32" s="41">
        <f t="shared" si="5"/>
        <v>876913.0012500002</v>
      </c>
      <c r="AE32" s="41">
        <f t="shared" si="5"/>
        <v>1169217.3350000002</v>
      </c>
      <c r="AF32" s="41">
        <f t="shared" si="5"/>
        <v>1461521.6687500002</v>
      </c>
      <c r="AG32" s="41">
        <f t="shared" si="5"/>
        <v>1753826.0025000002</v>
      </c>
      <c r="AH32" s="41">
        <f t="shared" si="5"/>
        <v>2046130.3362500002</v>
      </c>
      <c r="AI32" s="41">
        <f t="shared" si="5"/>
        <v>2338434.6700000004</v>
      </c>
      <c r="AJ32" s="41">
        <f t="shared" si="5"/>
        <v>2630739.0037500006</v>
      </c>
      <c r="AK32" s="41">
        <f t="shared" si="5"/>
        <v>2923043.3375000008</v>
      </c>
      <c r="AL32" s="41">
        <f t="shared" si="5"/>
        <v>3215347.6712500011</v>
      </c>
      <c r="AM32" s="41">
        <f t="shared" si="5"/>
        <v>3507652.0050000013</v>
      </c>
    </row>
    <row r="33" spans="1:42" customFormat="1" x14ac:dyDescent="0.25">
      <c r="A33" s="57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79">
        <v>0</v>
      </c>
      <c r="P33" s="79">
        <v>0</v>
      </c>
      <c r="Q33" s="79">
        <v>0</v>
      </c>
      <c r="R33" s="79">
        <v>0</v>
      </c>
      <c r="S33" s="79">
        <v>0</v>
      </c>
      <c r="T33" s="79">
        <v>0</v>
      </c>
      <c r="U33" s="79">
        <v>0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79">
        <v>0</v>
      </c>
      <c r="AC33" s="79">
        <v>0</v>
      </c>
      <c r="AD33" s="79">
        <v>0</v>
      </c>
      <c r="AE33" s="79">
        <v>0</v>
      </c>
      <c r="AF33" s="79">
        <v>0</v>
      </c>
      <c r="AG33" s="79">
        <v>0</v>
      </c>
      <c r="AH33" s="79">
        <v>0</v>
      </c>
      <c r="AI33" s="79">
        <v>0</v>
      </c>
      <c r="AJ33" s="79">
        <v>0</v>
      </c>
      <c r="AK33" s="79">
        <v>0</v>
      </c>
      <c r="AL33" s="79">
        <v>0</v>
      </c>
      <c r="AM33" s="79">
        <v>0</v>
      </c>
      <c r="AN33" s="79"/>
      <c r="AO33" s="79"/>
      <c r="AP33" s="79"/>
    </row>
    <row r="34" spans="1:42" customFormat="1" x14ac:dyDescent="0.25">
      <c r="A34" s="57"/>
      <c r="B34" s="53" t="s">
        <v>115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1:42" customFormat="1" x14ac:dyDescent="0.25">
      <c r="A35" s="57"/>
      <c r="B35" s="48" t="s">
        <v>111</v>
      </c>
      <c r="C35" s="41">
        <f>+C27</f>
        <v>0</v>
      </c>
      <c r="D35" s="41">
        <f t="shared" ref="D35:AM35" si="6">+D27</f>
        <v>0</v>
      </c>
      <c r="E35" s="41">
        <f t="shared" si="6"/>
        <v>0</v>
      </c>
      <c r="F35" s="41">
        <f t="shared" si="6"/>
        <v>0</v>
      </c>
      <c r="G35" s="41">
        <f t="shared" si="6"/>
        <v>0</v>
      </c>
      <c r="H35" s="41">
        <f t="shared" si="6"/>
        <v>0</v>
      </c>
      <c r="I35" s="41">
        <f t="shared" si="6"/>
        <v>0</v>
      </c>
      <c r="J35" s="41">
        <f t="shared" si="6"/>
        <v>0</v>
      </c>
      <c r="K35" s="41">
        <f t="shared" si="6"/>
        <v>0</v>
      </c>
      <c r="L35" s="41">
        <f t="shared" si="6"/>
        <v>0</v>
      </c>
      <c r="M35" s="41">
        <f t="shared" si="6"/>
        <v>0</v>
      </c>
      <c r="N35" s="41">
        <f t="shared" si="6"/>
        <v>0</v>
      </c>
      <c r="O35" s="41">
        <f t="shared" si="6"/>
        <v>0</v>
      </c>
      <c r="P35" s="41">
        <f t="shared" si="6"/>
        <v>0</v>
      </c>
      <c r="Q35" s="41">
        <f t="shared" si="6"/>
        <v>0</v>
      </c>
      <c r="R35" s="41">
        <f t="shared" si="6"/>
        <v>0</v>
      </c>
      <c r="S35" s="41">
        <f t="shared" si="6"/>
        <v>0</v>
      </c>
      <c r="T35" s="41">
        <f t="shared" si="6"/>
        <v>0</v>
      </c>
      <c r="U35" s="41">
        <f t="shared" si="6"/>
        <v>0</v>
      </c>
      <c r="V35" s="41">
        <f t="shared" si="6"/>
        <v>0</v>
      </c>
      <c r="W35" s="41">
        <f t="shared" si="6"/>
        <v>0</v>
      </c>
      <c r="X35" s="41">
        <f t="shared" si="6"/>
        <v>0</v>
      </c>
      <c r="Y35" s="41">
        <f t="shared" si="6"/>
        <v>0</v>
      </c>
      <c r="Z35" s="41">
        <f t="shared" si="6"/>
        <v>0</v>
      </c>
      <c r="AA35" s="41">
        <f t="shared" si="6"/>
        <v>52353015.000000007</v>
      </c>
      <c r="AB35" s="41">
        <f t="shared" si="6"/>
        <v>52353015.000000007</v>
      </c>
      <c r="AC35" s="41">
        <f t="shared" si="6"/>
        <v>52353015.000000007</v>
      </c>
      <c r="AD35" s="41">
        <f t="shared" si="6"/>
        <v>52353015.000000007</v>
      </c>
      <c r="AE35" s="41">
        <f t="shared" si="6"/>
        <v>52353015.000000007</v>
      </c>
      <c r="AF35" s="41">
        <f t="shared" si="6"/>
        <v>52353015.000000007</v>
      </c>
      <c r="AG35" s="41">
        <f t="shared" si="6"/>
        <v>52353015.000000007</v>
      </c>
      <c r="AH35" s="41">
        <f t="shared" si="6"/>
        <v>52353015.000000007</v>
      </c>
      <c r="AI35" s="41">
        <f t="shared" si="6"/>
        <v>52353015.000000007</v>
      </c>
      <c r="AJ35" s="41">
        <f t="shared" si="6"/>
        <v>52353015.000000007</v>
      </c>
      <c r="AK35" s="41">
        <f t="shared" si="6"/>
        <v>52353015.000000007</v>
      </c>
      <c r="AL35" s="41">
        <f t="shared" si="6"/>
        <v>52353015.000000007</v>
      </c>
      <c r="AM35" s="41">
        <f t="shared" si="6"/>
        <v>52353015.000000007</v>
      </c>
    </row>
    <row r="36" spans="1:42" customFormat="1" x14ac:dyDescent="0.25">
      <c r="A36" s="57"/>
      <c r="B36" s="48" t="s">
        <v>114</v>
      </c>
      <c r="C36" s="41">
        <f>+C32</f>
        <v>0</v>
      </c>
      <c r="D36" s="41">
        <f t="shared" ref="D36:AM36" si="7">+D32</f>
        <v>0</v>
      </c>
      <c r="E36" s="41">
        <f t="shared" si="7"/>
        <v>0</v>
      </c>
      <c r="F36" s="41">
        <f t="shared" si="7"/>
        <v>0</v>
      </c>
      <c r="G36" s="41">
        <f t="shared" si="7"/>
        <v>0</v>
      </c>
      <c r="H36" s="41">
        <f t="shared" si="7"/>
        <v>0</v>
      </c>
      <c r="I36" s="41">
        <f t="shared" si="7"/>
        <v>0</v>
      </c>
      <c r="J36" s="41">
        <f t="shared" si="7"/>
        <v>0</v>
      </c>
      <c r="K36" s="41">
        <f t="shared" si="7"/>
        <v>0</v>
      </c>
      <c r="L36" s="41">
        <f t="shared" si="7"/>
        <v>0</v>
      </c>
      <c r="M36" s="41">
        <f t="shared" si="7"/>
        <v>0</v>
      </c>
      <c r="N36" s="41">
        <f t="shared" si="7"/>
        <v>0</v>
      </c>
      <c r="O36" s="41">
        <f t="shared" si="7"/>
        <v>0</v>
      </c>
      <c r="P36" s="41">
        <f t="shared" si="7"/>
        <v>0</v>
      </c>
      <c r="Q36" s="41">
        <f t="shared" si="7"/>
        <v>0</v>
      </c>
      <c r="R36" s="41">
        <f t="shared" si="7"/>
        <v>0</v>
      </c>
      <c r="S36" s="41">
        <f t="shared" si="7"/>
        <v>0</v>
      </c>
      <c r="T36" s="41">
        <f t="shared" si="7"/>
        <v>0</v>
      </c>
      <c r="U36" s="41">
        <f t="shared" si="7"/>
        <v>0</v>
      </c>
      <c r="V36" s="41">
        <f t="shared" si="7"/>
        <v>0</v>
      </c>
      <c r="W36" s="41">
        <f t="shared" si="7"/>
        <v>0</v>
      </c>
      <c r="X36" s="41">
        <f t="shared" si="7"/>
        <v>0</v>
      </c>
      <c r="Y36" s="41">
        <f t="shared" si="7"/>
        <v>0</v>
      </c>
      <c r="Z36" s="41">
        <f t="shared" si="7"/>
        <v>0</v>
      </c>
      <c r="AA36" s="41">
        <f t="shared" si="7"/>
        <v>0</v>
      </c>
      <c r="AB36" s="41">
        <f t="shared" si="7"/>
        <v>292304.33375000005</v>
      </c>
      <c r="AC36" s="41">
        <f t="shared" si="7"/>
        <v>584608.6675000001</v>
      </c>
      <c r="AD36" s="41">
        <f t="shared" si="7"/>
        <v>876913.0012500002</v>
      </c>
      <c r="AE36" s="41">
        <f t="shared" si="7"/>
        <v>1169217.3350000002</v>
      </c>
      <c r="AF36" s="41">
        <f t="shared" si="7"/>
        <v>1461521.6687500002</v>
      </c>
      <c r="AG36" s="41">
        <f t="shared" si="7"/>
        <v>1753826.0025000002</v>
      </c>
      <c r="AH36" s="41">
        <f t="shared" si="7"/>
        <v>2046130.3362500002</v>
      </c>
      <c r="AI36" s="41">
        <f t="shared" si="7"/>
        <v>2338434.6700000004</v>
      </c>
      <c r="AJ36" s="41">
        <f t="shared" si="7"/>
        <v>2630739.0037500006</v>
      </c>
      <c r="AK36" s="41">
        <f t="shared" si="7"/>
        <v>2923043.3375000008</v>
      </c>
      <c r="AL36" s="41">
        <f t="shared" si="7"/>
        <v>3215347.6712500011</v>
      </c>
      <c r="AM36" s="41">
        <f t="shared" si="7"/>
        <v>3507652.0050000013</v>
      </c>
    </row>
    <row r="37" spans="1:42" customFormat="1" x14ac:dyDescent="0.25">
      <c r="A37" s="57"/>
      <c r="B37" s="48" t="s">
        <v>115</v>
      </c>
      <c r="C37" s="77">
        <f>+C35-C36</f>
        <v>0</v>
      </c>
      <c r="D37" s="77">
        <f t="shared" ref="D37:AM37" si="8">+D35-D36</f>
        <v>0</v>
      </c>
      <c r="E37" s="77">
        <f t="shared" si="8"/>
        <v>0</v>
      </c>
      <c r="F37" s="77">
        <f t="shared" si="8"/>
        <v>0</v>
      </c>
      <c r="G37" s="77">
        <f t="shared" si="8"/>
        <v>0</v>
      </c>
      <c r="H37" s="77">
        <f t="shared" si="8"/>
        <v>0</v>
      </c>
      <c r="I37" s="77">
        <f t="shared" si="8"/>
        <v>0</v>
      </c>
      <c r="J37" s="77">
        <f t="shared" si="8"/>
        <v>0</v>
      </c>
      <c r="K37" s="77">
        <f t="shared" si="8"/>
        <v>0</v>
      </c>
      <c r="L37" s="77">
        <f t="shared" si="8"/>
        <v>0</v>
      </c>
      <c r="M37" s="77">
        <f t="shared" si="8"/>
        <v>0</v>
      </c>
      <c r="N37" s="77">
        <f t="shared" si="8"/>
        <v>0</v>
      </c>
      <c r="O37" s="77">
        <f t="shared" si="8"/>
        <v>0</v>
      </c>
      <c r="P37" s="77">
        <f t="shared" si="8"/>
        <v>0</v>
      </c>
      <c r="Q37" s="77">
        <f t="shared" si="8"/>
        <v>0</v>
      </c>
      <c r="R37" s="77">
        <f t="shared" si="8"/>
        <v>0</v>
      </c>
      <c r="S37" s="77">
        <f t="shared" si="8"/>
        <v>0</v>
      </c>
      <c r="T37" s="77">
        <f t="shared" si="8"/>
        <v>0</v>
      </c>
      <c r="U37" s="77">
        <f t="shared" si="8"/>
        <v>0</v>
      </c>
      <c r="V37" s="77">
        <f t="shared" si="8"/>
        <v>0</v>
      </c>
      <c r="W37" s="77">
        <f t="shared" si="8"/>
        <v>0</v>
      </c>
      <c r="X37" s="77">
        <f t="shared" si="8"/>
        <v>0</v>
      </c>
      <c r="Y37" s="77">
        <f t="shared" si="8"/>
        <v>0</v>
      </c>
      <c r="Z37" s="77">
        <f t="shared" si="8"/>
        <v>0</v>
      </c>
      <c r="AA37" s="77">
        <f t="shared" si="8"/>
        <v>52353015.000000007</v>
      </c>
      <c r="AB37" s="77">
        <f t="shared" si="8"/>
        <v>52060710.666250005</v>
      </c>
      <c r="AC37" s="77">
        <f t="shared" si="8"/>
        <v>51768406.332500011</v>
      </c>
      <c r="AD37" s="77">
        <f t="shared" si="8"/>
        <v>51476101.998750009</v>
      </c>
      <c r="AE37" s="77">
        <f t="shared" si="8"/>
        <v>51183797.665000007</v>
      </c>
      <c r="AF37" s="77">
        <f t="shared" si="8"/>
        <v>50891493.331250004</v>
      </c>
      <c r="AG37" s="77">
        <f t="shared" si="8"/>
        <v>50599188.99750001</v>
      </c>
      <c r="AH37" s="77">
        <f t="shared" si="8"/>
        <v>50306884.663750008</v>
      </c>
      <c r="AI37" s="77">
        <f t="shared" si="8"/>
        <v>50014580.330000006</v>
      </c>
      <c r="AJ37" s="77">
        <f t="shared" si="8"/>
        <v>49722275.996250004</v>
      </c>
      <c r="AK37" s="77">
        <f t="shared" si="8"/>
        <v>49429971.662500009</v>
      </c>
      <c r="AL37" s="77">
        <f t="shared" si="8"/>
        <v>49137667.328750007</v>
      </c>
      <c r="AM37" s="77">
        <f t="shared" si="8"/>
        <v>48845362.995000005</v>
      </c>
    </row>
    <row r="38" spans="1:42" customFormat="1" x14ac:dyDescent="0.25">
      <c r="A38" s="57"/>
      <c r="B38" s="48" t="s">
        <v>116</v>
      </c>
      <c r="C38" s="94">
        <v>0</v>
      </c>
      <c r="D38" s="94">
        <v>0</v>
      </c>
      <c r="E38" s="94">
        <v>0</v>
      </c>
      <c r="F38" s="94">
        <v>0</v>
      </c>
      <c r="G38" s="94">
        <v>0</v>
      </c>
      <c r="H38" s="94">
        <v>0</v>
      </c>
      <c r="I38" s="94">
        <v>0</v>
      </c>
      <c r="J38" s="94">
        <v>0</v>
      </c>
      <c r="K38" s="94">
        <v>0</v>
      </c>
      <c r="L38" s="94">
        <v>0</v>
      </c>
      <c r="M38" s="94">
        <v>0</v>
      </c>
      <c r="N38" s="94">
        <v>0</v>
      </c>
      <c r="O38" s="94">
        <v>0</v>
      </c>
      <c r="P38" s="94">
        <v>0</v>
      </c>
      <c r="Q38" s="94">
        <v>0</v>
      </c>
      <c r="R38" s="94">
        <v>0</v>
      </c>
      <c r="S38" s="94">
        <v>0</v>
      </c>
      <c r="T38" s="94">
        <v>0</v>
      </c>
      <c r="U38" s="94">
        <v>0</v>
      </c>
      <c r="V38" s="94">
        <v>0</v>
      </c>
      <c r="W38" s="94">
        <v>0</v>
      </c>
      <c r="X38" s="94">
        <v>0</v>
      </c>
      <c r="Y38" s="94">
        <v>0</v>
      </c>
      <c r="Z38" s="94">
        <v>0</v>
      </c>
      <c r="AA38" s="94">
        <v>4027155.0000000005</v>
      </c>
      <c r="AB38" s="94">
        <v>8031825.0512500005</v>
      </c>
      <c r="AC38" s="94">
        <v>12014010.153750002</v>
      </c>
      <c r="AD38" s="94">
        <v>15973710.307500001</v>
      </c>
      <c r="AE38" s="94">
        <v>19910925.512500003</v>
      </c>
      <c r="AF38" s="94">
        <v>23825655.768750004</v>
      </c>
      <c r="AG38" s="94">
        <v>27717901.076250002</v>
      </c>
      <c r="AH38" s="94">
        <v>31587661.435000002</v>
      </c>
      <c r="AI38" s="94">
        <v>35434936.845000006</v>
      </c>
      <c r="AJ38" s="94">
        <v>39259727.306250006</v>
      </c>
      <c r="AK38" s="94">
        <v>43062032.818750009</v>
      </c>
      <c r="AL38" s="94">
        <v>46841853.382500008</v>
      </c>
      <c r="AM38" s="94">
        <v>50599188.99750001</v>
      </c>
    </row>
    <row r="39" spans="1:42" customFormat="1" x14ac:dyDescent="0.25">
      <c r="A39" s="57"/>
      <c r="B39" s="48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122">
        <f>O28-AVERAGE(C32:O32)-O38</f>
        <v>0</v>
      </c>
      <c r="P39" s="122">
        <f t="shared" ref="P39:AM39" si="9">P28-AVERAGE(D32:P32)-P38</f>
        <v>0</v>
      </c>
      <c r="Q39" s="122">
        <f t="shared" si="9"/>
        <v>0</v>
      </c>
      <c r="R39" s="122">
        <f t="shared" si="9"/>
        <v>0</v>
      </c>
      <c r="S39" s="122">
        <f t="shared" si="9"/>
        <v>0</v>
      </c>
      <c r="T39" s="122">
        <f t="shared" si="9"/>
        <v>0</v>
      </c>
      <c r="U39" s="122">
        <f t="shared" si="9"/>
        <v>0</v>
      </c>
      <c r="V39" s="122">
        <f t="shared" si="9"/>
        <v>0</v>
      </c>
      <c r="W39" s="122">
        <f t="shared" si="9"/>
        <v>0</v>
      </c>
      <c r="X39" s="122">
        <f t="shared" si="9"/>
        <v>0</v>
      </c>
      <c r="Y39" s="122">
        <f t="shared" si="9"/>
        <v>0</v>
      </c>
      <c r="Z39" s="122">
        <f t="shared" si="9"/>
        <v>0</v>
      </c>
      <c r="AA39" s="122">
        <f t="shared" si="9"/>
        <v>0</v>
      </c>
      <c r="AB39" s="122">
        <f t="shared" si="9"/>
        <v>0</v>
      </c>
      <c r="AC39" s="122">
        <f t="shared" si="9"/>
        <v>0</v>
      </c>
      <c r="AD39" s="122">
        <f t="shared" si="9"/>
        <v>0</v>
      </c>
      <c r="AE39" s="122">
        <f t="shared" si="9"/>
        <v>0</v>
      </c>
      <c r="AF39" s="122">
        <f t="shared" si="9"/>
        <v>0</v>
      </c>
      <c r="AG39" s="122">
        <f t="shared" si="9"/>
        <v>0</v>
      </c>
      <c r="AH39" s="122">
        <f t="shared" si="9"/>
        <v>0</v>
      </c>
      <c r="AI39" s="122">
        <f t="shared" si="9"/>
        <v>0</v>
      </c>
      <c r="AJ39" s="122">
        <f t="shared" si="9"/>
        <v>0</v>
      </c>
      <c r="AK39" s="122">
        <f t="shared" si="9"/>
        <v>0</v>
      </c>
      <c r="AL39" s="122">
        <f t="shared" si="9"/>
        <v>0</v>
      </c>
      <c r="AM39" s="122">
        <f t="shared" si="9"/>
        <v>0</v>
      </c>
    </row>
    <row r="40" spans="1:42" x14ac:dyDescent="0.25">
      <c r="B40" s="56" t="s">
        <v>117</v>
      </c>
      <c r="C40" s="104">
        <v>2025</v>
      </c>
      <c r="D40" s="104">
        <v>2026</v>
      </c>
      <c r="E40" s="104">
        <v>2027</v>
      </c>
    </row>
    <row r="41" spans="1:42" x14ac:dyDescent="0.25">
      <c r="B41" s="61" t="s">
        <v>118</v>
      </c>
      <c r="C41" s="98">
        <f>+C23</f>
        <v>45657</v>
      </c>
      <c r="D41" s="98">
        <f>+O23</f>
        <v>46022</v>
      </c>
      <c r="E41" s="98">
        <f>+AA23</f>
        <v>46387</v>
      </c>
      <c r="AA41" s="71"/>
    </row>
    <row r="42" spans="1:42" x14ac:dyDescent="0.25">
      <c r="B42" s="61" t="s">
        <v>119</v>
      </c>
      <c r="C42" s="75">
        <f>SUMIF($C$23:$AM$23,C41,$C$35:$AM$35)</f>
        <v>0</v>
      </c>
      <c r="D42" s="75">
        <f>SUMIF($C$23:$AM$23,D41,$C$35:$AM$35)</f>
        <v>0</v>
      </c>
      <c r="E42" s="75">
        <f>SUMIF($C$23:$AM$23,E41,$C$35:$AM$35)</f>
        <v>52353015.000000007</v>
      </c>
    </row>
    <row r="43" spans="1:42" x14ac:dyDescent="0.25">
      <c r="B43" s="61" t="s">
        <v>9</v>
      </c>
      <c r="C43" s="73">
        <f>+Assumptions!C11*Assumptions!C13</f>
        <v>8.9650000000000007E-3</v>
      </c>
      <c r="D43" s="73">
        <f>+Assumptions!D11*Assumptions!D13</f>
        <v>8.9650000000000007E-3</v>
      </c>
      <c r="E43" s="73">
        <f>+Assumptions!E11*Assumptions!E13</f>
        <v>8.9650000000000007E-3</v>
      </c>
      <c r="F43" s="73"/>
      <c r="H43" s="73"/>
    </row>
    <row r="44" spans="1:42" x14ac:dyDescent="0.25">
      <c r="B44" s="61" t="s">
        <v>96</v>
      </c>
      <c r="C44" s="76">
        <f>+C42*C43</f>
        <v>0</v>
      </c>
      <c r="D44" s="76">
        <f>+D42*D43</f>
        <v>0</v>
      </c>
      <c r="E44" s="76">
        <f>+E42*E43</f>
        <v>469344.7794750001</v>
      </c>
      <c r="F44" s="73"/>
      <c r="H44" s="73"/>
    </row>
    <row r="45" spans="1:42" x14ac:dyDescent="0.25">
      <c r="D45" s="73"/>
      <c r="F45" s="73"/>
      <c r="H45" s="73"/>
    </row>
    <row r="46" spans="1:42" x14ac:dyDescent="0.25">
      <c r="D46" s="73"/>
      <c r="F46" s="73"/>
      <c r="H46" s="73"/>
    </row>
    <row r="47" spans="1:42" x14ac:dyDescent="0.25">
      <c r="D47" s="73"/>
      <c r="F47" s="73"/>
      <c r="H47" s="73"/>
    </row>
  </sheetData>
  <pageMargins left="0.7" right="0.7" top="0.75" bottom="0.75" header="0.3" footer="0.3"/>
  <pageSetup scale="76" fitToHeight="0" orientation="landscape" blackAndWhite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134B2-7A49-48A6-BFA5-CB7FF0AE7AD3}">
  <sheetPr>
    <pageSetUpPr fitToPage="1"/>
  </sheetPr>
  <dimension ref="A1:AM47"/>
  <sheetViews>
    <sheetView showGridLines="0" topLeftCell="Z1" zoomScale="80" zoomScaleNormal="80" workbookViewId="0">
      <selection activeCell="F17" sqref="F17"/>
    </sheetView>
  </sheetViews>
  <sheetFormatPr defaultColWidth="9.140625" defaultRowHeight="15" x14ac:dyDescent="0.25"/>
  <cols>
    <col min="1" max="1" width="9" style="57" customWidth="1"/>
    <col min="2" max="2" width="42.42578125" style="57" customWidth="1"/>
    <col min="3" max="39" width="15.5703125" style="57" customWidth="1"/>
    <col min="40" max="16384" width="9.140625" style="57"/>
  </cols>
  <sheetData>
    <row r="1" spans="1:9" x14ac:dyDescent="0.25">
      <c r="A1" s="56" t="s">
        <v>0</v>
      </c>
    </row>
    <row r="2" spans="1:9" x14ac:dyDescent="0.25">
      <c r="A2" s="56" t="s">
        <v>87</v>
      </c>
      <c r="C2" s="56"/>
    </row>
    <row r="3" spans="1:9" x14ac:dyDescent="0.25">
      <c r="A3" s="56" t="str">
        <f>"Grid Reliability &amp; Resilience - Other Revenue Requirement @ "&amp;TEXT(Assumptions!C9,"0.00%")&amp;" ROE"</f>
        <v>Grid Reliability &amp; Resilience - Other Revenue Requirement @ 11.50% ROE</v>
      </c>
      <c r="B3" s="56"/>
      <c r="C3" s="56"/>
    </row>
    <row r="4" spans="1:9" x14ac:dyDescent="0.25">
      <c r="B4" s="90"/>
    </row>
    <row r="5" spans="1:9" x14ac:dyDescent="0.25">
      <c r="A5" s="58"/>
      <c r="C5" s="59">
        <v>2025</v>
      </c>
      <c r="D5" s="60"/>
      <c r="E5" s="59">
        <v>2026</v>
      </c>
      <c r="F5" s="60"/>
      <c r="G5" s="59">
        <v>2027</v>
      </c>
      <c r="I5" s="59" t="s">
        <v>51</v>
      </c>
    </row>
    <row r="6" spans="1:9" x14ac:dyDescent="0.25">
      <c r="A6" s="58">
        <v>1</v>
      </c>
      <c r="B6" s="61" t="s">
        <v>89</v>
      </c>
      <c r="C6" s="67">
        <f>+O28</f>
        <v>0</v>
      </c>
      <c r="D6" s="63"/>
      <c r="E6" s="67">
        <f>+AA28-C6</f>
        <v>8087202.5038461545</v>
      </c>
      <c r="F6" s="63"/>
      <c r="G6" s="67">
        <f>+AM28-C6-E6</f>
        <v>29482296.616153851</v>
      </c>
      <c r="I6" s="67">
        <f>+C6+E6+G6</f>
        <v>37569499.120000005</v>
      </c>
    </row>
    <row r="7" spans="1:9" x14ac:dyDescent="0.25">
      <c r="A7" s="58">
        <f>+A6+1</f>
        <v>2</v>
      </c>
      <c r="B7" s="61" t="s">
        <v>90</v>
      </c>
      <c r="C7" s="64">
        <f>'D-1a'!Q31</f>
        <v>7.3700000000000002E-2</v>
      </c>
      <c r="D7" s="65"/>
      <c r="E7" s="66">
        <f>+C7</f>
        <v>7.3700000000000002E-2</v>
      </c>
      <c r="F7" s="65"/>
      <c r="G7" s="66">
        <f>+E7</f>
        <v>7.3700000000000002E-2</v>
      </c>
      <c r="I7" s="66">
        <f>IFERROR(+I8/I6,0)</f>
        <v>7.3700000000000002E-2</v>
      </c>
    </row>
    <row r="8" spans="1:9" x14ac:dyDescent="0.25">
      <c r="A8" s="58">
        <f t="shared" ref="A8:A15" si="0">+A7+1</f>
        <v>3</v>
      </c>
      <c r="B8" s="61" t="s">
        <v>106</v>
      </c>
      <c r="C8" s="67">
        <f>+C6*C7</f>
        <v>0</v>
      </c>
      <c r="D8" s="63"/>
      <c r="E8" s="67">
        <f>+E6*E7</f>
        <v>596026.82453346159</v>
      </c>
      <c r="F8" s="63"/>
      <c r="G8" s="67">
        <f>+G6*G7</f>
        <v>2172845.260610539</v>
      </c>
      <c r="I8" s="67">
        <f>+C8+E8+G8</f>
        <v>2768872.0851440006</v>
      </c>
    </row>
    <row r="9" spans="1:9" x14ac:dyDescent="0.25">
      <c r="A9" s="58">
        <f t="shared" si="0"/>
        <v>4</v>
      </c>
      <c r="B9" s="61" t="s">
        <v>92</v>
      </c>
      <c r="C9" s="85">
        <f>+Assumptions!C19</f>
        <v>1.3436399999999999</v>
      </c>
      <c r="D9" s="68"/>
      <c r="E9" s="85">
        <f>+Assumptions!D19</f>
        <v>1.3436399999999999</v>
      </c>
      <c r="F9" s="86"/>
      <c r="G9" s="85">
        <f>+Assumptions!E19</f>
        <v>1.3436399999999999</v>
      </c>
      <c r="I9" s="69">
        <f>IFERROR(+I10/I8,0)</f>
        <v>1.3436399999999999</v>
      </c>
    </row>
    <row r="10" spans="1:9" x14ac:dyDescent="0.25">
      <c r="A10" s="58">
        <f t="shared" si="0"/>
        <v>5</v>
      </c>
      <c r="B10" s="61" t="s">
        <v>93</v>
      </c>
      <c r="C10" s="109">
        <f>+C8*C9</f>
        <v>0</v>
      </c>
      <c r="D10" s="63"/>
      <c r="E10" s="109">
        <f>+E8*E9</f>
        <v>800845.48251614033</v>
      </c>
      <c r="F10" s="63"/>
      <c r="G10" s="109">
        <f>+G8*G9</f>
        <v>2919521.8059667447</v>
      </c>
      <c r="I10" s="142">
        <f t="shared" ref="I10:I15" si="1">+C10+E10+G10</f>
        <v>3720367.2884828849</v>
      </c>
    </row>
    <row r="11" spans="1:9" x14ac:dyDescent="0.25">
      <c r="A11" s="58">
        <f t="shared" si="0"/>
        <v>6</v>
      </c>
      <c r="B11" s="61" t="s">
        <v>94</v>
      </c>
      <c r="C11" s="108">
        <v>194911.44177058749</v>
      </c>
      <c r="D11" s="63"/>
      <c r="E11" s="133">
        <v>155476.23834580285</v>
      </c>
      <c r="F11" s="63"/>
      <c r="G11" s="108">
        <v>59021.319883609656</v>
      </c>
      <c r="I11" s="67">
        <f t="shared" si="1"/>
        <v>409409</v>
      </c>
    </row>
    <row r="12" spans="1:9" x14ac:dyDescent="0.25">
      <c r="A12" s="58">
        <f t="shared" si="0"/>
        <v>7</v>
      </c>
      <c r="B12" s="61" t="s">
        <v>95</v>
      </c>
      <c r="C12" s="67">
        <f>SUMIF($C$22:$AM$22,C5,$C$31:$AM$31)</f>
        <v>0</v>
      </c>
      <c r="D12" s="63"/>
      <c r="E12" s="67">
        <f>SUMIF($C$22:$AM$22,E5,$C$31:$AM$31)-C12</f>
        <v>377233.07831750007</v>
      </c>
      <c r="F12" s="63"/>
      <c r="G12" s="67">
        <f>SUMIF($C$22:$AM$22,G5,$C$31:$AM$31)-C12-E12</f>
        <v>2022773.3542154999</v>
      </c>
      <c r="I12" s="67">
        <f t="shared" si="1"/>
        <v>2400006.4325330001</v>
      </c>
    </row>
    <row r="13" spans="1:9" x14ac:dyDescent="0.25">
      <c r="A13" s="58">
        <f t="shared" si="0"/>
        <v>8</v>
      </c>
      <c r="B13" s="61" t="s">
        <v>96</v>
      </c>
      <c r="C13" s="63">
        <f>+C44</f>
        <v>0</v>
      </c>
      <c r="D13" s="63"/>
      <c r="E13" s="63">
        <f>+D44-C13</f>
        <v>0</v>
      </c>
      <c r="F13" s="63"/>
      <c r="G13" s="63">
        <f>+E44-C13-E13</f>
        <v>336810.55961080006</v>
      </c>
      <c r="I13" s="63">
        <f t="shared" si="1"/>
        <v>336810.55961080006</v>
      </c>
    </row>
    <row r="14" spans="1:9" x14ac:dyDescent="0.25">
      <c r="A14" s="58">
        <f t="shared" si="0"/>
        <v>9</v>
      </c>
      <c r="B14" s="61" t="s">
        <v>97</v>
      </c>
      <c r="C14" s="62"/>
      <c r="D14" s="63"/>
      <c r="E14" s="62"/>
      <c r="F14" s="63"/>
      <c r="G14" s="62"/>
      <c r="I14" s="67">
        <f t="shared" si="1"/>
        <v>0</v>
      </c>
    </row>
    <row r="15" spans="1:9" x14ac:dyDescent="0.25">
      <c r="A15" s="58">
        <f t="shared" si="0"/>
        <v>10</v>
      </c>
      <c r="B15" s="61" t="s">
        <v>98</v>
      </c>
      <c r="C15" s="70">
        <f>SUM(C10:C14)</f>
        <v>194911.44177058749</v>
      </c>
      <c r="D15" s="63"/>
      <c r="E15" s="70">
        <f>SUM(E10:E14)</f>
        <v>1333554.7991794432</v>
      </c>
      <c r="F15" s="63"/>
      <c r="G15" s="70">
        <f>SUM(G10:G14)</f>
        <v>5338127.0396766542</v>
      </c>
      <c r="I15" s="70">
        <f t="shared" si="1"/>
        <v>6866593.2806266844</v>
      </c>
    </row>
    <row r="16" spans="1:9" x14ac:dyDescent="0.25">
      <c r="A16" s="58"/>
      <c r="B16" s="61"/>
      <c r="C16" s="63"/>
      <c r="D16" s="63"/>
      <c r="E16" s="63"/>
      <c r="F16" s="63"/>
      <c r="G16" s="63"/>
    </row>
    <row r="17" spans="1:39" x14ac:dyDescent="0.25">
      <c r="A17" s="58"/>
      <c r="B17" s="61"/>
      <c r="C17" s="71"/>
      <c r="E17" s="71"/>
      <c r="G17" s="71"/>
    </row>
    <row r="18" spans="1:39" x14ac:dyDescent="0.25">
      <c r="A18" s="58"/>
      <c r="B18" s="61"/>
      <c r="C18" s="71"/>
      <c r="E18" s="71"/>
      <c r="G18" s="71"/>
    </row>
    <row r="19" spans="1:39" x14ac:dyDescent="0.25">
      <c r="B19" s="72"/>
    </row>
    <row r="20" spans="1:39" x14ac:dyDescent="0.25">
      <c r="B20" s="57" t="s">
        <v>107</v>
      </c>
      <c r="C20" s="80" t="s">
        <v>130</v>
      </c>
    </row>
    <row r="22" spans="1:39" x14ac:dyDescent="0.25">
      <c r="B22" s="72"/>
      <c r="C22" s="74">
        <f>YEAR(C23)</f>
        <v>2024</v>
      </c>
      <c r="D22" s="74">
        <f t="shared" ref="D22:AM22" si="2">YEAR(D23)</f>
        <v>2025</v>
      </c>
      <c r="E22" s="74">
        <f t="shared" si="2"/>
        <v>2025</v>
      </c>
      <c r="F22" s="74">
        <f t="shared" si="2"/>
        <v>2025</v>
      </c>
      <c r="G22" s="74">
        <f t="shared" si="2"/>
        <v>2025</v>
      </c>
      <c r="H22" s="74">
        <f t="shared" si="2"/>
        <v>2025</v>
      </c>
      <c r="I22" s="74">
        <f t="shared" si="2"/>
        <v>2025</v>
      </c>
      <c r="J22" s="74">
        <f t="shared" si="2"/>
        <v>2025</v>
      </c>
      <c r="K22" s="74">
        <f t="shared" si="2"/>
        <v>2025</v>
      </c>
      <c r="L22" s="74">
        <f t="shared" si="2"/>
        <v>2025</v>
      </c>
      <c r="M22" s="74">
        <f t="shared" si="2"/>
        <v>2025</v>
      </c>
      <c r="N22" s="74">
        <f t="shared" si="2"/>
        <v>2025</v>
      </c>
      <c r="O22" s="74">
        <f t="shared" si="2"/>
        <v>2025</v>
      </c>
      <c r="P22" s="74">
        <f t="shared" si="2"/>
        <v>2026</v>
      </c>
      <c r="Q22" s="74">
        <f t="shared" si="2"/>
        <v>2026</v>
      </c>
      <c r="R22" s="74">
        <f t="shared" si="2"/>
        <v>2026</v>
      </c>
      <c r="S22" s="74">
        <f t="shared" si="2"/>
        <v>2026</v>
      </c>
      <c r="T22" s="74">
        <f t="shared" si="2"/>
        <v>2026</v>
      </c>
      <c r="U22" s="74">
        <f t="shared" si="2"/>
        <v>2026</v>
      </c>
      <c r="V22" s="74">
        <f t="shared" si="2"/>
        <v>2026</v>
      </c>
      <c r="W22" s="74">
        <f t="shared" si="2"/>
        <v>2026</v>
      </c>
      <c r="X22" s="74">
        <f t="shared" si="2"/>
        <v>2026</v>
      </c>
      <c r="Y22" s="74">
        <f t="shared" si="2"/>
        <v>2026</v>
      </c>
      <c r="Z22" s="74">
        <f t="shared" si="2"/>
        <v>2026</v>
      </c>
      <c r="AA22" s="74">
        <f t="shared" si="2"/>
        <v>2026</v>
      </c>
      <c r="AB22" s="74">
        <f t="shared" si="2"/>
        <v>2027</v>
      </c>
      <c r="AC22" s="74">
        <f t="shared" si="2"/>
        <v>2027</v>
      </c>
      <c r="AD22" s="74">
        <f t="shared" si="2"/>
        <v>2027</v>
      </c>
      <c r="AE22" s="74">
        <f t="shared" si="2"/>
        <v>2027</v>
      </c>
      <c r="AF22" s="74">
        <f t="shared" si="2"/>
        <v>2027</v>
      </c>
      <c r="AG22" s="74">
        <f t="shared" si="2"/>
        <v>2027</v>
      </c>
      <c r="AH22" s="74">
        <f t="shared" si="2"/>
        <v>2027</v>
      </c>
      <c r="AI22" s="74">
        <f t="shared" si="2"/>
        <v>2027</v>
      </c>
      <c r="AJ22" s="74">
        <f t="shared" si="2"/>
        <v>2027</v>
      </c>
      <c r="AK22" s="74">
        <f t="shared" si="2"/>
        <v>2027</v>
      </c>
      <c r="AL22" s="74">
        <f t="shared" si="2"/>
        <v>2027</v>
      </c>
      <c r="AM22" s="74">
        <f t="shared" si="2"/>
        <v>2027</v>
      </c>
    </row>
    <row r="23" spans="1:39" customFormat="1" x14ac:dyDescent="0.25">
      <c r="A23" s="57"/>
      <c r="B23" s="57"/>
      <c r="C23" s="43">
        <v>45657</v>
      </c>
      <c r="D23" s="43">
        <v>45688</v>
      </c>
      <c r="E23" s="43">
        <v>45716</v>
      </c>
      <c r="F23" s="43">
        <v>45747</v>
      </c>
      <c r="G23" s="43">
        <v>45777</v>
      </c>
      <c r="H23" s="43">
        <v>45808</v>
      </c>
      <c r="I23" s="43">
        <v>45838</v>
      </c>
      <c r="J23" s="43">
        <v>45869</v>
      </c>
      <c r="K23" s="43">
        <v>45900</v>
      </c>
      <c r="L23" s="43">
        <v>45930</v>
      </c>
      <c r="M23" s="43">
        <v>45961</v>
      </c>
      <c r="N23" s="43">
        <v>45991</v>
      </c>
      <c r="O23" s="43">
        <v>46022</v>
      </c>
      <c r="P23" s="43">
        <v>46053</v>
      </c>
      <c r="Q23" s="43">
        <v>46081</v>
      </c>
      <c r="R23" s="43">
        <v>46112</v>
      </c>
      <c r="S23" s="43">
        <v>46142</v>
      </c>
      <c r="T23" s="43">
        <v>46173</v>
      </c>
      <c r="U23" s="43">
        <v>46203</v>
      </c>
      <c r="V23" s="43">
        <v>46234</v>
      </c>
      <c r="W23" s="43">
        <v>46265</v>
      </c>
      <c r="X23" s="43">
        <v>46295</v>
      </c>
      <c r="Y23" s="43">
        <v>46326</v>
      </c>
      <c r="Z23" s="43">
        <v>46356</v>
      </c>
      <c r="AA23" s="43">
        <v>46387</v>
      </c>
      <c r="AB23" s="43">
        <v>46418</v>
      </c>
      <c r="AC23" s="43">
        <v>46446</v>
      </c>
      <c r="AD23" s="43">
        <v>46477</v>
      </c>
      <c r="AE23" s="43">
        <v>46507</v>
      </c>
      <c r="AF23" s="43">
        <v>46538</v>
      </c>
      <c r="AG23" s="43">
        <v>46568</v>
      </c>
      <c r="AH23" s="43">
        <v>46599</v>
      </c>
      <c r="AI23" s="43">
        <v>46630</v>
      </c>
      <c r="AJ23" s="43">
        <v>46660</v>
      </c>
      <c r="AK23" s="43">
        <v>46691</v>
      </c>
      <c r="AL23" s="43">
        <v>46721</v>
      </c>
      <c r="AM23" s="43">
        <v>46752</v>
      </c>
    </row>
    <row r="24" spans="1:39" customFormat="1" x14ac:dyDescent="0.25">
      <c r="A24" s="57"/>
      <c r="B24" s="53" t="s">
        <v>109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</row>
    <row r="25" spans="1:39" customFormat="1" x14ac:dyDescent="0.25">
      <c r="A25" s="57"/>
      <c r="B25" s="48" t="s">
        <v>110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  <c r="U25" s="79">
        <v>0</v>
      </c>
      <c r="V25" s="79">
        <v>0</v>
      </c>
      <c r="W25" s="79">
        <v>0</v>
      </c>
      <c r="X25" s="79">
        <v>21642214.980000004</v>
      </c>
      <c r="Y25" s="79">
        <v>22521377.810000002</v>
      </c>
      <c r="Z25" s="79">
        <v>23400540.640000001</v>
      </c>
      <c r="AA25" s="79">
        <v>37569499.120000005</v>
      </c>
      <c r="AB25" s="79">
        <v>37569499.120000005</v>
      </c>
      <c r="AC25" s="79">
        <v>37569499.120000005</v>
      </c>
      <c r="AD25" s="79">
        <v>37569499.120000005</v>
      </c>
      <c r="AE25" s="79">
        <v>37569499.120000005</v>
      </c>
      <c r="AF25" s="79">
        <v>37569499.120000005</v>
      </c>
      <c r="AG25" s="79">
        <v>37569499.120000005</v>
      </c>
      <c r="AH25" s="79">
        <v>37569499.120000005</v>
      </c>
      <c r="AI25" s="79">
        <v>37569499.120000005</v>
      </c>
      <c r="AJ25" s="79">
        <v>37569499.120000005</v>
      </c>
      <c r="AK25" s="79">
        <v>37569499.120000005</v>
      </c>
      <c r="AL25" s="79">
        <v>37569499.120000005</v>
      </c>
      <c r="AM25" s="79">
        <v>37569499.120000005</v>
      </c>
    </row>
    <row r="26" spans="1:39" customFormat="1" x14ac:dyDescent="0.25">
      <c r="A26" s="57"/>
      <c r="B26" s="48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</row>
    <row r="27" spans="1:39" customFormat="1" x14ac:dyDescent="0.25">
      <c r="A27" s="57"/>
      <c r="B27" s="48" t="s">
        <v>111</v>
      </c>
      <c r="C27" s="42">
        <f t="shared" ref="C27:AM27" si="3">SUM(C25:C26)</f>
        <v>0</v>
      </c>
      <c r="D27" s="42">
        <f t="shared" si="3"/>
        <v>0</v>
      </c>
      <c r="E27" s="42">
        <f t="shared" si="3"/>
        <v>0</v>
      </c>
      <c r="F27" s="42">
        <f t="shared" si="3"/>
        <v>0</v>
      </c>
      <c r="G27" s="42">
        <f t="shared" si="3"/>
        <v>0</v>
      </c>
      <c r="H27" s="42">
        <f t="shared" si="3"/>
        <v>0</v>
      </c>
      <c r="I27" s="42">
        <f t="shared" si="3"/>
        <v>0</v>
      </c>
      <c r="J27" s="42">
        <f t="shared" si="3"/>
        <v>0</v>
      </c>
      <c r="K27" s="42">
        <f t="shared" si="3"/>
        <v>0</v>
      </c>
      <c r="L27" s="42">
        <f t="shared" si="3"/>
        <v>0</v>
      </c>
      <c r="M27" s="42">
        <f t="shared" si="3"/>
        <v>0</v>
      </c>
      <c r="N27" s="42">
        <f t="shared" si="3"/>
        <v>0</v>
      </c>
      <c r="O27" s="42">
        <f t="shared" si="3"/>
        <v>0</v>
      </c>
      <c r="P27" s="42">
        <f t="shared" si="3"/>
        <v>0</v>
      </c>
      <c r="Q27" s="42">
        <f t="shared" si="3"/>
        <v>0</v>
      </c>
      <c r="R27" s="42">
        <f t="shared" si="3"/>
        <v>0</v>
      </c>
      <c r="S27" s="42">
        <f t="shared" si="3"/>
        <v>0</v>
      </c>
      <c r="T27" s="42">
        <f t="shared" si="3"/>
        <v>0</v>
      </c>
      <c r="U27" s="42">
        <f t="shared" si="3"/>
        <v>0</v>
      </c>
      <c r="V27" s="42">
        <f t="shared" si="3"/>
        <v>0</v>
      </c>
      <c r="W27" s="42">
        <f t="shared" si="3"/>
        <v>0</v>
      </c>
      <c r="X27" s="42">
        <f t="shared" si="3"/>
        <v>21642214.980000004</v>
      </c>
      <c r="Y27" s="42">
        <f t="shared" si="3"/>
        <v>22521377.810000002</v>
      </c>
      <c r="Z27" s="42">
        <f t="shared" si="3"/>
        <v>23400540.640000001</v>
      </c>
      <c r="AA27" s="42">
        <f t="shared" si="3"/>
        <v>37569499.120000005</v>
      </c>
      <c r="AB27" s="42">
        <f t="shared" si="3"/>
        <v>37569499.120000005</v>
      </c>
      <c r="AC27" s="42">
        <f t="shared" si="3"/>
        <v>37569499.120000005</v>
      </c>
      <c r="AD27" s="42">
        <f t="shared" si="3"/>
        <v>37569499.120000005</v>
      </c>
      <c r="AE27" s="42">
        <f t="shared" si="3"/>
        <v>37569499.120000005</v>
      </c>
      <c r="AF27" s="42">
        <f t="shared" si="3"/>
        <v>37569499.120000005</v>
      </c>
      <c r="AG27" s="42">
        <f t="shared" si="3"/>
        <v>37569499.120000005</v>
      </c>
      <c r="AH27" s="42">
        <f t="shared" si="3"/>
        <v>37569499.120000005</v>
      </c>
      <c r="AI27" s="42">
        <f t="shared" si="3"/>
        <v>37569499.120000005</v>
      </c>
      <c r="AJ27" s="42">
        <f t="shared" si="3"/>
        <v>37569499.120000005</v>
      </c>
      <c r="AK27" s="42">
        <f t="shared" si="3"/>
        <v>37569499.120000005</v>
      </c>
      <c r="AL27" s="42">
        <f t="shared" si="3"/>
        <v>37569499.120000005</v>
      </c>
      <c r="AM27" s="42">
        <f t="shared" si="3"/>
        <v>37569499.120000005</v>
      </c>
    </row>
    <row r="28" spans="1:39" customFormat="1" x14ac:dyDescent="0.25">
      <c r="A28" s="57"/>
      <c r="B28" s="48" t="s">
        <v>116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  <c r="L28" s="94">
        <v>0</v>
      </c>
      <c r="M28" s="94">
        <v>0</v>
      </c>
      <c r="N28" s="94">
        <v>0</v>
      </c>
      <c r="O28" s="94">
        <v>0</v>
      </c>
      <c r="P28" s="94">
        <v>0</v>
      </c>
      <c r="Q28" s="94">
        <v>0</v>
      </c>
      <c r="R28" s="94">
        <v>0</v>
      </c>
      <c r="S28" s="94">
        <v>0</v>
      </c>
      <c r="T28" s="94">
        <v>0</v>
      </c>
      <c r="U28" s="94">
        <v>0</v>
      </c>
      <c r="V28" s="94">
        <v>0</v>
      </c>
      <c r="W28" s="94">
        <v>0</v>
      </c>
      <c r="X28" s="94">
        <v>1664785.7676923079</v>
      </c>
      <c r="Y28" s="94">
        <v>3397199.445384616</v>
      </c>
      <c r="Z28" s="94">
        <v>5197241.0330769233</v>
      </c>
      <c r="AA28" s="94">
        <v>8087202.5038461545</v>
      </c>
      <c r="AB28" s="94">
        <v>10977163.974615386</v>
      </c>
      <c r="AC28" s="94">
        <v>13867125.445384614</v>
      </c>
      <c r="AD28" s="94">
        <v>16757086.916153846</v>
      </c>
      <c r="AE28" s="94">
        <v>19647048.386923078</v>
      </c>
      <c r="AF28" s="94">
        <v>22537009.857692309</v>
      </c>
      <c r="AG28" s="94">
        <v>25426971.328461543</v>
      </c>
      <c r="AH28" s="94">
        <v>28316932.799230769</v>
      </c>
      <c r="AI28" s="94">
        <v>31206894.27</v>
      </c>
      <c r="AJ28" s="94">
        <v>34096855.74076923</v>
      </c>
      <c r="AK28" s="94">
        <v>35322031.443846159</v>
      </c>
      <c r="AL28" s="94">
        <v>36479579.236923076</v>
      </c>
      <c r="AM28" s="94">
        <v>37569499.120000005</v>
      </c>
    </row>
    <row r="29" spans="1:39" customFormat="1" x14ac:dyDescent="0.25">
      <c r="A29" s="57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>
        <f>AVERAGE(C27:O27)-O28</f>
        <v>0</v>
      </c>
      <c r="P29" s="41">
        <f t="shared" ref="P29:AM29" si="4">AVERAGE(D27:P27)-P28</f>
        <v>0</v>
      </c>
      <c r="Q29" s="41">
        <f t="shared" si="4"/>
        <v>0</v>
      </c>
      <c r="R29" s="41">
        <f t="shared" si="4"/>
        <v>0</v>
      </c>
      <c r="S29" s="41">
        <f t="shared" si="4"/>
        <v>0</v>
      </c>
      <c r="T29" s="41">
        <f t="shared" si="4"/>
        <v>0</v>
      </c>
      <c r="U29" s="41">
        <f t="shared" si="4"/>
        <v>0</v>
      </c>
      <c r="V29" s="41">
        <f t="shared" si="4"/>
        <v>0</v>
      </c>
      <c r="W29" s="41">
        <f t="shared" si="4"/>
        <v>0</v>
      </c>
      <c r="X29" s="41">
        <f t="shared" si="4"/>
        <v>0</v>
      </c>
      <c r="Y29" s="41">
        <f t="shared" si="4"/>
        <v>0</v>
      </c>
      <c r="Z29" s="41">
        <f t="shared" si="4"/>
        <v>0</v>
      </c>
      <c r="AA29" s="41">
        <f>AVERAGE(O27:AA27)-AA28</f>
        <v>0</v>
      </c>
      <c r="AB29" s="41">
        <f t="shared" si="4"/>
        <v>0</v>
      </c>
      <c r="AC29" s="41">
        <f t="shared" si="4"/>
        <v>0</v>
      </c>
      <c r="AD29" s="41">
        <f t="shared" si="4"/>
        <v>0</v>
      </c>
      <c r="AE29" s="41">
        <f t="shared" si="4"/>
        <v>0</v>
      </c>
      <c r="AF29" s="41">
        <f t="shared" si="4"/>
        <v>0</v>
      </c>
      <c r="AG29" s="41">
        <f t="shared" si="4"/>
        <v>0</v>
      </c>
      <c r="AH29" s="41">
        <f t="shared" si="4"/>
        <v>0</v>
      </c>
      <c r="AI29" s="41">
        <f t="shared" si="4"/>
        <v>0</v>
      </c>
      <c r="AJ29" s="41">
        <f t="shared" si="4"/>
        <v>0</v>
      </c>
      <c r="AK29" s="41">
        <f t="shared" si="4"/>
        <v>0</v>
      </c>
      <c r="AL29" s="41">
        <f t="shared" si="4"/>
        <v>0</v>
      </c>
      <c r="AM29" s="41">
        <f t="shared" si="4"/>
        <v>0</v>
      </c>
    </row>
    <row r="30" spans="1:39" customFormat="1" x14ac:dyDescent="0.25">
      <c r="A30" s="57"/>
      <c r="B30" s="53" t="s">
        <v>113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</row>
    <row r="31" spans="1:39" customFormat="1" x14ac:dyDescent="0.25">
      <c r="A31" s="57"/>
      <c r="B31" s="48" t="s">
        <v>95</v>
      </c>
      <c r="C31" s="95"/>
      <c r="D31" s="95">
        <v>0</v>
      </c>
      <c r="E31" s="95">
        <v>0</v>
      </c>
      <c r="F31" s="95">
        <v>0</v>
      </c>
      <c r="G31" s="95">
        <v>0</v>
      </c>
      <c r="H31" s="95">
        <v>0</v>
      </c>
      <c r="I31" s="95">
        <v>0</v>
      </c>
      <c r="J31" s="95">
        <v>0</v>
      </c>
      <c r="K31" s="95">
        <v>0</v>
      </c>
      <c r="L31" s="95">
        <v>0</v>
      </c>
      <c r="M31" s="95">
        <v>0</v>
      </c>
      <c r="N31" s="95">
        <v>0</v>
      </c>
      <c r="O31" s="95">
        <v>0</v>
      </c>
      <c r="P31" s="95">
        <v>0</v>
      </c>
      <c r="Q31" s="95">
        <v>0</v>
      </c>
      <c r="R31" s="95">
        <v>0</v>
      </c>
      <c r="S31" s="95">
        <v>0</v>
      </c>
      <c r="T31" s="95">
        <v>0</v>
      </c>
      <c r="U31" s="95">
        <v>0</v>
      </c>
      <c r="V31" s="95">
        <v>0</v>
      </c>
      <c r="W31" s="95">
        <v>0</v>
      </c>
      <c r="X31" s="95">
        <v>0</v>
      </c>
      <c r="Y31" s="95">
        <v>120835.70030500002</v>
      </c>
      <c r="Z31" s="95">
        <v>125744.35943916668</v>
      </c>
      <c r="AA31" s="95">
        <v>130653.01857333335</v>
      </c>
      <c r="AB31" s="95">
        <v>200000.53604441666</v>
      </c>
      <c r="AC31" s="95">
        <v>200000.53604441666</v>
      </c>
      <c r="AD31" s="95">
        <v>200000.53604441666</v>
      </c>
      <c r="AE31" s="95">
        <v>200000.53604441666</v>
      </c>
      <c r="AF31" s="95">
        <v>200000.53604441666</v>
      </c>
      <c r="AG31" s="95">
        <v>200000.53604441666</v>
      </c>
      <c r="AH31" s="95">
        <v>200000.53604441666</v>
      </c>
      <c r="AI31" s="95">
        <v>200000.53604441666</v>
      </c>
      <c r="AJ31" s="95">
        <v>200000.53604441666</v>
      </c>
      <c r="AK31" s="95">
        <v>200000.53604441666</v>
      </c>
      <c r="AL31" s="95">
        <v>200000.53604441666</v>
      </c>
      <c r="AM31" s="95">
        <v>200000.53604441666</v>
      </c>
    </row>
    <row r="32" spans="1:39" customFormat="1" x14ac:dyDescent="0.25">
      <c r="A32" s="57"/>
      <c r="B32" s="48" t="s">
        <v>114</v>
      </c>
      <c r="C32" s="79">
        <v>0</v>
      </c>
      <c r="D32" s="41">
        <f>D31+C32</f>
        <v>0</v>
      </c>
      <c r="E32" s="41">
        <f t="shared" ref="E32:AM32" si="5">E31+D32</f>
        <v>0</v>
      </c>
      <c r="F32" s="41">
        <f t="shared" si="5"/>
        <v>0</v>
      </c>
      <c r="G32" s="41">
        <f t="shared" si="5"/>
        <v>0</v>
      </c>
      <c r="H32" s="41">
        <f t="shared" si="5"/>
        <v>0</v>
      </c>
      <c r="I32" s="41">
        <f t="shared" si="5"/>
        <v>0</v>
      </c>
      <c r="J32" s="41">
        <f t="shared" si="5"/>
        <v>0</v>
      </c>
      <c r="K32" s="41">
        <f t="shared" si="5"/>
        <v>0</v>
      </c>
      <c r="L32" s="41">
        <f t="shared" si="5"/>
        <v>0</v>
      </c>
      <c r="M32" s="41">
        <f t="shared" si="5"/>
        <v>0</v>
      </c>
      <c r="N32" s="41">
        <f t="shared" si="5"/>
        <v>0</v>
      </c>
      <c r="O32" s="41">
        <f t="shared" si="5"/>
        <v>0</v>
      </c>
      <c r="P32" s="41">
        <f t="shared" si="5"/>
        <v>0</v>
      </c>
      <c r="Q32" s="41">
        <f t="shared" si="5"/>
        <v>0</v>
      </c>
      <c r="R32" s="41">
        <f t="shared" si="5"/>
        <v>0</v>
      </c>
      <c r="S32" s="41">
        <f t="shared" si="5"/>
        <v>0</v>
      </c>
      <c r="T32" s="41">
        <f t="shared" si="5"/>
        <v>0</v>
      </c>
      <c r="U32" s="41">
        <f t="shared" si="5"/>
        <v>0</v>
      </c>
      <c r="V32" s="41">
        <f t="shared" si="5"/>
        <v>0</v>
      </c>
      <c r="W32" s="41">
        <f t="shared" si="5"/>
        <v>0</v>
      </c>
      <c r="X32" s="41">
        <f t="shared" si="5"/>
        <v>0</v>
      </c>
      <c r="Y32" s="41">
        <f t="shared" si="5"/>
        <v>120835.70030500002</v>
      </c>
      <c r="Z32" s="41">
        <f t="shared" si="5"/>
        <v>246580.05974416671</v>
      </c>
      <c r="AA32" s="41">
        <f t="shared" si="5"/>
        <v>377233.07831750007</v>
      </c>
      <c r="AB32" s="41">
        <f t="shared" si="5"/>
        <v>577233.61436191667</v>
      </c>
      <c r="AC32" s="41">
        <f t="shared" si="5"/>
        <v>777234.15040633339</v>
      </c>
      <c r="AD32" s="41">
        <f t="shared" si="5"/>
        <v>977234.6864507501</v>
      </c>
      <c r="AE32" s="41">
        <f t="shared" si="5"/>
        <v>1177235.2224951668</v>
      </c>
      <c r="AF32" s="41">
        <f t="shared" si="5"/>
        <v>1377235.7585395835</v>
      </c>
      <c r="AG32" s="41">
        <f t="shared" si="5"/>
        <v>1577236.2945840003</v>
      </c>
      <c r="AH32" s="41">
        <f t="shared" si="5"/>
        <v>1777236.830628417</v>
      </c>
      <c r="AI32" s="41">
        <f t="shared" si="5"/>
        <v>1977237.3666728337</v>
      </c>
      <c r="AJ32" s="41">
        <f t="shared" si="5"/>
        <v>2177237.9027172504</v>
      </c>
      <c r="AK32" s="41">
        <f t="shared" si="5"/>
        <v>2377238.4387616669</v>
      </c>
      <c r="AL32" s="41">
        <f t="shared" si="5"/>
        <v>2577238.9748060834</v>
      </c>
      <c r="AM32" s="41">
        <f t="shared" si="5"/>
        <v>2777239.5108504998</v>
      </c>
    </row>
    <row r="33" spans="1:39" customFormat="1" x14ac:dyDescent="0.25">
      <c r="A33" s="57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79">
        <v>0</v>
      </c>
      <c r="P33" s="79">
        <v>0</v>
      </c>
      <c r="Q33" s="79">
        <v>0</v>
      </c>
      <c r="R33" s="79">
        <v>0</v>
      </c>
      <c r="S33" s="79">
        <v>0</v>
      </c>
      <c r="T33" s="79">
        <v>0</v>
      </c>
      <c r="U33" s="79">
        <v>0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79">
        <v>0</v>
      </c>
      <c r="AC33" s="79">
        <v>0</v>
      </c>
      <c r="AD33" s="79">
        <v>0</v>
      </c>
      <c r="AE33" s="79">
        <v>0</v>
      </c>
      <c r="AF33" s="79">
        <v>0</v>
      </c>
      <c r="AG33" s="79">
        <v>0</v>
      </c>
      <c r="AH33" s="79">
        <v>0</v>
      </c>
      <c r="AI33" s="79">
        <v>0</v>
      </c>
      <c r="AJ33" s="79">
        <v>0</v>
      </c>
      <c r="AK33" s="79">
        <v>0</v>
      </c>
      <c r="AL33" s="79">
        <v>0</v>
      </c>
      <c r="AM33" s="79">
        <v>0</v>
      </c>
    </row>
    <row r="34" spans="1:39" customFormat="1" x14ac:dyDescent="0.25">
      <c r="A34" s="57"/>
      <c r="B34" s="53" t="s">
        <v>115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1:39" customFormat="1" x14ac:dyDescent="0.25">
      <c r="A35" s="57"/>
      <c r="B35" s="48" t="s">
        <v>111</v>
      </c>
      <c r="C35" s="41">
        <f>+C27</f>
        <v>0</v>
      </c>
      <c r="D35" s="41">
        <f t="shared" ref="D35:AM35" si="6">+D27</f>
        <v>0</v>
      </c>
      <c r="E35" s="41">
        <f t="shared" si="6"/>
        <v>0</v>
      </c>
      <c r="F35" s="41">
        <f t="shared" si="6"/>
        <v>0</v>
      </c>
      <c r="G35" s="41">
        <f t="shared" si="6"/>
        <v>0</v>
      </c>
      <c r="H35" s="41">
        <f t="shared" si="6"/>
        <v>0</v>
      </c>
      <c r="I35" s="41">
        <f t="shared" si="6"/>
        <v>0</v>
      </c>
      <c r="J35" s="41">
        <f t="shared" si="6"/>
        <v>0</v>
      </c>
      <c r="K35" s="41">
        <f t="shared" si="6"/>
        <v>0</v>
      </c>
      <c r="L35" s="41">
        <f t="shared" si="6"/>
        <v>0</v>
      </c>
      <c r="M35" s="41">
        <f t="shared" si="6"/>
        <v>0</v>
      </c>
      <c r="N35" s="41">
        <f t="shared" si="6"/>
        <v>0</v>
      </c>
      <c r="O35" s="41">
        <f t="shared" si="6"/>
        <v>0</v>
      </c>
      <c r="P35" s="41">
        <f t="shared" si="6"/>
        <v>0</v>
      </c>
      <c r="Q35" s="41">
        <f t="shared" si="6"/>
        <v>0</v>
      </c>
      <c r="R35" s="41">
        <f t="shared" si="6"/>
        <v>0</v>
      </c>
      <c r="S35" s="41">
        <f t="shared" si="6"/>
        <v>0</v>
      </c>
      <c r="T35" s="41">
        <f t="shared" si="6"/>
        <v>0</v>
      </c>
      <c r="U35" s="41">
        <f t="shared" si="6"/>
        <v>0</v>
      </c>
      <c r="V35" s="41">
        <f t="shared" si="6"/>
        <v>0</v>
      </c>
      <c r="W35" s="41">
        <f t="shared" si="6"/>
        <v>0</v>
      </c>
      <c r="X35" s="41">
        <f t="shared" si="6"/>
        <v>21642214.980000004</v>
      </c>
      <c r="Y35" s="41">
        <f t="shared" si="6"/>
        <v>22521377.810000002</v>
      </c>
      <c r="Z35" s="41">
        <f t="shared" si="6"/>
        <v>23400540.640000001</v>
      </c>
      <c r="AA35" s="41">
        <f t="shared" si="6"/>
        <v>37569499.120000005</v>
      </c>
      <c r="AB35" s="41">
        <f t="shared" si="6"/>
        <v>37569499.120000005</v>
      </c>
      <c r="AC35" s="41">
        <f t="shared" si="6"/>
        <v>37569499.120000005</v>
      </c>
      <c r="AD35" s="41">
        <f t="shared" si="6"/>
        <v>37569499.120000005</v>
      </c>
      <c r="AE35" s="41">
        <f t="shared" si="6"/>
        <v>37569499.120000005</v>
      </c>
      <c r="AF35" s="41">
        <f t="shared" si="6"/>
        <v>37569499.120000005</v>
      </c>
      <c r="AG35" s="41">
        <f t="shared" si="6"/>
        <v>37569499.120000005</v>
      </c>
      <c r="AH35" s="41">
        <f t="shared" si="6"/>
        <v>37569499.120000005</v>
      </c>
      <c r="AI35" s="41">
        <f t="shared" si="6"/>
        <v>37569499.120000005</v>
      </c>
      <c r="AJ35" s="41">
        <f t="shared" si="6"/>
        <v>37569499.120000005</v>
      </c>
      <c r="AK35" s="41">
        <f t="shared" si="6"/>
        <v>37569499.120000005</v>
      </c>
      <c r="AL35" s="41">
        <f t="shared" si="6"/>
        <v>37569499.120000005</v>
      </c>
      <c r="AM35" s="41">
        <f t="shared" si="6"/>
        <v>37569499.120000005</v>
      </c>
    </row>
    <row r="36" spans="1:39" customFormat="1" x14ac:dyDescent="0.25">
      <c r="A36" s="57"/>
      <c r="B36" s="48" t="s">
        <v>114</v>
      </c>
      <c r="C36" s="41">
        <f>+C32</f>
        <v>0</v>
      </c>
      <c r="D36" s="41">
        <f t="shared" ref="D36:AM36" si="7">+D32</f>
        <v>0</v>
      </c>
      <c r="E36" s="41">
        <f t="shared" si="7"/>
        <v>0</v>
      </c>
      <c r="F36" s="41">
        <f t="shared" si="7"/>
        <v>0</v>
      </c>
      <c r="G36" s="41">
        <f t="shared" si="7"/>
        <v>0</v>
      </c>
      <c r="H36" s="41">
        <f t="shared" si="7"/>
        <v>0</v>
      </c>
      <c r="I36" s="41">
        <f t="shared" si="7"/>
        <v>0</v>
      </c>
      <c r="J36" s="41">
        <f t="shared" si="7"/>
        <v>0</v>
      </c>
      <c r="K36" s="41">
        <f t="shared" si="7"/>
        <v>0</v>
      </c>
      <c r="L36" s="41">
        <f t="shared" si="7"/>
        <v>0</v>
      </c>
      <c r="M36" s="41">
        <f t="shared" si="7"/>
        <v>0</v>
      </c>
      <c r="N36" s="41">
        <f t="shared" si="7"/>
        <v>0</v>
      </c>
      <c r="O36" s="41">
        <f t="shared" si="7"/>
        <v>0</v>
      </c>
      <c r="P36" s="41">
        <f t="shared" si="7"/>
        <v>0</v>
      </c>
      <c r="Q36" s="41">
        <f t="shared" si="7"/>
        <v>0</v>
      </c>
      <c r="R36" s="41">
        <f t="shared" si="7"/>
        <v>0</v>
      </c>
      <c r="S36" s="41">
        <f t="shared" si="7"/>
        <v>0</v>
      </c>
      <c r="T36" s="41">
        <f t="shared" si="7"/>
        <v>0</v>
      </c>
      <c r="U36" s="41">
        <f t="shared" si="7"/>
        <v>0</v>
      </c>
      <c r="V36" s="41">
        <f t="shared" si="7"/>
        <v>0</v>
      </c>
      <c r="W36" s="41">
        <f t="shared" si="7"/>
        <v>0</v>
      </c>
      <c r="X36" s="41">
        <f t="shared" si="7"/>
        <v>0</v>
      </c>
      <c r="Y36" s="41">
        <f t="shared" si="7"/>
        <v>120835.70030500002</v>
      </c>
      <c r="Z36" s="41">
        <f t="shared" si="7"/>
        <v>246580.05974416671</v>
      </c>
      <c r="AA36" s="41">
        <f t="shared" si="7"/>
        <v>377233.07831750007</v>
      </c>
      <c r="AB36" s="41">
        <f t="shared" si="7"/>
        <v>577233.61436191667</v>
      </c>
      <c r="AC36" s="41">
        <f t="shared" si="7"/>
        <v>777234.15040633339</v>
      </c>
      <c r="AD36" s="41">
        <f t="shared" si="7"/>
        <v>977234.6864507501</v>
      </c>
      <c r="AE36" s="41">
        <f t="shared" si="7"/>
        <v>1177235.2224951668</v>
      </c>
      <c r="AF36" s="41">
        <f t="shared" si="7"/>
        <v>1377235.7585395835</v>
      </c>
      <c r="AG36" s="41">
        <f t="shared" si="7"/>
        <v>1577236.2945840003</v>
      </c>
      <c r="AH36" s="41">
        <f t="shared" si="7"/>
        <v>1777236.830628417</v>
      </c>
      <c r="AI36" s="41">
        <f t="shared" si="7"/>
        <v>1977237.3666728337</v>
      </c>
      <c r="AJ36" s="41">
        <f t="shared" si="7"/>
        <v>2177237.9027172504</v>
      </c>
      <c r="AK36" s="41">
        <f t="shared" si="7"/>
        <v>2377238.4387616669</v>
      </c>
      <c r="AL36" s="41">
        <f t="shared" si="7"/>
        <v>2577238.9748060834</v>
      </c>
      <c r="AM36" s="41">
        <f t="shared" si="7"/>
        <v>2777239.5108504998</v>
      </c>
    </row>
    <row r="37" spans="1:39" customFormat="1" x14ac:dyDescent="0.25">
      <c r="A37" s="57"/>
      <c r="B37" s="48" t="s">
        <v>115</v>
      </c>
      <c r="C37" s="77">
        <f>+C35-C36</f>
        <v>0</v>
      </c>
      <c r="D37" s="77">
        <f t="shared" ref="D37:AM37" si="8">+D35-D36</f>
        <v>0</v>
      </c>
      <c r="E37" s="77">
        <f t="shared" si="8"/>
        <v>0</v>
      </c>
      <c r="F37" s="77">
        <f t="shared" si="8"/>
        <v>0</v>
      </c>
      <c r="G37" s="77">
        <f t="shared" si="8"/>
        <v>0</v>
      </c>
      <c r="H37" s="77">
        <f t="shared" si="8"/>
        <v>0</v>
      </c>
      <c r="I37" s="77">
        <f t="shared" si="8"/>
        <v>0</v>
      </c>
      <c r="J37" s="77">
        <f t="shared" si="8"/>
        <v>0</v>
      </c>
      <c r="K37" s="77">
        <f t="shared" si="8"/>
        <v>0</v>
      </c>
      <c r="L37" s="77">
        <f t="shared" si="8"/>
        <v>0</v>
      </c>
      <c r="M37" s="77">
        <f t="shared" si="8"/>
        <v>0</v>
      </c>
      <c r="N37" s="77">
        <f t="shared" si="8"/>
        <v>0</v>
      </c>
      <c r="O37" s="77">
        <f t="shared" si="8"/>
        <v>0</v>
      </c>
      <c r="P37" s="77">
        <f t="shared" si="8"/>
        <v>0</v>
      </c>
      <c r="Q37" s="77">
        <f t="shared" si="8"/>
        <v>0</v>
      </c>
      <c r="R37" s="77">
        <f t="shared" si="8"/>
        <v>0</v>
      </c>
      <c r="S37" s="77">
        <f t="shared" si="8"/>
        <v>0</v>
      </c>
      <c r="T37" s="77">
        <f t="shared" si="8"/>
        <v>0</v>
      </c>
      <c r="U37" s="77">
        <f t="shared" si="8"/>
        <v>0</v>
      </c>
      <c r="V37" s="77">
        <f t="shared" si="8"/>
        <v>0</v>
      </c>
      <c r="W37" s="77">
        <f t="shared" si="8"/>
        <v>0</v>
      </c>
      <c r="X37" s="77">
        <f t="shared" si="8"/>
        <v>21642214.980000004</v>
      </c>
      <c r="Y37" s="77">
        <f t="shared" si="8"/>
        <v>22400542.109695002</v>
      </c>
      <c r="Z37" s="77">
        <f t="shared" si="8"/>
        <v>23153960.580255833</v>
      </c>
      <c r="AA37" s="77">
        <f t="shared" si="8"/>
        <v>37192266.041682504</v>
      </c>
      <c r="AB37" s="77">
        <f t="shared" si="8"/>
        <v>36992265.505638085</v>
      </c>
      <c r="AC37" s="77">
        <f t="shared" si="8"/>
        <v>36792264.969593674</v>
      </c>
      <c r="AD37" s="77">
        <f t="shared" si="8"/>
        <v>36592264.433549255</v>
      </c>
      <c r="AE37" s="77">
        <f t="shared" si="8"/>
        <v>36392263.897504836</v>
      </c>
      <c r="AF37" s="77">
        <f t="shared" si="8"/>
        <v>36192263.361460418</v>
      </c>
      <c r="AG37" s="77">
        <f t="shared" si="8"/>
        <v>35992262.825416006</v>
      </c>
      <c r="AH37" s="77">
        <f t="shared" si="8"/>
        <v>35792262.289371587</v>
      </c>
      <c r="AI37" s="77">
        <f t="shared" si="8"/>
        <v>35592261.753327169</v>
      </c>
      <c r="AJ37" s="77">
        <f t="shared" si="8"/>
        <v>35392261.217282757</v>
      </c>
      <c r="AK37" s="77">
        <f t="shared" si="8"/>
        <v>35192260.681238338</v>
      </c>
      <c r="AL37" s="77">
        <f t="shared" si="8"/>
        <v>34992260.14519392</v>
      </c>
      <c r="AM37" s="77">
        <f t="shared" si="8"/>
        <v>34792259.609149508</v>
      </c>
    </row>
    <row r="38" spans="1:39" customFormat="1" x14ac:dyDescent="0.25">
      <c r="A38" s="57"/>
      <c r="B38" s="48" t="s">
        <v>116</v>
      </c>
      <c r="C38" s="94">
        <v>0</v>
      </c>
      <c r="D38" s="94">
        <v>0</v>
      </c>
      <c r="E38" s="94">
        <v>0</v>
      </c>
      <c r="F38" s="94">
        <v>0</v>
      </c>
      <c r="G38" s="94">
        <v>0</v>
      </c>
      <c r="H38" s="94">
        <v>0</v>
      </c>
      <c r="I38" s="94">
        <v>0</v>
      </c>
      <c r="J38" s="94">
        <v>0</v>
      </c>
      <c r="K38" s="94">
        <v>0</v>
      </c>
      <c r="L38" s="94">
        <v>0</v>
      </c>
      <c r="M38" s="94">
        <v>0</v>
      </c>
      <c r="N38" s="94">
        <v>0</v>
      </c>
      <c r="O38" s="94">
        <v>0</v>
      </c>
      <c r="P38" s="94">
        <v>0</v>
      </c>
      <c r="Q38" s="94">
        <v>0</v>
      </c>
      <c r="R38" s="94">
        <v>0</v>
      </c>
      <c r="S38" s="94">
        <v>0</v>
      </c>
      <c r="T38" s="94">
        <v>0</v>
      </c>
      <c r="U38" s="94">
        <v>0</v>
      </c>
      <c r="V38" s="94">
        <v>0</v>
      </c>
      <c r="W38" s="94">
        <v>0</v>
      </c>
      <c r="X38" s="94">
        <v>1664785.7676923079</v>
      </c>
      <c r="Y38" s="94">
        <v>3387904.3915150007</v>
      </c>
      <c r="Z38" s="94">
        <v>5168978.2823039107</v>
      </c>
      <c r="AA38" s="94">
        <v>8029921.8239717958</v>
      </c>
      <c r="AB38" s="94">
        <v>10875480.709020879</v>
      </c>
      <c r="AC38" s="94">
        <v>13705654.93745116</v>
      </c>
      <c r="AD38" s="94">
        <v>16520444.509262642</v>
      </c>
      <c r="AE38" s="94">
        <v>19319849.424455322</v>
      </c>
      <c r="AF38" s="94">
        <v>22103869.683029201</v>
      </c>
      <c r="AG38" s="94">
        <v>24872505.284984279</v>
      </c>
      <c r="AH38" s="94">
        <v>27625756.230320551</v>
      </c>
      <c r="AI38" s="94">
        <v>30363622.519038025</v>
      </c>
      <c r="AJ38" s="94">
        <v>33086104.151136696</v>
      </c>
      <c r="AK38" s="94">
        <v>34128415.35892427</v>
      </c>
      <c r="AL38" s="94">
        <v>35097009.05396264</v>
      </c>
      <c r="AM38" s="94">
        <v>35992262.825416006</v>
      </c>
    </row>
    <row r="39" spans="1:39" customFormat="1" x14ac:dyDescent="0.25">
      <c r="A39" s="57"/>
      <c r="B39" s="48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122">
        <f>O28-AVERAGE(C32:O32)-O38</f>
        <v>0</v>
      </c>
      <c r="P39" s="122">
        <f t="shared" ref="P39:AM39" si="9">P28-AVERAGE(D32:P32)-P38</f>
        <v>0</v>
      </c>
      <c r="Q39" s="122">
        <f t="shared" si="9"/>
        <v>0</v>
      </c>
      <c r="R39" s="122">
        <f t="shared" si="9"/>
        <v>0</v>
      </c>
      <c r="S39" s="122">
        <f t="shared" si="9"/>
        <v>0</v>
      </c>
      <c r="T39" s="122">
        <f t="shared" si="9"/>
        <v>0</v>
      </c>
      <c r="U39" s="122">
        <f t="shared" si="9"/>
        <v>0</v>
      </c>
      <c r="V39" s="122">
        <f t="shared" si="9"/>
        <v>0</v>
      </c>
      <c r="W39" s="122">
        <f t="shared" si="9"/>
        <v>0</v>
      </c>
      <c r="X39" s="122">
        <f t="shared" si="9"/>
        <v>0</v>
      </c>
      <c r="Y39" s="122">
        <f t="shared" si="9"/>
        <v>0</v>
      </c>
      <c r="Z39" s="122">
        <f t="shared" si="9"/>
        <v>0</v>
      </c>
      <c r="AA39" s="122">
        <f t="shared" si="9"/>
        <v>0</v>
      </c>
      <c r="AB39" s="122">
        <f t="shared" si="9"/>
        <v>0</v>
      </c>
      <c r="AC39" s="122">
        <f t="shared" si="9"/>
        <v>0</v>
      </c>
      <c r="AD39" s="122">
        <f t="shared" si="9"/>
        <v>0</v>
      </c>
      <c r="AE39" s="122">
        <f t="shared" si="9"/>
        <v>0</v>
      </c>
      <c r="AF39" s="122">
        <f t="shared" si="9"/>
        <v>0</v>
      </c>
      <c r="AG39" s="122">
        <f t="shared" si="9"/>
        <v>0</v>
      </c>
      <c r="AH39" s="122">
        <f t="shared" si="9"/>
        <v>0</v>
      </c>
      <c r="AI39" s="122">
        <f t="shared" si="9"/>
        <v>0</v>
      </c>
      <c r="AJ39" s="122">
        <f t="shared" si="9"/>
        <v>0</v>
      </c>
      <c r="AK39" s="122">
        <f t="shared" si="9"/>
        <v>0</v>
      </c>
      <c r="AL39" s="122">
        <f t="shared" si="9"/>
        <v>0</v>
      </c>
      <c r="AM39" s="122">
        <f t="shared" si="9"/>
        <v>0</v>
      </c>
    </row>
    <row r="40" spans="1:39" x14ac:dyDescent="0.25">
      <c r="B40" s="56" t="s">
        <v>117</v>
      </c>
      <c r="C40" s="104">
        <v>2025</v>
      </c>
      <c r="D40" s="104">
        <v>2026</v>
      </c>
      <c r="E40" s="104">
        <v>2027</v>
      </c>
    </row>
    <row r="41" spans="1:39" x14ac:dyDescent="0.25">
      <c r="B41" s="61" t="s">
        <v>118</v>
      </c>
      <c r="C41" s="98">
        <f>+C23</f>
        <v>45657</v>
      </c>
      <c r="D41" s="98">
        <f>+O23</f>
        <v>46022</v>
      </c>
      <c r="E41" s="98">
        <f>+AA23</f>
        <v>46387</v>
      </c>
      <c r="AA41" s="71"/>
    </row>
    <row r="42" spans="1:39" x14ac:dyDescent="0.25">
      <c r="B42" s="61" t="s">
        <v>119</v>
      </c>
      <c r="C42" s="75">
        <f>SUMIF($C$23:$AM$23,C41,$C$35:$AM$35)</f>
        <v>0</v>
      </c>
      <c r="D42" s="75">
        <f>SUMIF($C$23:$AM$23,D41,$C$35:$AM$35)</f>
        <v>0</v>
      </c>
      <c r="E42" s="75">
        <f>SUMIF($C$23:$AM$23,E41,$C$35:$AM$35)</f>
        <v>37569499.120000005</v>
      </c>
    </row>
    <row r="43" spans="1:39" x14ac:dyDescent="0.25">
      <c r="B43" s="61" t="s">
        <v>9</v>
      </c>
      <c r="C43" s="73">
        <f>+Assumptions!C11*Assumptions!C13</f>
        <v>8.9650000000000007E-3</v>
      </c>
      <c r="D43" s="73">
        <f>+Assumptions!D11*Assumptions!D13</f>
        <v>8.9650000000000007E-3</v>
      </c>
      <c r="E43" s="73">
        <f>+Assumptions!E11*Assumptions!E13</f>
        <v>8.9650000000000007E-3</v>
      </c>
      <c r="F43" s="73"/>
      <c r="H43" s="73"/>
    </row>
    <row r="44" spans="1:39" x14ac:dyDescent="0.25">
      <c r="B44" s="61" t="s">
        <v>96</v>
      </c>
      <c r="C44" s="76">
        <f>+C42*C43</f>
        <v>0</v>
      </c>
      <c r="D44" s="76">
        <f>+D42*D43</f>
        <v>0</v>
      </c>
      <c r="E44" s="76">
        <f>+E42*E43</f>
        <v>336810.55961080006</v>
      </c>
      <c r="F44" s="73"/>
      <c r="H44" s="73"/>
    </row>
    <row r="45" spans="1:39" x14ac:dyDescent="0.25">
      <c r="D45" s="73"/>
      <c r="F45" s="73"/>
      <c r="H45" s="73"/>
    </row>
    <row r="46" spans="1:39" x14ac:dyDescent="0.25">
      <c r="D46" s="73"/>
      <c r="F46" s="73"/>
      <c r="H46" s="73"/>
    </row>
    <row r="47" spans="1:39" x14ac:dyDescent="0.25">
      <c r="D47" s="73"/>
      <c r="F47" s="73"/>
      <c r="H47" s="73"/>
    </row>
  </sheetData>
  <pageMargins left="0.7" right="0.7" top="0.75" bottom="0.75" header="0.3" footer="0.3"/>
  <pageSetup scale="76" fitToHeight="0" orientation="landscape" blackAndWhite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E45E2-EFE5-4F82-A44B-B5108DDD2CD6}">
  <sheetPr>
    <pageSetUpPr fitToPage="1"/>
  </sheetPr>
  <dimension ref="A1:R57"/>
  <sheetViews>
    <sheetView showGridLines="0" zoomScale="80" zoomScaleNormal="80" workbookViewId="0">
      <selection activeCell="M47" sqref="M47"/>
    </sheetView>
  </sheetViews>
  <sheetFormatPr defaultColWidth="8.140625" defaultRowHeight="15" x14ac:dyDescent="0.25"/>
  <cols>
    <col min="1" max="1" width="3.28515625" style="1" customWidth="1"/>
    <col min="2" max="5" width="12.7109375" style="1" customWidth="1"/>
    <col min="6" max="6" width="13.140625" style="1" customWidth="1"/>
    <col min="7" max="9" width="12.7109375" style="1" customWidth="1"/>
    <col min="10" max="10" width="15.7109375" style="1" customWidth="1"/>
    <col min="11" max="17" width="12.7109375" style="1" customWidth="1"/>
    <col min="18" max="18" width="8.5703125" style="1" customWidth="1"/>
    <col min="19" max="19" width="13.28515625" style="1" bestFit="1" customWidth="1"/>
    <col min="20" max="256" width="8.140625" style="1"/>
    <col min="257" max="257" width="3.28515625" style="1" customWidth="1"/>
    <col min="258" max="258" width="9.140625" style="1" customWidth="1"/>
    <col min="259" max="260" width="8.5703125" style="1" customWidth="1"/>
    <col min="261" max="261" width="9.5703125" style="1" customWidth="1"/>
    <col min="262" max="263" width="8.5703125" style="1" customWidth="1"/>
    <col min="264" max="264" width="13.42578125" style="1" customWidth="1"/>
    <col min="265" max="265" width="10.42578125" style="1" customWidth="1"/>
    <col min="266" max="266" width="11.42578125" style="1" customWidth="1"/>
    <col min="267" max="267" width="12.42578125" style="1" customWidth="1"/>
    <col min="268" max="268" width="13.42578125" style="1" customWidth="1"/>
    <col min="269" max="269" width="11.28515625" style="1" customWidth="1"/>
    <col min="270" max="273" width="10.42578125" style="1" customWidth="1"/>
    <col min="274" max="512" width="8.140625" style="1"/>
    <col min="513" max="513" width="3.28515625" style="1" customWidth="1"/>
    <col min="514" max="514" width="9.140625" style="1" customWidth="1"/>
    <col min="515" max="516" width="8.5703125" style="1" customWidth="1"/>
    <col min="517" max="517" width="9.5703125" style="1" customWidth="1"/>
    <col min="518" max="519" width="8.5703125" style="1" customWidth="1"/>
    <col min="520" max="520" width="13.42578125" style="1" customWidth="1"/>
    <col min="521" max="521" width="10.42578125" style="1" customWidth="1"/>
    <col min="522" max="522" width="11.42578125" style="1" customWidth="1"/>
    <col min="523" max="523" width="12.42578125" style="1" customWidth="1"/>
    <col min="524" max="524" width="13.42578125" style="1" customWidth="1"/>
    <col min="525" max="525" width="11.28515625" style="1" customWidth="1"/>
    <col min="526" max="529" width="10.42578125" style="1" customWidth="1"/>
    <col min="530" max="768" width="8.140625" style="1"/>
    <col min="769" max="769" width="3.28515625" style="1" customWidth="1"/>
    <col min="770" max="770" width="9.140625" style="1" customWidth="1"/>
    <col min="771" max="772" width="8.5703125" style="1" customWidth="1"/>
    <col min="773" max="773" width="9.5703125" style="1" customWidth="1"/>
    <col min="774" max="775" width="8.5703125" style="1" customWidth="1"/>
    <col min="776" max="776" width="13.42578125" style="1" customWidth="1"/>
    <col min="777" max="777" width="10.42578125" style="1" customWidth="1"/>
    <col min="778" max="778" width="11.42578125" style="1" customWidth="1"/>
    <col min="779" max="779" width="12.42578125" style="1" customWidth="1"/>
    <col min="780" max="780" width="13.42578125" style="1" customWidth="1"/>
    <col min="781" max="781" width="11.28515625" style="1" customWidth="1"/>
    <col min="782" max="785" width="10.42578125" style="1" customWidth="1"/>
    <col min="786" max="1024" width="8.140625" style="1"/>
    <col min="1025" max="1025" width="3.28515625" style="1" customWidth="1"/>
    <col min="1026" max="1026" width="9.140625" style="1" customWidth="1"/>
    <col min="1027" max="1028" width="8.5703125" style="1" customWidth="1"/>
    <col min="1029" max="1029" width="9.5703125" style="1" customWidth="1"/>
    <col min="1030" max="1031" width="8.5703125" style="1" customWidth="1"/>
    <col min="1032" max="1032" width="13.42578125" style="1" customWidth="1"/>
    <col min="1033" max="1033" width="10.42578125" style="1" customWidth="1"/>
    <col min="1034" max="1034" width="11.42578125" style="1" customWidth="1"/>
    <col min="1035" max="1035" width="12.42578125" style="1" customWidth="1"/>
    <col min="1036" max="1036" width="13.42578125" style="1" customWidth="1"/>
    <col min="1037" max="1037" width="11.28515625" style="1" customWidth="1"/>
    <col min="1038" max="1041" width="10.42578125" style="1" customWidth="1"/>
    <col min="1042" max="1280" width="8.140625" style="1"/>
    <col min="1281" max="1281" width="3.28515625" style="1" customWidth="1"/>
    <col min="1282" max="1282" width="9.140625" style="1" customWidth="1"/>
    <col min="1283" max="1284" width="8.5703125" style="1" customWidth="1"/>
    <col min="1285" max="1285" width="9.5703125" style="1" customWidth="1"/>
    <col min="1286" max="1287" width="8.5703125" style="1" customWidth="1"/>
    <col min="1288" max="1288" width="13.42578125" style="1" customWidth="1"/>
    <col min="1289" max="1289" width="10.42578125" style="1" customWidth="1"/>
    <col min="1290" max="1290" width="11.42578125" style="1" customWidth="1"/>
    <col min="1291" max="1291" width="12.42578125" style="1" customWidth="1"/>
    <col min="1292" max="1292" width="13.42578125" style="1" customWidth="1"/>
    <col min="1293" max="1293" width="11.28515625" style="1" customWidth="1"/>
    <col min="1294" max="1297" width="10.42578125" style="1" customWidth="1"/>
    <col min="1298" max="1536" width="8.140625" style="1"/>
    <col min="1537" max="1537" width="3.28515625" style="1" customWidth="1"/>
    <col min="1538" max="1538" width="9.140625" style="1" customWidth="1"/>
    <col min="1539" max="1540" width="8.5703125" style="1" customWidth="1"/>
    <col min="1541" max="1541" width="9.5703125" style="1" customWidth="1"/>
    <col min="1542" max="1543" width="8.5703125" style="1" customWidth="1"/>
    <col min="1544" max="1544" width="13.42578125" style="1" customWidth="1"/>
    <col min="1545" max="1545" width="10.42578125" style="1" customWidth="1"/>
    <col min="1546" max="1546" width="11.42578125" style="1" customWidth="1"/>
    <col min="1547" max="1547" width="12.42578125" style="1" customWidth="1"/>
    <col min="1548" max="1548" width="13.42578125" style="1" customWidth="1"/>
    <col min="1549" max="1549" width="11.28515625" style="1" customWidth="1"/>
    <col min="1550" max="1553" width="10.42578125" style="1" customWidth="1"/>
    <col min="1554" max="1792" width="8.140625" style="1"/>
    <col min="1793" max="1793" width="3.28515625" style="1" customWidth="1"/>
    <col min="1794" max="1794" width="9.140625" style="1" customWidth="1"/>
    <col min="1795" max="1796" width="8.5703125" style="1" customWidth="1"/>
    <col min="1797" max="1797" width="9.5703125" style="1" customWidth="1"/>
    <col min="1798" max="1799" width="8.5703125" style="1" customWidth="1"/>
    <col min="1800" max="1800" width="13.42578125" style="1" customWidth="1"/>
    <col min="1801" max="1801" width="10.42578125" style="1" customWidth="1"/>
    <col min="1802" max="1802" width="11.42578125" style="1" customWidth="1"/>
    <col min="1803" max="1803" width="12.42578125" style="1" customWidth="1"/>
    <col min="1804" max="1804" width="13.42578125" style="1" customWidth="1"/>
    <col min="1805" max="1805" width="11.28515625" style="1" customWidth="1"/>
    <col min="1806" max="1809" width="10.42578125" style="1" customWidth="1"/>
    <col min="1810" max="2048" width="8.140625" style="1"/>
    <col min="2049" max="2049" width="3.28515625" style="1" customWidth="1"/>
    <col min="2050" max="2050" width="9.140625" style="1" customWidth="1"/>
    <col min="2051" max="2052" width="8.5703125" style="1" customWidth="1"/>
    <col min="2053" max="2053" width="9.5703125" style="1" customWidth="1"/>
    <col min="2054" max="2055" width="8.5703125" style="1" customWidth="1"/>
    <col min="2056" max="2056" width="13.42578125" style="1" customWidth="1"/>
    <col min="2057" max="2057" width="10.42578125" style="1" customWidth="1"/>
    <col min="2058" max="2058" width="11.42578125" style="1" customWidth="1"/>
    <col min="2059" max="2059" width="12.42578125" style="1" customWidth="1"/>
    <col min="2060" max="2060" width="13.42578125" style="1" customWidth="1"/>
    <col min="2061" max="2061" width="11.28515625" style="1" customWidth="1"/>
    <col min="2062" max="2065" width="10.42578125" style="1" customWidth="1"/>
    <col min="2066" max="2304" width="8.140625" style="1"/>
    <col min="2305" max="2305" width="3.28515625" style="1" customWidth="1"/>
    <col min="2306" max="2306" width="9.140625" style="1" customWidth="1"/>
    <col min="2307" max="2308" width="8.5703125" style="1" customWidth="1"/>
    <col min="2309" max="2309" width="9.5703125" style="1" customWidth="1"/>
    <col min="2310" max="2311" width="8.5703125" style="1" customWidth="1"/>
    <col min="2312" max="2312" width="13.42578125" style="1" customWidth="1"/>
    <col min="2313" max="2313" width="10.42578125" style="1" customWidth="1"/>
    <col min="2314" max="2314" width="11.42578125" style="1" customWidth="1"/>
    <col min="2315" max="2315" width="12.42578125" style="1" customWidth="1"/>
    <col min="2316" max="2316" width="13.42578125" style="1" customWidth="1"/>
    <col min="2317" max="2317" width="11.28515625" style="1" customWidth="1"/>
    <col min="2318" max="2321" width="10.42578125" style="1" customWidth="1"/>
    <col min="2322" max="2560" width="8.140625" style="1"/>
    <col min="2561" max="2561" width="3.28515625" style="1" customWidth="1"/>
    <col min="2562" max="2562" width="9.140625" style="1" customWidth="1"/>
    <col min="2563" max="2564" width="8.5703125" style="1" customWidth="1"/>
    <col min="2565" max="2565" width="9.5703125" style="1" customWidth="1"/>
    <col min="2566" max="2567" width="8.5703125" style="1" customWidth="1"/>
    <col min="2568" max="2568" width="13.42578125" style="1" customWidth="1"/>
    <col min="2569" max="2569" width="10.42578125" style="1" customWidth="1"/>
    <col min="2570" max="2570" width="11.42578125" style="1" customWidth="1"/>
    <col min="2571" max="2571" width="12.42578125" style="1" customWidth="1"/>
    <col min="2572" max="2572" width="13.42578125" style="1" customWidth="1"/>
    <col min="2573" max="2573" width="11.28515625" style="1" customWidth="1"/>
    <col min="2574" max="2577" width="10.42578125" style="1" customWidth="1"/>
    <col min="2578" max="2816" width="8.140625" style="1"/>
    <col min="2817" max="2817" width="3.28515625" style="1" customWidth="1"/>
    <col min="2818" max="2818" width="9.140625" style="1" customWidth="1"/>
    <col min="2819" max="2820" width="8.5703125" style="1" customWidth="1"/>
    <col min="2821" max="2821" width="9.5703125" style="1" customWidth="1"/>
    <col min="2822" max="2823" width="8.5703125" style="1" customWidth="1"/>
    <col min="2824" max="2824" width="13.42578125" style="1" customWidth="1"/>
    <col min="2825" max="2825" width="10.42578125" style="1" customWidth="1"/>
    <col min="2826" max="2826" width="11.42578125" style="1" customWidth="1"/>
    <col min="2827" max="2827" width="12.42578125" style="1" customWidth="1"/>
    <col min="2828" max="2828" width="13.42578125" style="1" customWidth="1"/>
    <col min="2829" max="2829" width="11.28515625" style="1" customWidth="1"/>
    <col min="2830" max="2833" width="10.42578125" style="1" customWidth="1"/>
    <col min="2834" max="3072" width="8.140625" style="1"/>
    <col min="3073" max="3073" width="3.28515625" style="1" customWidth="1"/>
    <col min="3074" max="3074" width="9.140625" style="1" customWidth="1"/>
    <col min="3075" max="3076" width="8.5703125" style="1" customWidth="1"/>
    <col min="3077" max="3077" width="9.5703125" style="1" customWidth="1"/>
    <col min="3078" max="3079" width="8.5703125" style="1" customWidth="1"/>
    <col min="3080" max="3080" width="13.42578125" style="1" customWidth="1"/>
    <col min="3081" max="3081" width="10.42578125" style="1" customWidth="1"/>
    <col min="3082" max="3082" width="11.42578125" style="1" customWidth="1"/>
    <col min="3083" max="3083" width="12.42578125" style="1" customWidth="1"/>
    <col min="3084" max="3084" width="13.42578125" style="1" customWidth="1"/>
    <col min="3085" max="3085" width="11.28515625" style="1" customWidth="1"/>
    <col min="3086" max="3089" width="10.42578125" style="1" customWidth="1"/>
    <col min="3090" max="3328" width="8.140625" style="1"/>
    <col min="3329" max="3329" width="3.28515625" style="1" customWidth="1"/>
    <col min="3330" max="3330" width="9.140625" style="1" customWidth="1"/>
    <col min="3331" max="3332" width="8.5703125" style="1" customWidth="1"/>
    <col min="3333" max="3333" width="9.5703125" style="1" customWidth="1"/>
    <col min="3334" max="3335" width="8.5703125" style="1" customWidth="1"/>
    <col min="3336" max="3336" width="13.42578125" style="1" customWidth="1"/>
    <col min="3337" max="3337" width="10.42578125" style="1" customWidth="1"/>
    <col min="3338" max="3338" width="11.42578125" style="1" customWidth="1"/>
    <col min="3339" max="3339" width="12.42578125" style="1" customWidth="1"/>
    <col min="3340" max="3340" width="13.42578125" style="1" customWidth="1"/>
    <col min="3341" max="3341" width="11.28515625" style="1" customWidth="1"/>
    <col min="3342" max="3345" width="10.42578125" style="1" customWidth="1"/>
    <col min="3346" max="3584" width="8.140625" style="1"/>
    <col min="3585" max="3585" width="3.28515625" style="1" customWidth="1"/>
    <col min="3586" max="3586" width="9.140625" style="1" customWidth="1"/>
    <col min="3587" max="3588" width="8.5703125" style="1" customWidth="1"/>
    <col min="3589" max="3589" width="9.5703125" style="1" customWidth="1"/>
    <col min="3590" max="3591" width="8.5703125" style="1" customWidth="1"/>
    <col min="3592" max="3592" width="13.42578125" style="1" customWidth="1"/>
    <col min="3593" max="3593" width="10.42578125" style="1" customWidth="1"/>
    <col min="3594" max="3594" width="11.42578125" style="1" customWidth="1"/>
    <col min="3595" max="3595" width="12.42578125" style="1" customWidth="1"/>
    <col min="3596" max="3596" width="13.42578125" style="1" customWidth="1"/>
    <col min="3597" max="3597" width="11.28515625" style="1" customWidth="1"/>
    <col min="3598" max="3601" width="10.42578125" style="1" customWidth="1"/>
    <col min="3602" max="3840" width="8.140625" style="1"/>
    <col min="3841" max="3841" width="3.28515625" style="1" customWidth="1"/>
    <col min="3842" max="3842" width="9.140625" style="1" customWidth="1"/>
    <col min="3843" max="3844" width="8.5703125" style="1" customWidth="1"/>
    <col min="3845" max="3845" width="9.5703125" style="1" customWidth="1"/>
    <col min="3846" max="3847" width="8.5703125" style="1" customWidth="1"/>
    <col min="3848" max="3848" width="13.42578125" style="1" customWidth="1"/>
    <col min="3849" max="3849" width="10.42578125" style="1" customWidth="1"/>
    <col min="3850" max="3850" width="11.42578125" style="1" customWidth="1"/>
    <col min="3851" max="3851" width="12.42578125" style="1" customWidth="1"/>
    <col min="3852" max="3852" width="13.42578125" style="1" customWidth="1"/>
    <col min="3853" max="3853" width="11.28515625" style="1" customWidth="1"/>
    <col min="3854" max="3857" width="10.42578125" style="1" customWidth="1"/>
    <col min="3858" max="4096" width="8.140625" style="1"/>
    <col min="4097" max="4097" width="3.28515625" style="1" customWidth="1"/>
    <col min="4098" max="4098" width="9.140625" style="1" customWidth="1"/>
    <col min="4099" max="4100" width="8.5703125" style="1" customWidth="1"/>
    <col min="4101" max="4101" width="9.5703125" style="1" customWidth="1"/>
    <col min="4102" max="4103" width="8.5703125" style="1" customWidth="1"/>
    <col min="4104" max="4104" width="13.42578125" style="1" customWidth="1"/>
    <col min="4105" max="4105" width="10.42578125" style="1" customWidth="1"/>
    <col min="4106" max="4106" width="11.42578125" style="1" customWidth="1"/>
    <col min="4107" max="4107" width="12.42578125" style="1" customWidth="1"/>
    <col min="4108" max="4108" width="13.42578125" style="1" customWidth="1"/>
    <col min="4109" max="4109" width="11.28515625" style="1" customWidth="1"/>
    <col min="4110" max="4113" width="10.42578125" style="1" customWidth="1"/>
    <col min="4114" max="4352" width="8.140625" style="1"/>
    <col min="4353" max="4353" width="3.28515625" style="1" customWidth="1"/>
    <col min="4354" max="4354" width="9.140625" style="1" customWidth="1"/>
    <col min="4355" max="4356" width="8.5703125" style="1" customWidth="1"/>
    <col min="4357" max="4357" width="9.5703125" style="1" customWidth="1"/>
    <col min="4358" max="4359" width="8.5703125" style="1" customWidth="1"/>
    <col min="4360" max="4360" width="13.42578125" style="1" customWidth="1"/>
    <col min="4361" max="4361" width="10.42578125" style="1" customWidth="1"/>
    <col min="4362" max="4362" width="11.42578125" style="1" customWidth="1"/>
    <col min="4363" max="4363" width="12.42578125" style="1" customWidth="1"/>
    <col min="4364" max="4364" width="13.42578125" style="1" customWidth="1"/>
    <col min="4365" max="4365" width="11.28515625" style="1" customWidth="1"/>
    <col min="4366" max="4369" width="10.42578125" style="1" customWidth="1"/>
    <col min="4370" max="4608" width="8.140625" style="1"/>
    <col min="4609" max="4609" width="3.28515625" style="1" customWidth="1"/>
    <col min="4610" max="4610" width="9.140625" style="1" customWidth="1"/>
    <col min="4611" max="4612" width="8.5703125" style="1" customWidth="1"/>
    <col min="4613" max="4613" width="9.5703125" style="1" customWidth="1"/>
    <col min="4614" max="4615" width="8.5703125" style="1" customWidth="1"/>
    <col min="4616" max="4616" width="13.42578125" style="1" customWidth="1"/>
    <col min="4617" max="4617" width="10.42578125" style="1" customWidth="1"/>
    <col min="4618" max="4618" width="11.42578125" style="1" customWidth="1"/>
    <col min="4619" max="4619" width="12.42578125" style="1" customWidth="1"/>
    <col min="4620" max="4620" width="13.42578125" style="1" customWidth="1"/>
    <col min="4621" max="4621" width="11.28515625" style="1" customWidth="1"/>
    <col min="4622" max="4625" width="10.42578125" style="1" customWidth="1"/>
    <col min="4626" max="4864" width="8.140625" style="1"/>
    <col min="4865" max="4865" width="3.28515625" style="1" customWidth="1"/>
    <col min="4866" max="4866" width="9.140625" style="1" customWidth="1"/>
    <col min="4867" max="4868" width="8.5703125" style="1" customWidth="1"/>
    <col min="4869" max="4869" width="9.5703125" style="1" customWidth="1"/>
    <col min="4870" max="4871" width="8.5703125" style="1" customWidth="1"/>
    <col min="4872" max="4872" width="13.42578125" style="1" customWidth="1"/>
    <col min="4873" max="4873" width="10.42578125" style="1" customWidth="1"/>
    <col min="4874" max="4874" width="11.42578125" style="1" customWidth="1"/>
    <col min="4875" max="4875" width="12.42578125" style="1" customWidth="1"/>
    <col min="4876" max="4876" width="13.42578125" style="1" customWidth="1"/>
    <col min="4877" max="4877" width="11.28515625" style="1" customWidth="1"/>
    <col min="4878" max="4881" width="10.42578125" style="1" customWidth="1"/>
    <col min="4882" max="5120" width="8.140625" style="1"/>
    <col min="5121" max="5121" width="3.28515625" style="1" customWidth="1"/>
    <col min="5122" max="5122" width="9.140625" style="1" customWidth="1"/>
    <col min="5123" max="5124" width="8.5703125" style="1" customWidth="1"/>
    <col min="5125" max="5125" width="9.5703125" style="1" customWidth="1"/>
    <col min="5126" max="5127" width="8.5703125" style="1" customWidth="1"/>
    <col min="5128" max="5128" width="13.42578125" style="1" customWidth="1"/>
    <col min="5129" max="5129" width="10.42578125" style="1" customWidth="1"/>
    <col min="5130" max="5130" width="11.42578125" style="1" customWidth="1"/>
    <col min="5131" max="5131" width="12.42578125" style="1" customWidth="1"/>
    <col min="5132" max="5132" width="13.42578125" style="1" customWidth="1"/>
    <col min="5133" max="5133" width="11.28515625" style="1" customWidth="1"/>
    <col min="5134" max="5137" width="10.42578125" style="1" customWidth="1"/>
    <col min="5138" max="5376" width="8.140625" style="1"/>
    <col min="5377" max="5377" width="3.28515625" style="1" customWidth="1"/>
    <col min="5378" max="5378" width="9.140625" style="1" customWidth="1"/>
    <col min="5379" max="5380" width="8.5703125" style="1" customWidth="1"/>
    <col min="5381" max="5381" width="9.5703125" style="1" customWidth="1"/>
    <col min="5382" max="5383" width="8.5703125" style="1" customWidth="1"/>
    <col min="5384" max="5384" width="13.42578125" style="1" customWidth="1"/>
    <col min="5385" max="5385" width="10.42578125" style="1" customWidth="1"/>
    <col min="5386" max="5386" width="11.42578125" style="1" customWidth="1"/>
    <col min="5387" max="5387" width="12.42578125" style="1" customWidth="1"/>
    <col min="5388" max="5388" width="13.42578125" style="1" customWidth="1"/>
    <col min="5389" max="5389" width="11.28515625" style="1" customWidth="1"/>
    <col min="5390" max="5393" width="10.42578125" style="1" customWidth="1"/>
    <col min="5394" max="5632" width="8.140625" style="1"/>
    <col min="5633" max="5633" width="3.28515625" style="1" customWidth="1"/>
    <col min="5634" max="5634" width="9.140625" style="1" customWidth="1"/>
    <col min="5635" max="5636" width="8.5703125" style="1" customWidth="1"/>
    <col min="5637" max="5637" width="9.5703125" style="1" customWidth="1"/>
    <col min="5638" max="5639" width="8.5703125" style="1" customWidth="1"/>
    <col min="5640" max="5640" width="13.42578125" style="1" customWidth="1"/>
    <col min="5641" max="5641" width="10.42578125" style="1" customWidth="1"/>
    <col min="5642" max="5642" width="11.42578125" style="1" customWidth="1"/>
    <col min="5643" max="5643" width="12.42578125" style="1" customWidth="1"/>
    <col min="5644" max="5644" width="13.42578125" style="1" customWidth="1"/>
    <col min="5645" max="5645" width="11.28515625" style="1" customWidth="1"/>
    <col min="5646" max="5649" width="10.42578125" style="1" customWidth="1"/>
    <col min="5650" max="5888" width="8.140625" style="1"/>
    <col min="5889" max="5889" width="3.28515625" style="1" customWidth="1"/>
    <col min="5890" max="5890" width="9.140625" style="1" customWidth="1"/>
    <col min="5891" max="5892" width="8.5703125" style="1" customWidth="1"/>
    <col min="5893" max="5893" width="9.5703125" style="1" customWidth="1"/>
    <col min="5894" max="5895" width="8.5703125" style="1" customWidth="1"/>
    <col min="5896" max="5896" width="13.42578125" style="1" customWidth="1"/>
    <col min="5897" max="5897" width="10.42578125" style="1" customWidth="1"/>
    <col min="5898" max="5898" width="11.42578125" style="1" customWidth="1"/>
    <col min="5899" max="5899" width="12.42578125" style="1" customWidth="1"/>
    <col min="5900" max="5900" width="13.42578125" style="1" customWidth="1"/>
    <col min="5901" max="5901" width="11.28515625" style="1" customWidth="1"/>
    <col min="5902" max="5905" width="10.42578125" style="1" customWidth="1"/>
    <col min="5906" max="6144" width="8.140625" style="1"/>
    <col min="6145" max="6145" width="3.28515625" style="1" customWidth="1"/>
    <col min="6146" max="6146" width="9.140625" style="1" customWidth="1"/>
    <col min="6147" max="6148" width="8.5703125" style="1" customWidth="1"/>
    <col min="6149" max="6149" width="9.5703125" style="1" customWidth="1"/>
    <col min="6150" max="6151" width="8.5703125" style="1" customWidth="1"/>
    <col min="6152" max="6152" width="13.42578125" style="1" customWidth="1"/>
    <col min="6153" max="6153" width="10.42578125" style="1" customWidth="1"/>
    <col min="6154" max="6154" width="11.42578125" style="1" customWidth="1"/>
    <col min="6155" max="6155" width="12.42578125" style="1" customWidth="1"/>
    <col min="6156" max="6156" width="13.42578125" style="1" customWidth="1"/>
    <col min="6157" max="6157" width="11.28515625" style="1" customWidth="1"/>
    <col min="6158" max="6161" width="10.42578125" style="1" customWidth="1"/>
    <col min="6162" max="6400" width="8.140625" style="1"/>
    <col min="6401" max="6401" width="3.28515625" style="1" customWidth="1"/>
    <col min="6402" max="6402" width="9.140625" style="1" customWidth="1"/>
    <col min="6403" max="6404" width="8.5703125" style="1" customWidth="1"/>
    <col min="6405" max="6405" width="9.5703125" style="1" customWidth="1"/>
    <col min="6406" max="6407" width="8.5703125" style="1" customWidth="1"/>
    <col min="6408" max="6408" width="13.42578125" style="1" customWidth="1"/>
    <col min="6409" max="6409" width="10.42578125" style="1" customWidth="1"/>
    <col min="6410" max="6410" width="11.42578125" style="1" customWidth="1"/>
    <col min="6411" max="6411" width="12.42578125" style="1" customWidth="1"/>
    <col min="6412" max="6412" width="13.42578125" style="1" customWidth="1"/>
    <col min="6413" max="6413" width="11.28515625" style="1" customWidth="1"/>
    <col min="6414" max="6417" width="10.42578125" style="1" customWidth="1"/>
    <col min="6418" max="6656" width="8.140625" style="1"/>
    <col min="6657" max="6657" width="3.28515625" style="1" customWidth="1"/>
    <col min="6658" max="6658" width="9.140625" style="1" customWidth="1"/>
    <col min="6659" max="6660" width="8.5703125" style="1" customWidth="1"/>
    <col min="6661" max="6661" width="9.5703125" style="1" customWidth="1"/>
    <col min="6662" max="6663" width="8.5703125" style="1" customWidth="1"/>
    <col min="6664" max="6664" width="13.42578125" style="1" customWidth="1"/>
    <col min="6665" max="6665" width="10.42578125" style="1" customWidth="1"/>
    <col min="6666" max="6666" width="11.42578125" style="1" customWidth="1"/>
    <col min="6667" max="6667" width="12.42578125" style="1" customWidth="1"/>
    <col min="6668" max="6668" width="13.42578125" style="1" customWidth="1"/>
    <col min="6669" max="6669" width="11.28515625" style="1" customWidth="1"/>
    <col min="6670" max="6673" width="10.42578125" style="1" customWidth="1"/>
    <col min="6674" max="6912" width="8.140625" style="1"/>
    <col min="6913" max="6913" width="3.28515625" style="1" customWidth="1"/>
    <col min="6914" max="6914" width="9.140625" style="1" customWidth="1"/>
    <col min="6915" max="6916" width="8.5703125" style="1" customWidth="1"/>
    <col min="6917" max="6917" width="9.5703125" style="1" customWidth="1"/>
    <col min="6918" max="6919" width="8.5703125" style="1" customWidth="1"/>
    <col min="6920" max="6920" width="13.42578125" style="1" customWidth="1"/>
    <col min="6921" max="6921" width="10.42578125" style="1" customWidth="1"/>
    <col min="6922" max="6922" width="11.42578125" style="1" customWidth="1"/>
    <col min="6923" max="6923" width="12.42578125" style="1" customWidth="1"/>
    <col min="6924" max="6924" width="13.42578125" style="1" customWidth="1"/>
    <col min="6925" max="6925" width="11.28515625" style="1" customWidth="1"/>
    <col min="6926" max="6929" width="10.42578125" style="1" customWidth="1"/>
    <col min="6930" max="7168" width="8.140625" style="1"/>
    <col min="7169" max="7169" width="3.28515625" style="1" customWidth="1"/>
    <col min="7170" max="7170" width="9.140625" style="1" customWidth="1"/>
    <col min="7171" max="7172" width="8.5703125" style="1" customWidth="1"/>
    <col min="7173" max="7173" width="9.5703125" style="1" customWidth="1"/>
    <col min="7174" max="7175" width="8.5703125" style="1" customWidth="1"/>
    <col min="7176" max="7176" width="13.42578125" style="1" customWidth="1"/>
    <col min="7177" max="7177" width="10.42578125" style="1" customWidth="1"/>
    <col min="7178" max="7178" width="11.42578125" style="1" customWidth="1"/>
    <col min="7179" max="7179" width="12.42578125" style="1" customWidth="1"/>
    <col min="7180" max="7180" width="13.42578125" style="1" customWidth="1"/>
    <col min="7181" max="7181" width="11.28515625" style="1" customWidth="1"/>
    <col min="7182" max="7185" width="10.42578125" style="1" customWidth="1"/>
    <col min="7186" max="7424" width="8.140625" style="1"/>
    <col min="7425" max="7425" width="3.28515625" style="1" customWidth="1"/>
    <col min="7426" max="7426" width="9.140625" style="1" customWidth="1"/>
    <col min="7427" max="7428" width="8.5703125" style="1" customWidth="1"/>
    <col min="7429" max="7429" width="9.5703125" style="1" customWidth="1"/>
    <col min="7430" max="7431" width="8.5703125" style="1" customWidth="1"/>
    <col min="7432" max="7432" width="13.42578125" style="1" customWidth="1"/>
    <col min="7433" max="7433" width="10.42578125" style="1" customWidth="1"/>
    <col min="7434" max="7434" width="11.42578125" style="1" customWidth="1"/>
    <col min="7435" max="7435" width="12.42578125" style="1" customWidth="1"/>
    <col min="7436" max="7436" width="13.42578125" style="1" customWidth="1"/>
    <col min="7437" max="7437" width="11.28515625" style="1" customWidth="1"/>
    <col min="7438" max="7441" width="10.42578125" style="1" customWidth="1"/>
    <col min="7442" max="7680" width="8.140625" style="1"/>
    <col min="7681" max="7681" width="3.28515625" style="1" customWidth="1"/>
    <col min="7682" max="7682" width="9.140625" style="1" customWidth="1"/>
    <col min="7683" max="7684" width="8.5703125" style="1" customWidth="1"/>
    <col min="7685" max="7685" width="9.5703125" style="1" customWidth="1"/>
    <col min="7686" max="7687" width="8.5703125" style="1" customWidth="1"/>
    <col min="7688" max="7688" width="13.42578125" style="1" customWidth="1"/>
    <col min="7689" max="7689" width="10.42578125" style="1" customWidth="1"/>
    <col min="7690" max="7690" width="11.42578125" style="1" customWidth="1"/>
    <col min="7691" max="7691" width="12.42578125" style="1" customWidth="1"/>
    <col min="7692" max="7692" width="13.42578125" style="1" customWidth="1"/>
    <col min="7693" max="7693" width="11.28515625" style="1" customWidth="1"/>
    <col min="7694" max="7697" width="10.42578125" style="1" customWidth="1"/>
    <col min="7698" max="7936" width="8.140625" style="1"/>
    <col min="7937" max="7937" width="3.28515625" style="1" customWidth="1"/>
    <col min="7938" max="7938" width="9.140625" style="1" customWidth="1"/>
    <col min="7939" max="7940" width="8.5703125" style="1" customWidth="1"/>
    <col min="7941" max="7941" width="9.5703125" style="1" customWidth="1"/>
    <col min="7942" max="7943" width="8.5703125" style="1" customWidth="1"/>
    <col min="7944" max="7944" width="13.42578125" style="1" customWidth="1"/>
    <col min="7945" max="7945" width="10.42578125" style="1" customWidth="1"/>
    <col min="7946" max="7946" width="11.42578125" style="1" customWidth="1"/>
    <col min="7947" max="7947" width="12.42578125" style="1" customWidth="1"/>
    <col min="7948" max="7948" width="13.42578125" style="1" customWidth="1"/>
    <col min="7949" max="7949" width="11.28515625" style="1" customWidth="1"/>
    <col min="7950" max="7953" width="10.42578125" style="1" customWidth="1"/>
    <col min="7954" max="8192" width="8.140625" style="1"/>
    <col min="8193" max="8193" width="3.28515625" style="1" customWidth="1"/>
    <col min="8194" max="8194" width="9.140625" style="1" customWidth="1"/>
    <col min="8195" max="8196" width="8.5703125" style="1" customWidth="1"/>
    <col min="8197" max="8197" width="9.5703125" style="1" customWidth="1"/>
    <col min="8198" max="8199" width="8.5703125" style="1" customWidth="1"/>
    <col min="8200" max="8200" width="13.42578125" style="1" customWidth="1"/>
    <col min="8201" max="8201" width="10.42578125" style="1" customWidth="1"/>
    <col min="8202" max="8202" width="11.42578125" style="1" customWidth="1"/>
    <col min="8203" max="8203" width="12.42578125" style="1" customWidth="1"/>
    <col min="8204" max="8204" width="13.42578125" style="1" customWidth="1"/>
    <col min="8205" max="8205" width="11.28515625" style="1" customWidth="1"/>
    <col min="8206" max="8209" width="10.42578125" style="1" customWidth="1"/>
    <col min="8210" max="8448" width="8.140625" style="1"/>
    <col min="8449" max="8449" width="3.28515625" style="1" customWidth="1"/>
    <col min="8450" max="8450" width="9.140625" style="1" customWidth="1"/>
    <col min="8451" max="8452" width="8.5703125" style="1" customWidth="1"/>
    <col min="8453" max="8453" width="9.5703125" style="1" customWidth="1"/>
    <col min="8454" max="8455" width="8.5703125" style="1" customWidth="1"/>
    <col min="8456" max="8456" width="13.42578125" style="1" customWidth="1"/>
    <col min="8457" max="8457" width="10.42578125" style="1" customWidth="1"/>
    <col min="8458" max="8458" width="11.42578125" style="1" customWidth="1"/>
    <col min="8459" max="8459" width="12.42578125" style="1" customWidth="1"/>
    <col min="8460" max="8460" width="13.42578125" style="1" customWidth="1"/>
    <col min="8461" max="8461" width="11.28515625" style="1" customWidth="1"/>
    <col min="8462" max="8465" width="10.42578125" style="1" customWidth="1"/>
    <col min="8466" max="8704" width="8.140625" style="1"/>
    <col min="8705" max="8705" width="3.28515625" style="1" customWidth="1"/>
    <col min="8706" max="8706" width="9.140625" style="1" customWidth="1"/>
    <col min="8707" max="8708" width="8.5703125" style="1" customWidth="1"/>
    <col min="8709" max="8709" width="9.5703125" style="1" customWidth="1"/>
    <col min="8710" max="8711" width="8.5703125" style="1" customWidth="1"/>
    <col min="8712" max="8712" width="13.42578125" style="1" customWidth="1"/>
    <col min="8713" max="8713" width="10.42578125" style="1" customWidth="1"/>
    <col min="8714" max="8714" width="11.42578125" style="1" customWidth="1"/>
    <col min="8715" max="8715" width="12.42578125" style="1" customWidth="1"/>
    <col min="8716" max="8716" width="13.42578125" style="1" customWidth="1"/>
    <col min="8717" max="8717" width="11.28515625" style="1" customWidth="1"/>
    <col min="8718" max="8721" width="10.42578125" style="1" customWidth="1"/>
    <col min="8722" max="8960" width="8.140625" style="1"/>
    <col min="8961" max="8961" width="3.28515625" style="1" customWidth="1"/>
    <col min="8962" max="8962" width="9.140625" style="1" customWidth="1"/>
    <col min="8963" max="8964" width="8.5703125" style="1" customWidth="1"/>
    <col min="8965" max="8965" width="9.5703125" style="1" customWidth="1"/>
    <col min="8966" max="8967" width="8.5703125" style="1" customWidth="1"/>
    <col min="8968" max="8968" width="13.42578125" style="1" customWidth="1"/>
    <col min="8969" max="8969" width="10.42578125" style="1" customWidth="1"/>
    <col min="8970" max="8970" width="11.42578125" style="1" customWidth="1"/>
    <col min="8971" max="8971" width="12.42578125" style="1" customWidth="1"/>
    <col min="8972" max="8972" width="13.42578125" style="1" customWidth="1"/>
    <col min="8973" max="8973" width="11.28515625" style="1" customWidth="1"/>
    <col min="8974" max="8977" width="10.42578125" style="1" customWidth="1"/>
    <col min="8978" max="9216" width="8.140625" style="1"/>
    <col min="9217" max="9217" width="3.28515625" style="1" customWidth="1"/>
    <col min="9218" max="9218" width="9.140625" style="1" customWidth="1"/>
    <col min="9219" max="9220" width="8.5703125" style="1" customWidth="1"/>
    <col min="9221" max="9221" width="9.5703125" style="1" customWidth="1"/>
    <col min="9222" max="9223" width="8.5703125" style="1" customWidth="1"/>
    <col min="9224" max="9224" width="13.42578125" style="1" customWidth="1"/>
    <col min="9225" max="9225" width="10.42578125" style="1" customWidth="1"/>
    <col min="9226" max="9226" width="11.42578125" style="1" customWidth="1"/>
    <col min="9227" max="9227" width="12.42578125" style="1" customWidth="1"/>
    <col min="9228" max="9228" width="13.42578125" style="1" customWidth="1"/>
    <col min="9229" max="9229" width="11.28515625" style="1" customWidth="1"/>
    <col min="9230" max="9233" width="10.42578125" style="1" customWidth="1"/>
    <col min="9234" max="9472" width="8.140625" style="1"/>
    <col min="9473" max="9473" width="3.28515625" style="1" customWidth="1"/>
    <col min="9474" max="9474" width="9.140625" style="1" customWidth="1"/>
    <col min="9475" max="9476" width="8.5703125" style="1" customWidth="1"/>
    <col min="9477" max="9477" width="9.5703125" style="1" customWidth="1"/>
    <col min="9478" max="9479" width="8.5703125" style="1" customWidth="1"/>
    <col min="9480" max="9480" width="13.42578125" style="1" customWidth="1"/>
    <col min="9481" max="9481" width="10.42578125" style="1" customWidth="1"/>
    <col min="9482" max="9482" width="11.42578125" style="1" customWidth="1"/>
    <col min="9483" max="9483" width="12.42578125" style="1" customWidth="1"/>
    <col min="9484" max="9484" width="13.42578125" style="1" customWidth="1"/>
    <col min="9485" max="9485" width="11.28515625" style="1" customWidth="1"/>
    <col min="9486" max="9489" width="10.42578125" style="1" customWidth="1"/>
    <col min="9490" max="9728" width="8.140625" style="1"/>
    <col min="9729" max="9729" width="3.28515625" style="1" customWidth="1"/>
    <col min="9730" max="9730" width="9.140625" style="1" customWidth="1"/>
    <col min="9731" max="9732" width="8.5703125" style="1" customWidth="1"/>
    <col min="9733" max="9733" width="9.5703125" style="1" customWidth="1"/>
    <col min="9734" max="9735" width="8.5703125" style="1" customWidth="1"/>
    <col min="9736" max="9736" width="13.42578125" style="1" customWidth="1"/>
    <col min="9737" max="9737" width="10.42578125" style="1" customWidth="1"/>
    <col min="9738" max="9738" width="11.42578125" style="1" customWidth="1"/>
    <col min="9739" max="9739" width="12.42578125" style="1" customWidth="1"/>
    <col min="9740" max="9740" width="13.42578125" style="1" customWidth="1"/>
    <col min="9741" max="9741" width="11.28515625" style="1" customWidth="1"/>
    <col min="9742" max="9745" width="10.42578125" style="1" customWidth="1"/>
    <col min="9746" max="9984" width="8.140625" style="1"/>
    <col min="9985" max="9985" width="3.28515625" style="1" customWidth="1"/>
    <col min="9986" max="9986" width="9.140625" style="1" customWidth="1"/>
    <col min="9987" max="9988" width="8.5703125" style="1" customWidth="1"/>
    <col min="9989" max="9989" width="9.5703125" style="1" customWidth="1"/>
    <col min="9990" max="9991" width="8.5703125" style="1" customWidth="1"/>
    <col min="9992" max="9992" width="13.42578125" style="1" customWidth="1"/>
    <col min="9993" max="9993" width="10.42578125" style="1" customWidth="1"/>
    <col min="9994" max="9994" width="11.42578125" style="1" customWidth="1"/>
    <col min="9995" max="9995" width="12.42578125" style="1" customWidth="1"/>
    <col min="9996" max="9996" width="13.42578125" style="1" customWidth="1"/>
    <col min="9997" max="9997" width="11.28515625" style="1" customWidth="1"/>
    <col min="9998" max="10001" width="10.42578125" style="1" customWidth="1"/>
    <col min="10002" max="10240" width="8.140625" style="1"/>
    <col min="10241" max="10241" width="3.28515625" style="1" customWidth="1"/>
    <col min="10242" max="10242" width="9.140625" style="1" customWidth="1"/>
    <col min="10243" max="10244" width="8.5703125" style="1" customWidth="1"/>
    <col min="10245" max="10245" width="9.5703125" style="1" customWidth="1"/>
    <col min="10246" max="10247" width="8.5703125" style="1" customWidth="1"/>
    <col min="10248" max="10248" width="13.42578125" style="1" customWidth="1"/>
    <col min="10249" max="10249" width="10.42578125" style="1" customWidth="1"/>
    <col min="10250" max="10250" width="11.42578125" style="1" customWidth="1"/>
    <col min="10251" max="10251" width="12.42578125" style="1" customWidth="1"/>
    <col min="10252" max="10252" width="13.42578125" style="1" customWidth="1"/>
    <col min="10253" max="10253" width="11.28515625" style="1" customWidth="1"/>
    <col min="10254" max="10257" width="10.42578125" style="1" customWidth="1"/>
    <col min="10258" max="10496" width="8.140625" style="1"/>
    <col min="10497" max="10497" width="3.28515625" style="1" customWidth="1"/>
    <col min="10498" max="10498" width="9.140625" style="1" customWidth="1"/>
    <col min="10499" max="10500" width="8.5703125" style="1" customWidth="1"/>
    <col min="10501" max="10501" width="9.5703125" style="1" customWidth="1"/>
    <col min="10502" max="10503" width="8.5703125" style="1" customWidth="1"/>
    <col min="10504" max="10504" width="13.42578125" style="1" customWidth="1"/>
    <col min="10505" max="10505" width="10.42578125" style="1" customWidth="1"/>
    <col min="10506" max="10506" width="11.42578125" style="1" customWidth="1"/>
    <col min="10507" max="10507" width="12.42578125" style="1" customWidth="1"/>
    <col min="10508" max="10508" width="13.42578125" style="1" customWidth="1"/>
    <col min="10509" max="10509" width="11.28515625" style="1" customWidth="1"/>
    <col min="10510" max="10513" width="10.42578125" style="1" customWidth="1"/>
    <col min="10514" max="10752" width="8.140625" style="1"/>
    <col min="10753" max="10753" width="3.28515625" style="1" customWidth="1"/>
    <col min="10754" max="10754" width="9.140625" style="1" customWidth="1"/>
    <col min="10755" max="10756" width="8.5703125" style="1" customWidth="1"/>
    <col min="10757" max="10757" width="9.5703125" style="1" customWidth="1"/>
    <col min="10758" max="10759" width="8.5703125" style="1" customWidth="1"/>
    <col min="10760" max="10760" width="13.42578125" style="1" customWidth="1"/>
    <col min="10761" max="10761" width="10.42578125" style="1" customWidth="1"/>
    <col min="10762" max="10762" width="11.42578125" style="1" customWidth="1"/>
    <col min="10763" max="10763" width="12.42578125" style="1" customWidth="1"/>
    <col min="10764" max="10764" width="13.42578125" style="1" customWidth="1"/>
    <col min="10765" max="10765" width="11.28515625" style="1" customWidth="1"/>
    <col min="10766" max="10769" width="10.42578125" style="1" customWidth="1"/>
    <col min="10770" max="11008" width="8.140625" style="1"/>
    <col min="11009" max="11009" width="3.28515625" style="1" customWidth="1"/>
    <col min="11010" max="11010" width="9.140625" style="1" customWidth="1"/>
    <col min="11011" max="11012" width="8.5703125" style="1" customWidth="1"/>
    <col min="11013" max="11013" width="9.5703125" style="1" customWidth="1"/>
    <col min="11014" max="11015" width="8.5703125" style="1" customWidth="1"/>
    <col min="11016" max="11016" width="13.42578125" style="1" customWidth="1"/>
    <col min="11017" max="11017" width="10.42578125" style="1" customWidth="1"/>
    <col min="11018" max="11018" width="11.42578125" style="1" customWidth="1"/>
    <col min="11019" max="11019" width="12.42578125" style="1" customWidth="1"/>
    <col min="11020" max="11020" width="13.42578125" style="1" customWidth="1"/>
    <col min="11021" max="11021" width="11.28515625" style="1" customWidth="1"/>
    <col min="11022" max="11025" width="10.42578125" style="1" customWidth="1"/>
    <col min="11026" max="11264" width="8.140625" style="1"/>
    <col min="11265" max="11265" width="3.28515625" style="1" customWidth="1"/>
    <col min="11266" max="11266" width="9.140625" style="1" customWidth="1"/>
    <col min="11267" max="11268" width="8.5703125" style="1" customWidth="1"/>
    <col min="11269" max="11269" width="9.5703125" style="1" customWidth="1"/>
    <col min="11270" max="11271" width="8.5703125" style="1" customWidth="1"/>
    <col min="11272" max="11272" width="13.42578125" style="1" customWidth="1"/>
    <col min="11273" max="11273" width="10.42578125" style="1" customWidth="1"/>
    <col min="11274" max="11274" width="11.42578125" style="1" customWidth="1"/>
    <col min="11275" max="11275" width="12.42578125" style="1" customWidth="1"/>
    <col min="11276" max="11276" width="13.42578125" style="1" customWidth="1"/>
    <col min="11277" max="11277" width="11.28515625" style="1" customWidth="1"/>
    <col min="11278" max="11281" width="10.42578125" style="1" customWidth="1"/>
    <col min="11282" max="11520" width="8.140625" style="1"/>
    <col min="11521" max="11521" width="3.28515625" style="1" customWidth="1"/>
    <col min="11522" max="11522" width="9.140625" style="1" customWidth="1"/>
    <col min="11523" max="11524" width="8.5703125" style="1" customWidth="1"/>
    <col min="11525" max="11525" width="9.5703125" style="1" customWidth="1"/>
    <col min="11526" max="11527" width="8.5703125" style="1" customWidth="1"/>
    <col min="11528" max="11528" width="13.42578125" style="1" customWidth="1"/>
    <col min="11529" max="11529" width="10.42578125" style="1" customWidth="1"/>
    <col min="11530" max="11530" width="11.42578125" style="1" customWidth="1"/>
    <col min="11531" max="11531" width="12.42578125" style="1" customWidth="1"/>
    <col min="11532" max="11532" width="13.42578125" style="1" customWidth="1"/>
    <col min="11533" max="11533" width="11.28515625" style="1" customWidth="1"/>
    <col min="11534" max="11537" width="10.42578125" style="1" customWidth="1"/>
    <col min="11538" max="11776" width="8.140625" style="1"/>
    <col min="11777" max="11777" width="3.28515625" style="1" customWidth="1"/>
    <col min="11778" max="11778" width="9.140625" style="1" customWidth="1"/>
    <col min="11779" max="11780" width="8.5703125" style="1" customWidth="1"/>
    <col min="11781" max="11781" width="9.5703125" style="1" customWidth="1"/>
    <col min="11782" max="11783" width="8.5703125" style="1" customWidth="1"/>
    <col min="11784" max="11784" width="13.42578125" style="1" customWidth="1"/>
    <col min="11785" max="11785" width="10.42578125" style="1" customWidth="1"/>
    <col min="11786" max="11786" width="11.42578125" style="1" customWidth="1"/>
    <col min="11787" max="11787" width="12.42578125" style="1" customWidth="1"/>
    <col min="11788" max="11788" width="13.42578125" style="1" customWidth="1"/>
    <col min="11789" max="11789" width="11.28515625" style="1" customWidth="1"/>
    <col min="11790" max="11793" width="10.42578125" style="1" customWidth="1"/>
    <col min="11794" max="12032" width="8.140625" style="1"/>
    <col min="12033" max="12033" width="3.28515625" style="1" customWidth="1"/>
    <col min="12034" max="12034" width="9.140625" style="1" customWidth="1"/>
    <col min="12035" max="12036" width="8.5703125" style="1" customWidth="1"/>
    <col min="12037" max="12037" width="9.5703125" style="1" customWidth="1"/>
    <col min="12038" max="12039" width="8.5703125" style="1" customWidth="1"/>
    <col min="12040" max="12040" width="13.42578125" style="1" customWidth="1"/>
    <col min="12041" max="12041" width="10.42578125" style="1" customWidth="1"/>
    <col min="12042" max="12042" width="11.42578125" style="1" customWidth="1"/>
    <col min="12043" max="12043" width="12.42578125" style="1" customWidth="1"/>
    <col min="12044" max="12044" width="13.42578125" style="1" customWidth="1"/>
    <col min="12045" max="12045" width="11.28515625" style="1" customWidth="1"/>
    <col min="12046" max="12049" width="10.42578125" style="1" customWidth="1"/>
    <col min="12050" max="12288" width="8.140625" style="1"/>
    <col min="12289" max="12289" width="3.28515625" style="1" customWidth="1"/>
    <col min="12290" max="12290" width="9.140625" style="1" customWidth="1"/>
    <col min="12291" max="12292" width="8.5703125" style="1" customWidth="1"/>
    <col min="12293" max="12293" width="9.5703125" style="1" customWidth="1"/>
    <col min="12294" max="12295" width="8.5703125" style="1" customWidth="1"/>
    <col min="12296" max="12296" width="13.42578125" style="1" customWidth="1"/>
    <col min="12297" max="12297" width="10.42578125" style="1" customWidth="1"/>
    <col min="12298" max="12298" width="11.42578125" style="1" customWidth="1"/>
    <col min="12299" max="12299" width="12.42578125" style="1" customWidth="1"/>
    <col min="12300" max="12300" width="13.42578125" style="1" customWidth="1"/>
    <col min="12301" max="12301" width="11.28515625" style="1" customWidth="1"/>
    <col min="12302" max="12305" width="10.42578125" style="1" customWidth="1"/>
    <col min="12306" max="12544" width="8.140625" style="1"/>
    <col min="12545" max="12545" width="3.28515625" style="1" customWidth="1"/>
    <col min="12546" max="12546" width="9.140625" style="1" customWidth="1"/>
    <col min="12547" max="12548" width="8.5703125" style="1" customWidth="1"/>
    <col min="12549" max="12549" width="9.5703125" style="1" customWidth="1"/>
    <col min="12550" max="12551" width="8.5703125" style="1" customWidth="1"/>
    <col min="12552" max="12552" width="13.42578125" style="1" customWidth="1"/>
    <col min="12553" max="12553" width="10.42578125" style="1" customWidth="1"/>
    <col min="12554" max="12554" width="11.42578125" style="1" customWidth="1"/>
    <col min="12555" max="12555" width="12.42578125" style="1" customWidth="1"/>
    <col min="12556" max="12556" width="13.42578125" style="1" customWidth="1"/>
    <col min="12557" max="12557" width="11.28515625" style="1" customWidth="1"/>
    <col min="12558" max="12561" width="10.42578125" style="1" customWidth="1"/>
    <col min="12562" max="12800" width="8.140625" style="1"/>
    <col min="12801" max="12801" width="3.28515625" style="1" customWidth="1"/>
    <col min="12802" max="12802" width="9.140625" style="1" customWidth="1"/>
    <col min="12803" max="12804" width="8.5703125" style="1" customWidth="1"/>
    <col min="12805" max="12805" width="9.5703125" style="1" customWidth="1"/>
    <col min="12806" max="12807" width="8.5703125" style="1" customWidth="1"/>
    <col min="12808" max="12808" width="13.42578125" style="1" customWidth="1"/>
    <col min="12809" max="12809" width="10.42578125" style="1" customWidth="1"/>
    <col min="12810" max="12810" width="11.42578125" style="1" customWidth="1"/>
    <col min="12811" max="12811" width="12.42578125" style="1" customWidth="1"/>
    <col min="12812" max="12812" width="13.42578125" style="1" customWidth="1"/>
    <col min="12813" max="12813" width="11.28515625" style="1" customWidth="1"/>
    <col min="12814" max="12817" width="10.42578125" style="1" customWidth="1"/>
    <col min="12818" max="13056" width="8.140625" style="1"/>
    <col min="13057" max="13057" width="3.28515625" style="1" customWidth="1"/>
    <col min="13058" max="13058" width="9.140625" style="1" customWidth="1"/>
    <col min="13059" max="13060" width="8.5703125" style="1" customWidth="1"/>
    <col min="13061" max="13061" width="9.5703125" style="1" customWidth="1"/>
    <col min="13062" max="13063" width="8.5703125" style="1" customWidth="1"/>
    <col min="13064" max="13064" width="13.42578125" style="1" customWidth="1"/>
    <col min="13065" max="13065" width="10.42578125" style="1" customWidth="1"/>
    <col min="13066" max="13066" width="11.42578125" style="1" customWidth="1"/>
    <col min="13067" max="13067" width="12.42578125" style="1" customWidth="1"/>
    <col min="13068" max="13068" width="13.42578125" style="1" customWidth="1"/>
    <col min="13069" max="13069" width="11.28515625" style="1" customWidth="1"/>
    <col min="13070" max="13073" width="10.42578125" style="1" customWidth="1"/>
    <col min="13074" max="13312" width="8.140625" style="1"/>
    <col min="13313" max="13313" width="3.28515625" style="1" customWidth="1"/>
    <col min="13314" max="13314" width="9.140625" style="1" customWidth="1"/>
    <col min="13315" max="13316" width="8.5703125" style="1" customWidth="1"/>
    <col min="13317" max="13317" width="9.5703125" style="1" customWidth="1"/>
    <col min="13318" max="13319" width="8.5703125" style="1" customWidth="1"/>
    <col min="13320" max="13320" width="13.42578125" style="1" customWidth="1"/>
    <col min="13321" max="13321" width="10.42578125" style="1" customWidth="1"/>
    <col min="13322" max="13322" width="11.42578125" style="1" customWidth="1"/>
    <col min="13323" max="13323" width="12.42578125" style="1" customWidth="1"/>
    <col min="13324" max="13324" width="13.42578125" style="1" customWidth="1"/>
    <col min="13325" max="13325" width="11.28515625" style="1" customWidth="1"/>
    <col min="13326" max="13329" width="10.42578125" style="1" customWidth="1"/>
    <col min="13330" max="13568" width="8.140625" style="1"/>
    <col min="13569" max="13569" width="3.28515625" style="1" customWidth="1"/>
    <col min="13570" max="13570" width="9.140625" style="1" customWidth="1"/>
    <col min="13571" max="13572" width="8.5703125" style="1" customWidth="1"/>
    <col min="13573" max="13573" width="9.5703125" style="1" customWidth="1"/>
    <col min="13574" max="13575" width="8.5703125" style="1" customWidth="1"/>
    <col min="13576" max="13576" width="13.42578125" style="1" customWidth="1"/>
    <col min="13577" max="13577" width="10.42578125" style="1" customWidth="1"/>
    <col min="13578" max="13578" width="11.42578125" style="1" customWidth="1"/>
    <col min="13579" max="13579" width="12.42578125" style="1" customWidth="1"/>
    <col min="13580" max="13580" width="13.42578125" style="1" customWidth="1"/>
    <col min="13581" max="13581" width="11.28515625" style="1" customWidth="1"/>
    <col min="13582" max="13585" width="10.42578125" style="1" customWidth="1"/>
    <col min="13586" max="13824" width="8.140625" style="1"/>
    <col min="13825" max="13825" width="3.28515625" style="1" customWidth="1"/>
    <col min="13826" max="13826" width="9.140625" style="1" customWidth="1"/>
    <col min="13827" max="13828" width="8.5703125" style="1" customWidth="1"/>
    <col min="13829" max="13829" width="9.5703125" style="1" customWidth="1"/>
    <col min="13830" max="13831" width="8.5703125" style="1" customWidth="1"/>
    <col min="13832" max="13832" width="13.42578125" style="1" customWidth="1"/>
    <col min="13833" max="13833" width="10.42578125" style="1" customWidth="1"/>
    <col min="13834" max="13834" width="11.42578125" style="1" customWidth="1"/>
    <col min="13835" max="13835" width="12.42578125" style="1" customWidth="1"/>
    <col min="13836" max="13836" width="13.42578125" style="1" customWidth="1"/>
    <col min="13837" max="13837" width="11.28515625" style="1" customWidth="1"/>
    <col min="13838" max="13841" width="10.42578125" style="1" customWidth="1"/>
    <col min="13842" max="14080" width="8.140625" style="1"/>
    <col min="14081" max="14081" width="3.28515625" style="1" customWidth="1"/>
    <col min="14082" max="14082" width="9.140625" style="1" customWidth="1"/>
    <col min="14083" max="14084" width="8.5703125" style="1" customWidth="1"/>
    <col min="14085" max="14085" width="9.5703125" style="1" customWidth="1"/>
    <col min="14086" max="14087" width="8.5703125" style="1" customWidth="1"/>
    <col min="14088" max="14088" width="13.42578125" style="1" customWidth="1"/>
    <col min="14089" max="14089" width="10.42578125" style="1" customWidth="1"/>
    <col min="14090" max="14090" width="11.42578125" style="1" customWidth="1"/>
    <col min="14091" max="14091" width="12.42578125" style="1" customWidth="1"/>
    <col min="14092" max="14092" width="13.42578125" style="1" customWidth="1"/>
    <col min="14093" max="14093" width="11.28515625" style="1" customWidth="1"/>
    <col min="14094" max="14097" width="10.42578125" style="1" customWidth="1"/>
    <col min="14098" max="14336" width="8.140625" style="1"/>
    <col min="14337" max="14337" width="3.28515625" style="1" customWidth="1"/>
    <col min="14338" max="14338" width="9.140625" style="1" customWidth="1"/>
    <col min="14339" max="14340" width="8.5703125" style="1" customWidth="1"/>
    <col min="14341" max="14341" width="9.5703125" style="1" customWidth="1"/>
    <col min="14342" max="14343" width="8.5703125" style="1" customWidth="1"/>
    <col min="14344" max="14344" width="13.42578125" style="1" customWidth="1"/>
    <col min="14345" max="14345" width="10.42578125" style="1" customWidth="1"/>
    <col min="14346" max="14346" width="11.42578125" style="1" customWidth="1"/>
    <col min="14347" max="14347" width="12.42578125" style="1" customWidth="1"/>
    <col min="14348" max="14348" width="13.42578125" style="1" customWidth="1"/>
    <col min="14349" max="14349" width="11.28515625" style="1" customWidth="1"/>
    <col min="14350" max="14353" width="10.42578125" style="1" customWidth="1"/>
    <col min="14354" max="14592" width="8.140625" style="1"/>
    <col min="14593" max="14593" width="3.28515625" style="1" customWidth="1"/>
    <col min="14594" max="14594" width="9.140625" style="1" customWidth="1"/>
    <col min="14595" max="14596" width="8.5703125" style="1" customWidth="1"/>
    <col min="14597" max="14597" width="9.5703125" style="1" customWidth="1"/>
    <col min="14598" max="14599" width="8.5703125" style="1" customWidth="1"/>
    <col min="14600" max="14600" width="13.42578125" style="1" customWidth="1"/>
    <col min="14601" max="14601" width="10.42578125" style="1" customWidth="1"/>
    <col min="14602" max="14602" width="11.42578125" style="1" customWidth="1"/>
    <col min="14603" max="14603" width="12.42578125" style="1" customWidth="1"/>
    <col min="14604" max="14604" width="13.42578125" style="1" customWidth="1"/>
    <col min="14605" max="14605" width="11.28515625" style="1" customWidth="1"/>
    <col min="14606" max="14609" width="10.42578125" style="1" customWidth="1"/>
    <col min="14610" max="14848" width="8.140625" style="1"/>
    <col min="14849" max="14849" width="3.28515625" style="1" customWidth="1"/>
    <col min="14850" max="14850" width="9.140625" style="1" customWidth="1"/>
    <col min="14851" max="14852" width="8.5703125" style="1" customWidth="1"/>
    <col min="14853" max="14853" width="9.5703125" style="1" customWidth="1"/>
    <col min="14854" max="14855" width="8.5703125" style="1" customWidth="1"/>
    <col min="14856" max="14856" width="13.42578125" style="1" customWidth="1"/>
    <col min="14857" max="14857" width="10.42578125" style="1" customWidth="1"/>
    <col min="14858" max="14858" width="11.42578125" style="1" customWidth="1"/>
    <col min="14859" max="14859" width="12.42578125" style="1" customWidth="1"/>
    <col min="14860" max="14860" width="13.42578125" style="1" customWidth="1"/>
    <col min="14861" max="14861" width="11.28515625" style="1" customWidth="1"/>
    <col min="14862" max="14865" width="10.42578125" style="1" customWidth="1"/>
    <col min="14866" max="15104" width="8.140625" style="1"/>
    <col min="15105" max="15105" width="3.28515625" style="1" customWidth="1"/>
    <col min="15106" max="15106" width="9.140625" style="1" customWidth="1"/>
    <col min="15107" max="15108" width="8.5703125" style="1" customWidth="1"/>
    <col min="15109" max="15109" width="9.5703125" style="1" customWidth="1"/>
    <col min="15110" max="15111" width="8.5703125" style="1" customWidth="1"/>
    <col min="15112" max="15112" width="13.42578125" style="1" customWidth="1"/>
    <col min="15113" max="15113" width="10.42578125" style="1" customWidth="1"/>
    <col min="15114" max="15114" width="11.42578125" style="1" customWidth="1"/>
    <col min="15115" max="15115" width="12.42578125" style="1" customWidth="1"/>
    <col min="15116" max="15116" width="13.42578125" style="1" customWidth="1"/>
    <col min="15117" max="15117" width="11.28515625" style="1" customWidth="1"/>
    <col min="15118" max="15121" width="10.42578125" style="1" customWidth="1"/>
    <col min="15122" max="15360" width="8.140625" style="1"/>
    <col min="15361" max="15361" width="3.28515625" style="1" customWidth="1"/>
    <col min="15362" max="15362" width="9.140625" style="1" customWidth="1"/>
    <col min="15363" max="15364" width="8.5703125" style="1" customWidth="1"/>
    <col min="15365" max="15365" width="9.5703125" style="1" customWidth="1"/>
    <col min="15366" max="15367" width="8.5703125" style="1" customWidth="1"/>
    <col min="15368" max="15368" width="13.42578125" style="1" customWidth="1"/>
    <col min="15369" max="15369" width="10.42578125" style="1" customWidth="1"/>
    <col min="15370" max="15370" width="11.42578125" style="1" customWidth="1"/>
    <col min="15371" max="15371" width="12.42578125" style="1" customWidth="1"/>
    <col min="15372" max="15372" width="13.42578125" style="1" customWidth="1"/>
    <col min="15373" max="15373" width="11.28515625" style="1" customWidth="1"/>
    <col min="15374" max="15377" width="10.42578125" style="1" customWidth="1"/>
    <col min="15378" max="15616" width="8.140625" style="1"/>
    <col min="15617" max="15617" width="3.28515625" style="1" customWidth="1"/>
    <col min="15618" max="15618" width="9.140625" style="1" customWidth="1"/>
    <col min="15619" max="15620" width="8.5703125" style="1" customWidth="1"/>
    <col min="15621" max="15621" width="9.5703125" style="1" customWidth="1"/>
    <col min="15622" max="15623" width="8.5703125" style="1" customWidth="1"/>
    <col min="15624" max="15624" width="13.42578125" style="1" customWidth="1"/>
    <col min="15625" max="15625" width="10.42578125" style="1" customWidth="1"/>
    <col min="15626" max="15626" width="11.42578125" style="1" customWidth="1"/>
    <col min="15627" max="15627" width="12.42578125" style="1" customWidth="1"/>
    <col min="15628" max="15628" width="13.42578125" style="1" customWidth="1"/>
    <col min="15629" max="15629" width="11.28515625" style="1" customWidth="1"/>
    <col min="15630" max="15633" width="10.42578125" style="1" customWidth="1"/>
    <col min="15634" max="15872" width="8.140625" style="1"/>
    <col min="15873" max="15873" width="3.28515625" style="1" customWidth="1"/>
    <col min="15874" max="15874" width="9.140625" style="1" customWidth="1"/>
    <col min="15875" max="15876" width="8.5703125" style="1" customWidth="1"/>
    <col min="15877" max="15877" width="9.5703125" style="1" customWidth="1"/>
    <col min="15878" max="15879" width="8.5703125" style="1" customWidth="1"/>
    <col min="15880" max="15880" width="13.42578125" style="1" customWidth="1"/>
    <col min="15881" max="15881" width="10.42578125" style="1" customWidth="1"/>
    <col min="15882" max="15882" width="11.42578125" style="1" customWidth="1"/>
    <col min="15883" max="15883" width="12.42578125" style="1" customWidth="1"/>
    <col min="15884" max="15884" width="13.42578125" style="1" customWidth="1"/>
    <col min="15885" max="15885" width="11.28515625" style="1" customWidth="1"/>
    <col min="15886" max="15889" width="10.42578125" style="1" customWidth="1"/>
    <col min="15890" max="16128" width="8.140625" style="1"/>
    <col min="16129" max="16129" width="3.28515625" style="1" customWidth="1"/>
    <col min="16130" max="16130" width="9.140625" style="1" customWidth="1"/>
    <col min="16131" max="16132" width="8.5703125" style="1" customWidth="1"/>
    <col min="16133" max="16133" width="9.5703125" style="1" customWidth="1"/>
    <col min="16134" max="16135" width="8.5703125" style="1" customWidth="1"/>
    <col min="16136" max="16136" width="13.42578125" style="1" customWidth="1"/>
    <col min="16137" max="16137" width="10.42578125" style="1" customWidth="1"/>
    <col min="16138" max="16138" width="11.42578125" style="1" customWidth="1"/>
    <col min="16139" max="16139" width="12.42578125" style="1" customWidth="1"/>
    <col min="16140" max="16140" width="13.42578125" style="1" customWidth="1"/>
    <col min="16141" max="16141" width="11.28515625" style="1" customWidth="1"/>
    <col min="16142" max="16145" width="10.42578125" style="1" customWidth="1"/>
    <col min="16146" max="16384" width="8.140625" style="1"/>
  </cols>
  <sheetData>
    <row r="1" spans="1:18" ht="14.1" customHeight="1" x14ac:dyDescent="0.25">
      <c r="A1" s="4" t="s">
        <v>18</v>
      </c>
      <c r="B1" s="5"/>
      <c r="C1" s="5"/>
      <c r="D1" s="5"/>
      <c r="E1" s="5"/>
      <c r="F1" s="5"/>
      <c r="G1" s="5"/>
      <c r="H1" s="126" t="s">
        <v>143</v>
      </c>
      <c r="I1" s="126"/>
      <c r="J1" s="126"/>
      <c r="K1" s="126"/>
      <c r="L1" s="126"/>
      <c r="M1" s="126"/>
      <c r="N1" s="5"/>
      <c r="O1" s="5"/>
      <c r="P1" s="5"/>
      <c r="Q1" s="5"/>
      <c r="R1" s="5"/>
    </row>
    <row r="2" spans="1:18" ht="14.1" customHeight="1" thickBot="1" x14ac:dyDescent="0.3">
      <c r="A2" s="6" t="s">
        <v>19</v>
      </c>
      <c r="B2" s="6"/>
      <c r="C2" s="6"/>
      <c r="D2" s="6"/>
      <c r="E2" s="6"/>
      <c r="F2" s="6"/>
      <c r="G2" s="6"/>
      <c r="H2" s="6"/>
      <c r="I2" s="6" t="s">
        <v>20</v>
      </c>
      <c r="J2" s="6"/>
      <c r="K2" s="6"/>
      <c r="L2" s="6"/>
      <c r="M2" s="6"/>
      <c r="N2" s="6"/>
      <c r="O2" s="6"/>
      <c r="P2" s="6"/>
      <c r="Q2" s="7" t="s">
        <v>21</v>
      </c>
      <c r="R2" s="5"/>
    </row>
    <row r="3" spans="1:18" ht="14.1" customHeight="1" x14ac:dyDescent="0.25">
      <c r="A3" s="8" t="s">
        <v>22</v>
      </c>
      <c r="B3" s="8"/>
      <c r="C3" s="8"/>
      <c r="D3" s="8"/>
      <c r="E3" s="8"/>
      <c r="F3" s="8"/>
      <c r="G3" s="8" t="s">
        <v>23</v>
      </c>
      <c r="H3" s="8" t="s">
        <v>24</v>
      </c>
      <c r="I3" s="8"/>
      <c r="J3" s="8"/>
      <c r="K3" s="9"/>
      <c r="L3" s="9"/>
      <c r="M3" s="8"/>
      <c r="N3" s="9"/>
      <c r="O3" s="9" t="s">
        <v>25</v>
      </c>
      <c r="P3" s="8"/>
      <c r="Q3" s="8"/>
      <c r="R3" s="5"/>
    </row>
    <row r="4" spans="1:18" ht="14.1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10"/>
      <c r="L4" s="11"/>
      <c r="M4" s="8"/>
      <c r="N4" s="10"/>
      <c r="O4" s="10" t="s">
        <v>26</v>
      </c>
      <c r="P4" s="12" t="s">
        <v>27</v>
      </c>
      <c r="Q4" s="8"/>
      <c r="R4" s="5"/>
    </row>
    <row r="5" spans="1:18" ht="14.1" customHeight="1" x14ac:dyDescent="0.25">
      <c r="A5" s="8" t="s">
        <v>28</v>
      </c>
      <c r="B5" s="8"/>
      <c r="C5" s="8"/>
      <c r="D5" s="8"/>
      <c r="E5" s="8"/>
      <c r="F5" s="8"/>
      <c r="G5" s="8"/>
      <c r="H5" s="8"/>
      <c r="I5" s="8"/>
      <c r="J5" s="8"/>
      <c r="K5" s="10"/>
      <c r="L5" s="11"/>
      <c r="M5" s="10"/>
      <c r="N5" s="10"/>
      <c r="O5" s="10"/>
      <c r="P5" s="12" t="s">
        <v>29</v>
      </c>
      <c r="Q5" s="8"/>
      <c r="R5" s="5"/>
    </row>
    <row r="6" spans="1:18" ht="14.1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10"/>
      <c r="L6" s="11"/>
      <c r="M6" s="10"/>
      <c r="N6" s="10"/>
      <c r="O6" s="8"/>
      <c r="P6" s="12" t="s">
        <v>30</v>
      </c>
      <c r="Q6" s="8"/>
      <c r="R6" s="5"/>
    </row>
    <row r="7" spans="1:18" ht="14.1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10"/>
      <c r="L7" s="11"/>
      <c r="M7" s="10"/>
      <c r="N7" s="10"/>
      <c r="O7" s="8"/>
      <c r="P7" s="12" t="s">
        <v>31</v>
      </c>
      <c r="Q7" s="8"/>
      <c r="R7" s="5"/>
    </row>
    <row r="8" spans="1:18" ht="14.1" customHeight="1" thickBot="1" x14ac:dyDescent="0.3">
      <c r="A8" s="13" t="s">
        <v>32</v>
      </c>
      <c r="B8" s="6"/>
      <c r="C8" s="6"/>
      <c r="D8" s="6"/>
      <c r="E8" s="6"/>
      <c r="F8" s="6"/>
      <c r="G8" s="6"/>
      <c r="H8" s="6"/>
      <c r="I8" s="13" t="s">
        <v>33</v>
      </c>
      <c r="J8" s="6"/>
      <c r="K8" s="6"/>
      <c r="L8" s="6"/>
      <c r="M8" s="6"/>
      <c r="N8" s="6"/>
      <c r="O8" s="6"/>
      <c r="P8" s="14"/>
      <c r="Q8" s="6"/>
      <c r="R8" s="5"/>
    </row>
    <row r="9" spans="1:18" ht="14.1" customHeight="1" x14ac:dyDescent="0.25">
      <c r="A9" s="8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78"/>
      <c r="N9" s="16"/>
      <c r="O9" s="16"/>
      <c r="P9" s="16"/>
      <c r="Q9" s="16"/>
      <c r="R9" s="5"/>
    </row>
    <row r="10" spans="1:18" ht="14.1" customHeight="1" x14ac:dyDescent="0.25">
      <c r="A10" s="8"/>
      <c r="B10" s="15"/>
      <c r="C10" s="16"/>
      <c r="D10" s="16"/>
      <c r="E10" s="16"/>
      <c r="F10" s="16" t="s">
        <v>34</v>
      </c>
      <c r="G10" s="16" t="s">
        <v>35</v>
      </c>
      <c r="H10" s="16" t="s">
        <v>36</v>
      </c>
      <c r="I10" s="16" t="s">
        <v>37</v>
      </c>
      <c r="J10" s="16" t="s">
        <v>38</v>
      </c>
      <c r="K10" s="16" t="s">
        <v>39</v>
      </c>
      <c r="L10" s="16" t="s">
        <v>40</v>
      </c>
      <c r="M10" s="16" t="s">
        <v>41</v>
      </c>
      <c r="N10" s="16" t="s">
        <v>42</v>
      </c>
      <c r="O10" s="16" t="s">
        <v>43</v>
      </c>
      <c r="P10" s="16" t="s">
        <v>44</v>
      </c>
      <c r="Q10" s="16" t="s">
        <v>45</v>
      </c>
      <c r="R10" s="5"/>
    </row>
    <row r="11" spans="1:18" ht="14.1" customHeight="1" x14ac:dyDescent="0.25">
      <c r="A11" s="8"/>
      <c r="B11" s="15"/>
      <c r="C11" s="15"/>
      <c r="D11" s="15"/>
      <c r="E11" s="15"/>
      <c r="F11" s="15" t="s">
        <v>46</v>
      </c>
      <c r="G11" s="15" t="s">
        <v>47</v>
      </c>
      <c r="H11" s="15"/>
      <c r="I11" s="15"/>
      <c r="J11" s="15" t="s">
        <v>48</v>
      </c>
      <c r="K11" s="16"/>
      <c r="L11" s="15"/>
      <c r="M11" s="16"/>
      <c r="N11" s="15" t="s">
        <v>49</v>
      </c>
      <c r="O11" s="15"/>
      <c r="P11" s="15"/>
      <c r="Q11" s="15"/>
      <c r="R11" s="5"/>
    </row>
    <row r="12" spans="1:18" ht="14.1" customHeight="1" x14ac:dyDescent="0.25">
      <c r="A12" s="15" t="s">
        <v>50</v>
      </c>
      <c r="B12" s="15"/>
      <c r="C12" s="15"/>
      <c r="D12" s="15"/>
      <c r="E12" s="15"/>
      <c r="F12" s="15" t="s">
        <v>51</v>
      </c>
      <c r="G12" s="15" t="s">
        <v>52</v>
      </c>
      <c r="H12" s="15" t="s">
        <v>53</v>
      </c>
      <c r="I12" s="15" t="s">
        <v>53</v>
      </c>
      <c r="J12" s="15" t="s">
        <v>54</v>
      </c>
      <c r="K12" s="15" t="s">
        <v>55</v>
      </c>
      <c r="L12" s="15" t="s">
        <v>56</v>
      </c>
      <c r="M12" s="15" t="s">
        <v>49</v>
      </c>
      <c r="N12" s="17" t="s">
        <v>57</v>
      </c>
      <c r="O12" s="15"/>
      <c r="P12" s="16" t="s">
        <v>58</v>
      </c>
      <c r="Q12" s="16" t="s">
        <v>59</v>
      </c>
      <c r="R12" s="5"/>
    </row>
    <row r="13" spans="1:18" ht="14.1" customHeight="1" thickBot="1" x14ac:dyDescent="0.3">
      <c r="A13" s="18" t="s">
        <v>60</v>
      </c>
      <c r="B13" s="18"/>
      <c r="C13" s="18" t="s">
        <v>61</v>
      </c>
      <c r="D13" s="18"/>
      <c r="E13" s="18"/>
      <c r="F13" s="18" t="s">
        <v>62</v>
      </c>
      <c r="G13" s="18" t="s">
        <v>63</v>
      </c>
      <c r="H13" s="18" t="s">
        <v>64</v>
      </c>
      <c r="I13" s="18" t="s">
        <v>65</v>
      </c>
      <c r="J13" s="18" t="s">
        <v>66</v>
      </c>
      <c r="K13" s="19" t="s">
        <v>67</v>
      </c>
      <c r="L13" s="19" t="s">
        <v>68</v>
      </c>
      <c r="M13" s="19" t="s">
        <v>69</v>
      </c>
      <c r="N13" s="19" t="s">
        <v>70</v>
      </c>
      <c r="O13" s="20" t="s">
        <v>71</v>
      </c>
      <c r="P13" s="21" t="s">
        <v>72</v>
      </c>
      <c r="Q13" s="21" t="s">
        <v>73</v>
      </c>
      <c r="R13" s="5"/>
    </row>
    <row r="14" spans="1:18" ht="14.1" customHeight="1" x14ac:dyDescent="0.25">
      <c r="A14" s="8">
        <v>1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5"/>
    </row>
    <row r="15" spans="1:18" ht="14.1" customHeight="1" x14ac:dyDescent="0.25">
      <c r="A15" s="8">
        <v>2</v>
      </c>
      <c r="B15" s="22" t="s">
        <v>74</v>
      </c>
      <c r="C15" s="22"/>
      <c r="D15" s="22"/>
      <c r="E15" s="22"/>
      <c r="F15" s="23">
        <v>4312224.0959999999</v>
      </c>
      <c r="G15" s="23">
        <v>0</v>
      </c>
      <c r="H15" s="23">
        <v>0</v>
      </c>
      <c r="I15" s="23">
        <v>0</v>
      </c>
      <c r="J15" s="23">
        <v>0</v>
      </c>
      <c r="K15" s="23">
        <v>-771871.03469999996</v>
      </c>
      <c r="L15" s="23">
        <v>3557446.2292999998</v>
      </c>
      <c r="M15" s="24">
        <v>0.99406499999999998</v>
      </c>
      <c r="N15" s="23">
        <v>3536333</v>
      </c>
      <c r="O15" s="25">
        <f>+N15/N$31</f>
        <v>0.36091843868485379</v>
      </c>
      <c r="P15" s="26">
        <v>4.53E-2</v>
      </c>
      <c r="Q15" s="25">
        <f>ROUND(P15*O15,4)</f>
        <v>1.6299999999999999E-2</v>
      </c>
      <c r="R15" s="5"/>
    </row>
    <row r="16" spans="1:18" ht="14.1" customHeight="1" x14ac:dyDescent="0.25">
      <c r="A16" s="8">
        <v>3</v>
      </c>
      <c r="B16" s="8"/>
      <c r="C16" s="8"/>
      <c r="D16" s="8"/>
      <c r="E16" s="8"/>
      <c r="F16" s="8"/>
      <c r="G16" s="8"/>
      <c r="H16" s="8"/>
      <c r="I16" s="8"/>
      <c r="J16" s="29"/>
      <c r="K16" s="8"/>
      <c r="L16" s="8"/>
      <c r="M16" s="27"/>
      <c r="N16" s="8"/>
      <c r="O16" s="25"/>
      <c r="P16" s="8"/>
      <c r="Q16" s="25"/>
      <c r="R16" s="5"/>
    </row>
    <row r="17" spans="1:18" ht="14.1" customHeight="1" x14ac:dyDescent="0.25">
      <c r="A17" s="8">
        <v>4</v>
      </c>
      <c r="B17" s="22" t="s">
        <v>75</v>
      </c>
      <c r="C17" s="22"/>
      <c r="D17" s="8"/>
      <c r="E17" s="22"/>
      <c r="F17" s="29">
        <v>466612.07890000002</v>
      </c>
      <c r="G17" s="29">
        <v>0</v>
      </c>
      <c r="H17" s="29">
        <v>-7378.9188999999997</v>
      </c>
      <c r="I17" s="29">
        <v>0</v>
      </c>
      <c r="J17" s="29">
        <v>0</v>
      </c>
      <c r="K17" s="29">
        <v>-82200.916899999997</v>
      </c>
      <c r="L17" s="29">
        <v>378852.59139999998</v>
      </c>
      <c r="M17" s="24">
        <v>0.99412</v>
      </c>
      <c r="N17" s="29">
        <v>376625</v>
      </c>
      <c r="O17" s="25">
        <f>+N17/N$31</f>
        <v>3.8438378673525106E-2</v>
      </c>
      <c r="P17" s="30">
        <v>3.9E-2</v>
      </c>
      <c r="Q17" s="25">
        <f>ROUND(P17*O17,4)</f>
        <v>1.5E-3</v>
      </c>
      <c r="R17" s="5"/>
    </row>
    <row r="18" spans="1:18" x14ac:dyDescent="0.25">
      <c r="A18" s="8">
        <v>5</v>
      </c>
      <c r="B18" s="8"/>
      <c r="C18" s="8"/>
      <c r="D18" s="8"/>
      <c r="E18" s="8"/>
      <c r="F18" s="31"/>
      <c r="G18" s="29"/>
      <c r="H18" s="31"/>
      <c r="I18" s="31"/>
      <c r="J18" s="29"/>
      <c r="K18" s="31"/>
      <c r="L18" s="8"/>
      <c r="M18" s="27"/>
      <c r="N18" s="8"/>
      <c r="O18" s="25"/>
      <c r="P18" s="8"/>
      <c r="Q18" s="25"/>
      <c r="R18" s="5"/>
    </row>
    <row r="19" spans="1:18" ht="14.1" customHeight="1" x14ac:dyDescent="0.25">
      <c r="A19" s="8">
        <v>6</v>
      </c>
      <c r="B19" s="22" t="s">
        <v>76</v>
      </c>
      <c r="C19" s="22"/>
      <c r="D19" s="8"/>
      <c r="E19" s="22"/>
      <c r="F19" s="28">
        <v>121542.49340000001</v>
      </c>
      <c r="G19" s="29">
        <v>0</v>
      </c>
      <c r="H19" s="29">
        <v>0</v>
      </c>
      <c r="I19" s="29">
        <v>0</v>
      </c>
      <c r="J19" s="29">
        <v>0</v>
      </c>
      <c r="K19" s="29">
        <v>-21755.625</v>
      </c>
      <c r="L19" s="29">
        <v>99786.868400000007</v>
      </c>
      <c r="M19" s="24">
        <v>0.99406799999999995</v>
      </c>
      <c r="N19" s="29">
        <v>99195</v>
      </c>
      <c r="O19" s="25">
        <f>+N19/N$31</f>
        <v>1.0123849910442278E-2</v>
      </c>
      <c r="P19" s="30">
        <v>2.41E-2</v>
      </c>
      <c r="Q19" s="25">
        <f>ROUND(P19*O19,4)</f>
        <v>2.0000000000000001E-4</v>
      </c>
      <c r="R19" s="5"/>
    </row>
    <row r="20" spans="1:18" ht="14.1" customHeight="1" x14ac:dyDescent="0.25">
      <c r="A20" s="8">
        <v>7</v>
      </c>
      <c r="B20" s="8"/>
      <c r="C20" s="8"/>
      <c r="D20" s="8"/>
      <c r="E20" s="8"/>
      <c r="F20" s="31"/>
      <c r="G20" s="29"/>
      <c r="H20" s="29"/>
      <c r="I20" s="31"/>
      <c r="J20" s="29"/>
      <c r="K20" s="31"/>
      <c r="L20" s="8"/>
      <c r="M20" s="27"/>
      <c r="N20" s="8"/>
      <c r="O20" s="25"/>
      <c r="P20" s="8"/>
      <c r="Q20" s="25"/>
      <c r="R20" s="5"/>
    </row>
    <row r="21" spans="1:18" ht="14.1" customHeight="1" x14ac:dyDescent="0.25">
      <c r="A21" s="8">
        <v>8</v>
      </c>
      <c r="B21" s="22" t="s">
        <v>77</v>
      </c>
      <c r="C21" s="22"/>
      <c r="D21" s="8"/>
      <c r="E21" s="8"/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4"/>
      <c r="N21" s="29">
        <v>0</v>
      </c>
      <c r="O21" s="25">
        <f>+N21/N$31</f>
        <v>0</v>
      </c>
      <c r="P21" s="29">
        <v>0</v>
      </c>
      <c r="Q21" s="25">
        <f>ROUND(P21*O21,4)</f>
        <v>0</v>
      </c>
      <c r="R21" s="5"/>
    </row>
    <row r="22" spans="1:18" ht="14.1" customHeight="1" x14ac:dyDescent="0.25">
      <c r="A22" s="8">
        <v>9</v>
      </c>
      <c r="B22" s="8"/>
      <c r="C22" s="8"/>
      <c r="D22" s="8"/>
      <c r="E22" s="8"/>
      <c r="F22" s="31"/>
      <c r="G22" s="29"/>
      <c r="H22" s="29"/>
      <c r="I22" s="31"/>
      <c r="J22" s="29"/>
      <c r="K22" s="31"/>
      <c r="L22" s="8"/>
      <c r="M22" s="27"/>
      <c r="N22" s="8"/>
      <c r="O22" s="25"/>
      <c r="P22" s="8"/>
      <c r="Q22" s="25"/>
      <c r="R22" s="5"/>
    </row>
    <row r="23" spans="1:18" ht="14.1" customHeight="1" x14ac:dyDescent="0.25">
      <c r="A23" s="8">
        <v>10</v>
      </c>
      <c r="B23" s="22" t="s">
        <v>78</v>
      </c>
      <c r="C23" s="22"/>
      <c r="D23" s="8"/>
      <c r="E23" s="22"/>
      <c r="F23" s="29">
        <v>5651356.4714000002</v>
      </c>
      <c r="G23" s="29">
        <v>0</v>
      </c>
      <c r="H23" s="29">
        <v>0</v>
      </c>
      <c r="I23" s="29">
        <v>0</v>
      </c>
      <c r="J23" s="29">
        <v>0</v>
      </c>
      <c r="K23" s="29">
        <v>-1011570.4264</v>
      </c>
      <c r="L23" s="29">
        <v>4620872.5286999997</v>
      </c>
      <c r="M23" s="24">
        <v>0.99407000000000001</v>
      </c>
      <c r="N23" s="29">
        <v>4593473</v>
      </c>
      <c r="O23" s="25">
        <f>+N23/N$31+0.0001</f>
        <v>0.46891023458510023</v>
      </c>
      <c r="P23" s="2">
        <f>+Assumptions!C9</f>
        <v>0.115</v>
      </c>
      <c r="Q23" s="25">
        <f>ROUND(P23*O23,4)</f>
        <v>5.3900000000000003E-2</v>
      </c>
      <c r="R23" s="5"/>
    </row>
    <row r="24" spans="1:18" ht="14.1" customHeight="1" x14ac:dyDescent="0.25">
      <c r="A24" s="8">
        <v>11</v>
      </c>
      <c r="B24" s="8"/>
      <c r="C24" s="8"/>
      <c r="D24" s="8"/>
      <c r="E24" s="8"/>
      <c r="F24" s="31"/>
      <c r="G24" s="29"/>
      <c r="H24" s="31"/>
      <c r="I24" s="31"/>
      <c r="J24" s="29"/>
      <c r="K24" s="31"/>
      <c r="L24" s="8"/>
      <c r="M24" s="27"/>
      <c r="N24" s="8"/>
      <c r="O24" s="25"/>
      <c r="P24" s="8"/>
      <c r="Q24" s="25"/>
      <c r="R24" s="5"/>
    </row>
    <row r="25" spans="1:18" x14ac:dyDescent="0.25">
      <c r="A25" s="8">
        <v>12</v>
      </c>
      <c r="B25" s="22" t="s">
        <v>79</v>
      </c>
      <c r="C25" s="22"/>
      <c r="D25" s="8"/>
      <c r="E25" s="22"/>
      <c r="F25" s="29">
        <v>1217432.8506</v>
      </c>
      <c r="G25" s="29">
        <v>0</v>
      </c>
      <c r="H25" s="29">
        <v>-2529.1255999999998</v>
      </c>
      <c r="I25" s="29">
        <v>-13080.555</v>
      </c>
      <c r="J25" s="29">
        <v>0</v>
      </c>
      <c r="K25" s="29">
        <v>-215121.5876</v>
      </c>
      <c r="L25" s="29">
        <v>986701.58239999996</v>
      </c>
      <c r="M25" s="24">
        <v>0.99407500000000004</v>
      </c>
      <c r="N25" s="29">
        <v>980855</v>
      </c>
      <c r="O25" s="25">
        <f>+N25/N$31</f>
        <v>0.10010614248608156</v>
      </c>
      <c r="P25" s="29">
        <v>0</v>
      </c>
      <c r="Q25" s="25">
        <f>ROUND(P25*O25,4)</f>
        <v>0</v>
      </c>
      <c r="R25" s="5"/>
    </row>
    <row r="26" spans="1:18" x14ac:dyDescent="0.25">
      <c r="A26" s="8">
        <v>13</v>
      </c>
      <c r="B26" s="8"/>
      <c r="C26" s="8"/>
      <c r="D26" s="8"/>
      <c r="E26" s="8"/>
      <c r="F26" s="31"/>
      <c r="G26" s="29"/>
      <c r="H26" s="31"/>
      <c r="I26" s="31"/>
      <c r="J26" s="29"/>
      <c r="K26" s="31"/>
      <c r="L26" s="8"/>
      <c r="M26" s="27"/>
      <c r="N26" s="8"/>
      <c r="O26" s="25"/>
      <c r="P26" s="8"/>
      <c r="Q26" s="25"/>
      <c r="R26" s="5"/>
    </row>
    <row r="27" spans="1:18" x14ac:dyDescent="0.25">
      <c r="A27" s="8">
        <v>14</v>
      </c>
      <c r="B27" s="22" t="s">
        <v>80</v>
      </c>
      <c r="C27" s="22"/>
      <c r="D27" s="8"/>
      <c r="E27" s="8"/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4"/>
      <c r="N27" s="29">
        <v>0</v>
      </c>
      <c r="O27" s="25">
        <f>+N27/N$31</f>
        <v>0</v>
      </c>
      <c r="P27" s="29">
        <v>0</v>
      </c>
      <c r="Q27" s="25">
        <f>ROUND(P27*O27,4)</f>
        <v>0</v>
      </c>
      <c r="R27" s="5"/>
    </row>
    <row r="28" spans="1:18" x14ac:dyDescent="0.25">
      <c r="A28" s="8">
        <v>15</v>
      </c>
      <c r="B28" s="8"/>
      <c r="C28" s="8"/>
      <c r="D28" s="8"/>
      <c r="E28" s="8"/>
      <c r="F28" s="31"/>
      <c r="G28" s="29"/>
      <c r="H28" s="31"/>
      <c r="I28" s="31"/>
      <c r="J28" s="29"/>
      <c r="K28" s="31"/>
      <c r="L28" s="8"/>
      <c r="M28" s="27"/>
      <c r="N28" s="8"/>
      <c r="O28" s="25"/>
      <c r="P28" s="8"/>
      <c r="Q28" s="25"/>
      <c r="R28" s="5"/>
    </row>
    <row r="29" spans="1:18" x14ac:dyDescent="0.25">
      <c r="A29" s="8">
        <v>16</v>
      </c>
      <c r="B29" s="22" t="s">
        <v>81</v>
      </c>
      <c r="C29" s="22"/>
      <c r="D29" s="8"/>
      <c r="E29" s="22"/>
      <c r="F29" s="29">
        <v>259351.1496</v>
      </c>
      <c r="G29" s="29">
        <v>0</v>
      </c>
      <c r="H29" s="29">
        <v>4.7190000000000003</v>
      </c>
      <c r="I29" s="29">
        <v>0</v>
      </c>
      <c r="J29" s="29">
        <v>0</v>
      </c>
      <c r="K29" s="29">
        <v>-46423.673300000002</v>
      </c>
      <c r="L29" s="29">
        <v>212932.19529999999</v>
      </c>
      <c r="M29" s="24">
        <v>0.99406799999999995</v>
      </c>
      <c r="N29" s="29">
        <v>211669</v>
      </c>
      <c r="O29" s="25">
        <f>+N29/N$31</f>
        <v>2.160295565999704E-2</v>
      </c>
      <c r="P29" s="3">
        <f>+P38</f>
        <v>8.2600000000000007E-2</v>
      </c>
      <c r="Q29" s="25">
        <f>ROUND(P29*O29,4)</f>
        <v>1.8E-3</v>
      </c>
      <c r="R29" s="5"/>
    </row>
    <row r="30" spans="1:18" x14ac:dyDescent="0.25">
      <c r="A30" s="8">
        <v>17</v>
      </c>
      <c r="B30" s="8"/>
      <c r="C30" s="8"/>
      <c r="D30" s="8"/>
      <c r="E30" s="8"/>
      <c r="F30" s="31"/>
      <c r="G30" s="31"/>
      <c r="H30" s="8"/>
      <c r="I30" s="8"/>
      <c r="J30" s="8"/>
      <c r="K30" s="8"/>
      <c r="L30" s="8"/>
      <c r="M30" s="8"/>
      <c r="N30" s="8"/>
      <c r="O30" s="8"/>
      <c r="P30" s="8"/>
      <c r="Q30" s="8"/>
      <c r="R30" s="5"/>
    </row>
    <row r="31" spans="1:18" ht="15.75" thickBot="1" x14ac:dyDescent="0.3">
      <c r="A31" s="8">
        <v>18</v>
      </c>
      <c r="B31" s="22"/>
      <c r="C31" s="22"/>
      <c r="D31" s="8"/>
      <c r="E31" s="8"/>
      <c r="F31" s="32">
        <f t="shared" ref="F31:L31" si="0">SUM(F15:F29)</f>
        <v>12028519.139899999</v>
      </c>
      <c r="G31" s="32">
        <f t="shared" si="0"/>
        <v>0</v>
      </c>
      <c r="H31" s="32">
        <f t="shared" si="0"/>
        <v>-9903.3255000000008</v>
      </c>
      <c r="I31" s="32">
        <f t="shared" si="0"/>
        <v>-13080.555</v>
      </c>
      <c r="J31" s="32">
        <f t="shared" si="0"/>
        <v>0</v>
      </c>
      <c r="K31" s="32">
        <f>SUM(K15:K29)</f>
        <v>-2148943.2639000001</v>
      </c>
      <c r="L31" s="32">
        <f t="shared" si="0"/>
        <v>9856591.9954999983</v>
      </c>
      <c r="M31" s="23"/>
      <c r="N31" s="32">
        <f>SUM(N15:N29)</f>
        <v>9798150</v>
      </c>
      <c r="O31" s="33">
        <f>SUM(O15:O29)-0.0001</f>
        <v>1</v>
      </c>
      <c r="P31" s="29"/>
      <c r="Q31" s="33">
        <f>SUM(Q15:Q29)</f>
        <v>7.3700000000000002E-2</v>
      </c>
      <c r="R31" s="5"/>
    </row>
    <row r="32" spans="1:18" ht="15.75" thickTop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40" t="s">
        <v>82</v>
      </c>
      <c r="L33" s="5"/>
      <c r="M33" s="5"/>
      <c r="N33" s="5"/>
      <c r="O33" s="5"/>
      <c r="P33" s="5"/>
      <c r="Q33" s="5"/>
      <c r="R33" s="5"/>
    </row>
    <row r="34" spans="1:18" ht="3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34" t="s">
        <v>57</v>
      </c>
      <c r="N34" s="34" t="s">
        <v>71</v>
      </c>
      <c r="O34" s="34" t="s">
        <v>73</v>
      </c>
      <c r="P34" s="35" t="s">
        <v>83</v>
      </c>
      <c r="Q34" s="5"/>
      <c r="R34" s="5"/>
    </row>
    <row r="35" spans="1:18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 t="s">
        <v>74</v>
      </c>
      <c r="L35" s="5"/>
      <c r="M35" s="36">
        <f>+N15</f>
        <v>3536333</v>
      </c>
      <c r="N35" s="37">
        <f>+M35/$M$38</f>
        <v>0.41572464409574356</v>
      </c>
      <c r="O35" s="37">
        <f>+P15</f>
        <v>4.53E-2</v>
      </c>
      <c r="P35" s="37">
        <f>ROUND(+N35*O35,4)</f>
        <v>1.8800000000000001E-2</v>
      </c>
      <c r="Q35" s="37">
        <f>ROUND(P35*$O$29,4)</f>
        <v>4.0000000000000002E-4</v>
      </c>
      <c r="R35" s="5"/>
    </row>
    <row r="36" spans="1:18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 t="s">
        <v>84</v>
      </c>
      <c r="L36" s="5"/>
      <c r="M36" s="36">
        <f>+N17</f>
        <v>376625</v>
      </c>
      <c r="N36" s="37">
        <f>+M36/$M$38</f>
        <v>4.4275325339146347E-2</v>
      </c>
      <c r="O36" s="37">
        <f>+P17</f>
        <v>3.9E-2</v>
      </c>
      <c r="P36" s="37">
        <f>ROUND(+N36*O36,4)</f>
        <v>1.6999999999999999E-3</v>
      </c>
      <c r="Q36" s="37">
        <f>ROUND(P36*$O$29,4)</f>
        <v>0</v>
      </c>
      <c r="R36" s="5"/>
    </row>
    <row r="37" spans="1:18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 t="s">
        <v>85</v>
      </c>
      <c r="L37" s="5"/>
      <c r="M37" s="36">
        <f>+N23</f>
        <v>4593473</v>
      </c>
      <c r="N37" s="37">
        <f>+M37/$M$38</f>
        <v>0.54000003056511015</v>
      </c>
      <c r="O37" s="37">
        <f>+P23</f>
        <v>0.115</v>
      </c>
      <c r="P37" s="37">
        <f>ROUND(+N37*O37,4)</f>
        <v>6.2100000000000002E-2</v>
      </c>
      <c r="Q37" s="37">
        <f>ROUND(P37*$O$29,4)</f>
        <v>1.2999999999999999E-3</v>
      </c>
      <c r="R37" s="5"/>
    </row>
    <row r="38" spans="1:18" ht="15.75" thickBo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38">
        <f>SUM(M35:M37)</f>
        <v>8506431</v>
      </c>
      <c r="N38" s="36"/>
      <c r="O38" s="36"/>
      <c r="P38" s="39">
        <f>SUM(P35:P37)</f>
        <v>8.2600000000000007E-2</v>
      </c>
      <c r="Q38" s="39">
        <f>SUM(Q35:Q37)</f>
        <v>1.6999999999999999E-3</v>
      </c>
      <c r="R38" s="5"/>
    </row>
    <row r="39" spans="1:18" ht="15.75" thickTop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36"/>
      <c r="P39" s="36"/>
      <c r="Q39" s="36"/>
      <c r="R39" s="5"/>
    </row>
    <row r="41" spans="1:18" x14ac:dyDescent="0.25">
      <c r="A41" s="119" t="s">
        <v>86</v>
      </c>
      <c r="B41" s="119"/>
      <c r="C41" s="119"/>
      <c r="D41" s="119"/>
      <c r="E41" s="119"/>
      <c r="F41" s="102"/>
      <c r="G41" s="102"/>
      <c r="H41" s="102"/>
      <c r="I41" s="102"/>
      <c r="J41" s="102"/>
      <c r="K41" s="103"/>
    </row>
    <row r="42" spans="1:18" x14ac:dyDescent="0.25">
      <c r="A42" s="102"/>
      <c r="B42" s="102"/>
      <c r="C42" s="102"/>
      <c r="D42" s="102"/>
      <c r="E42" s="102"/>
      <c r="F42" s="102"/>
      <c r="G42" s="102"/>
      <c r="H42" s="102"/>
      <c r="I42" s="102"/>
      <c r="J42" s="102"/>
      <c r="K42" s="103"/>
    </row>
    <row r="43" spans="1:18" x14ac:dyDescent="0.25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3"/>
    </row>
    <row r="44" spans="1:18" x14ac:dyDescent="0.25">
      <c r="A44" s="102"/>
      <c r="B44" s="102"/>
      <c r="C44" s="102"/>
      <c r="D44" s="102"/>
      <c r="E44" s="102"/>
      <c r="F44" s="102"/>
      <c r="G44" s="102"/>
      <c r="H44" s="102"/>
      <c r="I44" s="102"/>
      <c r="J44" s="102"/>
      <c r="K44" s="103"/>
    </row>
    <row r="45" spans="1:18" x14ac:dyDescent="0.25">
      <c r="A45" s="102"/>
      <c r="B45" s="102"/>
      <c r="C45" s="102"/>
      <c r="D45" s="102"/>
      <c r="E45" s="102"/>
      <c r="F45" s="102"/>
      <c r="G45" s="102"/>
      <c r="H45" s="102"/>
      <c r="I45" s="102"/>
      <c r="J45" s="102"/>
      <c r="K45" s="103"/>
    </row>
    <row r="46" spans="1:18" x14ac:dyDescent="0.25">
      <c r="A46" s="102"/>
      <c r="B46" s="102"/>
      <c r="C46" s="102"/>
      <c r="D46" s="102"/>
      <c r="E46" s="102"/>
      <c r="F46" s="102"/>
      <c r="G46" s="102"/>
      <c r="H46" s="102"/>
      <c r="I46" s="102"/>
      <c r="J46" s="102"/>
      <c r="K46" s="103"/>
    </row>
    <row r="47" spans="1:18" x14ac:dyDescent="0.25">
      <c r="A47" s="102"/>
      <c r="B47" s="102"/>
      <c r="C47" s="102"/>
      <c r="D47" s="102"/>
      <c r="E47" s="102"/>
      <c r="F47" s="102"/>
      <c r="G47" s="102"/>
      <c r="H47" s="102"/>
      <c r="I47" s="102"/>
      <c r="J47" s="102"/>
      <c r="K47" s="103"/>
    </row>
    <row r="48" spans="1:18" x14ac:dyDescent="0.25">
      <c r="A48" s="102"/>
      <c r="B48" s="102"/>
      <c r="C48" s="102"/>
      <c r="D48" s="102"/>
      <c r="E48" s="102"/>
      <c r="F48" s="102"/>
      <c r="G48" s="102"/>
      <c r="H48" s="102"/>
      <c r="I48" s="102"/>
      <c r="J48" s="102"/>
      <c r="K48" s="103"/>
    </row>
    <row r="49" spans="1:11" x14ac:dyDescent="0.25">
      <c r="A49" s="102"/>
      <c r="B49" s="102"/>
      <c r="C49" s="102"/>
      <c r="D49" s="102"/>
      <c r="E49" s="102"/>
      <c r="F49" s="102"/>
      <c r="G49" s="102"/>
      <c r="H49" s="102"/>
      <c r="I49" s="102"/>
      <c r="J49" s="102"/>
      <c r="K49" s="103"/>
    </row>
    <row r="50" spans="1:11" x14ac:dyDescent="0.25">
      <c r="A50" s="102"/>
      <c r="B50" s="102"/>
      <c r="C50" s="102"/>
      <c r="D50" s="102"/>
      <c r="E50" s="102"/>
      <c r="F50" s="102"/>
      <c r="G50" s="102"/>
      <c r="H50" s="102"/>
      <c r="I50" s="102"/>
      <c r="J50" s="102"/>
      <c r="K50" s="103"/>
    </row>
    <row r="51" spans="1:11" x14ac:dyDescent="0.25">
      <c r="A51" s="102"/>
      <c r="B51" s="102"/>
      <c r="C51" s="102"/>
      <c r="D51" s="102"/>
      <c r="E51" s="102"/>
      <c r="F51" s="102"/>
      <c r="G51" s="102"/>
      <c r="H51" s="102"/>
      <c r="I51" s="102"/>
      <c r="J51" s="102"/>
      <c r="K51" s="103"/>
    </row>
    <row r="52" spans="1:11" x14ac:dyDescent="0.25">
      <c r="A52" s="102"/>
      <c r="B52" s="102"/>
      <c r="C52" s="102"/>
      <c r="D52" s="102"/>
      <c r="E52" s="102"/>
      <c r="F52" s="102"/>
      <c r="G52" s="102"/>
      <c r="H52" s="102"/>
      <c r="I52" s="102"/>
      <c r="J52" s="102"/>
      <c r="K52" s="103"/>
    </row>
    <row r="53" spans="1:11" x14ac:dyDescent="0.25">
      <c r="A53" s="102"/>
      <c r="B53" s="102"/>
      <c r="C53" s="102"/>
      <c r="D53" s="102"/>
      <c r="E53" s="102"/>
      <c r="F53" s="102"/>
      <c r="G53" s="102"/>
      <c r="H53" s="102"/>
      <c r="I53" s="102"/>
      <c r="J53" s="102"/>
      <c r="K53" s="103"/>
    </row>
    <row r="54" spans="1:11" x14ac:dyDescent="0.25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3"/>
    </row>
    <row r="55" spans="1:11" x14ac:dyDescent="0.25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3"/>
    </row>
    <row r="56" spans="1:11" x14ac:dyDescent="0.25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3"/>
    </row>
    <row r="57" spans="1:11" x14ac:dyDescent="0.25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3"/>
    </row>
  </sheetData>
  <pageMargins left="0.7" right="0.7" top="0.75" bottom="0.75" header="0.3" footer="0.3"/>
  <pageSetup scale="5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DDCF4-1A09-47A3-BE49-3890C1A20FB4}">
  <sheetPr>
    <pageSetUpPr fitToPage="1"/>
  </sheetPr>
  <dimension ref="A1:M55"/>
  <sheetViews>
    <sheetView showGridLines="0" topLeftCell="A19" zoomScale="86" zoomScaleNormal="86" workbookViewId="0">
      <selection activeCell="J16" sqref="J16"/>
    </sheetView>
  </sheetViews>
  <sheetFormatPr defaultColWidth="9.140625" defaultRowHeight="15" customHeight="1" x14ac:dyDescent="0.25"/>
  <cols>
    <col min="1" max="1" width="6" style="57" customWidth="1"/>
    <col min="2" max="2" width="55.28515625" style="57" customWidth="1"/>
    <col min="3" max="3" width="3.7109375" style="57" customWidth="1"/>
    <col min="4" max="8" width="16.5703125" style="57" customWidth="1"/>
    <col min="9" max="12" width="15.5703125" style="57" customWidth="1"/>
    <col min="13" max="13" width="13.5703125" style="57" customWidth="1"/>
    <col min="14" max="29" width="15.5703125" style="57" customWidth="1"/>
    <col min="30" max="16384" width="9.140625" style="57"/>
  </cols>
  <sheetData>
    <row r="1" spans="1:13" x14ac:dyDescent="0.25">
      <c r="A1" s="56" t="s">
        <v>0</v>
      </c>
      <c r="D1" s="56"/>
    </row>
    <row r="2" spans="1:13" x14ac:dyDescent="0.25">
      <c r="A2" s="56" t="s">
        <v>87</v>
      </c>
      <c r="D2" s="56"/>
    </row>
    <row r="3" spans="1:13" x14ac:dyDescent="0.25">
      <c r="A3" s="56" t="str">
        <f>"Summary Revenue Requirement @ "&amp;TEXT(Assumptions!C9,"0.00%")&amp;" ROE"</f>
        <v>Summary Revenue Requirement @ 11.50% ROE</v>
      </c>
      <c r="B3" s="56"/>
      <c r="C3" s="56"/>
    </row>
    <row r="4" spans="1:13" x14ac:dyDescent="0.25">
      <c r="G4" s="100" t="s">
        <v>88</v>
      </c>
      <c r="H4" s="100"/>
    </row>
    <row r="5" spans="1:13" ht="27.95" customHeight="1" thickBot="1" x14ac:dyDescent="0.3">
      <c r="A5" s="58"/>
      <c r="F5" s="59">
        <v>2025</v>
      </c>
      <c r="G5" s="59">
        <v>2026</v>
      </c>
      <c r="H5" s="59">
        <v>2027</v>
      </c>
      <c r="I5" s="112"/>
      <c r="J5" s="112"/>
      <c r="K5" s="112"/>
      <c r="L5" s="112"/>
      <c r="M5" s="112"/>
    </row>
    <row r="6" spans="1:13" x14ac:dyDescent="0.25">
      <c r="A6" s="58">
        <v>1</v>
      </c>
      <c r="B6" s="127" t="s">
        <v>89</v>
      </c>
      <c r="F6" s="87">
        <f>+'Corporate Headquarters'!C6*$A$28+BOC!C6*$A$27+'S Tampa Resilience'!C6*$A$29+'Polk 1'!C6*$A$30+'Polk Fuel'!C6*$A$31+'GRR - Grid Comm'!C6*$A$32+'Solar - CM &amp; FFD'!C6*$A$21+'Solar - B4 &amp; Farm'!C6*$A$22+'Solar - B &amp; W'!C6*$A$23+'Energy Storage - W'!C6*$A$24+'Energy Storage - LM'!C6*$A$25+'Energy Storage - M'!C6*$A$26+'GRR - Work Management'!C6*$A$33+'GRR - Other'!C6*$A$34</f>
        <v>580450191.24076927</v>
      </c>
      <c r="G6" s="87">
        <f>+'Corporate Headquarters'!E6*$A$28+BOC!E6*$A$27+'S Tampa Resilience'!E6*$A$29+'Polk 1'!E6*$A$30+'Polk Fuel'!E6*$A$31+'GRR - Grid Comm'!E6*$A$32+'Solar - CM &amp; FFD'!E6*$A$21+'Solar - B4 &amp; Farm'!E6*$A$22+'Solar - B &amp; W'!E6*$A$23+'Energy Storage - W'!E6*$A$24+'Energy Storage - LM'!E6*$A$25+'Energy Storage - M'!E6*$A$26+'GRR - Work Management'!E6*$A$33+'GRR - Other'!E6*$A$34</f>
        <v>752234604.24076915</v>
      </c>
      <c r="H6" s="87">
        <f>+'Corporate Headquarters'!G6*$A$28+BOC!G6*$A$27+'S Tampa Resilience'!G6*$A$29+'Polk 1'!G6*$A$30+'Polk Fuel'!G6*$A$31+'GRR - Grid Comm'!G6*$A$32+'Solar - CM &amp; FFD'!G6*$A$21+'Solar - B4 &amp; Farm'!G6*$A$22+'Solar - B &amp; W'!G6*$A$23+'Energy Storage - W'!G6*$A$24+'Energy Storage - LM'!G6*$A$25+'Energy Storage - M'!G6*$A$26+'GRR - Work Management'!G6*$A$33+'GRR - Other'!G6*$A$34</f>
        <v>517852087.9738462</v>
      </c>
    </row>
    <row r="7" spans="1:13" x14ac:dyDescent="0.25">
      <c r="A7" s="58">
        <f>+A6+1</f>
        <v>2</v>
      </c>
      <c r="B7" s="127" t="s">
        <v>90</v>
      </c>
      <c r="F7" s="66">
        <f>+F8/F6</f>
        <v>7.3700000000000002E-2</v>
      </c>
      <c r="G7" s="66">
        <f>+G8/G6</f>
        <v>7.3700000000000002E-2</v>
      </c>
      <c r="H7" s="66">
        <f>+H8/H6</f>
        <v>7.3699999999999988E-2</v>
      </c>
    </row>
    <row r="8" spans="1:13" x14ac:dyDescent="0.25">
      <c r="A8" s="58">
        <f t="shared" ref="A8:A15" si="0">+A7+1</f>
        <v>3</v>
      </c>
      <c r="B8" s="127" t="s">
        <v>91</v>
      </c>
      <c r="F8" s="87">
        <f>+'Corporate Headquarters'!C8*$A$28+BOC!C8*$A$27+'S Tampa Resilience'!C8*$A$29+'Polk 1'!C8*$A$30+'Polk Fuel'!C8*$A$31+'GRR - Grid Comm'!C8*$A$32+'Solar - CM &amp; FFD'!C8*$A$21+'Solar - B4 &amp; Farm'!C8*$A$22+'Solar - B &amp; W'!C8*$A$23+'Energy Storage - W'!C8*$A$24+'Energy Storage - LM'!C8*$A$25+'Energy Storage - M'!C8*$A$26+'GRR - Work Management'!C8*$A$33+'GRR - Other'!C8*$A$34</f>
        <v>42779179.094444692</v>
      </c>
      <c r="G8" s="87">
        <f>+'Corporate Headquarters'!E8*$A$28+BOC!E8*$A$27+'S Tampa Resilience'!E8*$A$29+'Polk 1'!E8*$A$30+'Polk Fuel'!E8*$A$31+'GRR - Grid Comm'!E8*$A$32+'Solar - CM &amp; FFD'!E8*$A$21+'Solar - B4 &amp; Farm'!E8*$A$22+'Solar - B &amp; W'!E8*$A$23+'Energy Storage - W'!E8*$A$24+'Energy Storage - LM'!E8*$A$25+'Energy Storage - M'!E8*$A$26+'GRR - Work Management'!E8*$A$33+'GRR - Other'!E8*$A$34</f>
        <v>55439690.332544692</v>
      </c>
      <c r="H8" s="87">
        <f>+'Corporate Headquarters'!G8*$A$28+BOC!G8*$A$27+'S Tampa Resilience'!G8*$A$29+'Polk 1'!G8*$A$30+'Polk Fuel'!G8*$A$31+'GRR - Grid Comm'!G8*$A$32+'Solar - CM &amp; FFD'!G8*$A$21+'Solar - B4 &amp; Farm'!G8*$A$22+'Solar - B &amp; W'!G8*$A$23+'Energy Storage - W'!G8*$A$24+'Energy Storage - LM'!G8*$A$25+'Energy Storage - M'!G8*$A$26+'GRR - Work Management'!G8*$A$33+'GRR - Other'!G8*$A$34</f>
        <v>38165698.883672461</v>
      </c>
    </row>
    <row r="9" spans="1:13" x14ac:dyDescent="0.25">
      <c r="A9" s="58">
        <f t="shared" si="0"/>
        <v>4</v>
      </c>
      <c r="B9" s="127" t="s">
        <v>92</v>
      </c>
      <c r="E9" s="68"/>
      <c r="F9" s="110">
        <f>+F10/F8</f>
        <v>1.3436400000000002</v>
      </c>
      <c r="G9" s="110">
        <f>+G10/G8</f>
        <v>1.3436400000000002</v>
      </c>
      <c r="H9" s="110">
        <f>+H10/H8</f>
        <v>1.3436399999999999</v>
      </c>
    </row>
    <row r="10" spans="1:13" x14ac:dyDescent="0.25">
      <c r="A10" s="58">
        <f t="shared" si="0"/>
        <v>5</v>
      </c>
      <c r="B10" s="127" t="s">
        <v>93</v>
      </c>
      <c r="E10" s="88"/>
      <c r="F10" s="87">
        <f>+'Corporate Headquarters'!C10*$A$28+BOC!C10*$A$27+'S Tampa Resilience'!C10*$A$29+'Polk 1'!C10*$A$30+'Polk Fuel'!C10*$A$31+'GRR - Grid Comm'!C10*$A$32+'Solar - CM &amp; FFD'!C10*$A$21+'Solar - B4 &amp; Farm'!C10*$A$22+'Solar - B &amp; W'!C10*$A$23+'Energy Storage - W'!C10*$A$24+'Energy Storage - LM'!C10*$A$25+'Energy Storage - M'!C10*$A$26+'GRR - Work Management'!C10*$A$33+'GRR - Other'!C10*$A$34</f>
        <v>57479816.19845967</v>
      </c>
      <c r="G10" s="87">
        <f>+'Corporate Headquarters'!E10*$A$28+BOC!E10*$A$27+'S Tampa Resilience'!E10*$A$29+'Polk 1'!E10*$A$30+'Polk Fuel'!E10*$A$31+'GRR - Grid Comm'!E10*$A$32+'Solar - CM &amp; FFD'!E10*$A$21+'Solar - B4 &amp; Farm'!E10*$A$22+'Solar - B &amp; W'!E10*$A$23+'Energy Storage - W'!E10*$A$24+'Energy Storage - LM'!E10*$A$25+'Energy Storage - M'!E10*$A$26+'GRR - Work Management'!E10*$A$33+'GRR - Other'!E10*$A$34</f>
        <v>74490985.518420354</v>
      </c>
      <c r="H10" s="87">
        <f>+'Corporate Headquarters'!G10*$A$28+BOC!G10*$A$27+'S Tampa Resilience'!G10*$A$29+'Polk 1'!G10*$A$30+'Polk Fuel'!G10*$A$31+'GRR - Grid Comm'!G10*$A$32+'Solar - CM &amp; FFD'!G10*$A$21+'Solar - B4 &amp; Farm'!G10*$A$22+'Solar - B &amp; W'!G10*$A$23+'Energy Storage - W'!G10*$A$24+'Energy Storage - LM'!G10*$A$25+'Energy Storage - M'!G10*$A$26+'GRR - Work Management'!G10*$A$33+'GRR - Other'!G10*$A$34</f>
        <v>51280959.648057662</v>
      </c>
    </row>
    <row r="11" spans="1:13" x14ac:dyDescent="0.25">
      <c r="A11" s="58">
        <f t="shared" si="0"/>
        <v>6</v>
      </c>
      <c r="B11" s="127" t="s">
        <v>94</v>
      </c>
      <c r="E11" s="88"/>
      <c r="F11" s="87">
        <f>+'Corporate Headquarters'!C11*$A$28+BOC!C11*$A$27+'S Tampa Resilience'!C11*$A$29+'Polk 1'!C11*$A$30+'Polk Fuel'!C11*$A$31+'GRR - Grid Comm'!C11*$A$32+'Solar - CM &amp; FFD'!C11*$A$21+'Solar - B4 &amp; Farm'!C11*$A$22+'Solar - B &amp; W'!C11*$A$23+'Energy Storage - W'!C11*$A$24+'Energy Storage - LM'!C11*$A$25+'Energy Storage - M'!C11*$A$26+'GRR - Work Management'!C11*$A$33+'GRR - Other'!C11*$A$34</f>
        <v>10024396.13510392</v>
      </c>
      <c r="G11" s="87">
        <f>+'Corporate Headquarters'!E11*$A$28+BOC!E11*$A$27+'S Tampa Resilience'!E11*$A$29+'Polk 1'!E11*$A$30+'Polk Fuel'!E11*$A$31+'GRR - Grid Comm'!E11*$A$32+'Solar - CM &amp; FFD'!E11*$A$21+'Solar - B4 &amp; Farm'!E11*$A$22+'Solar - B &amp; W'!E11*$A$23+'Energy Storage - W'!E11*$A$24+'Energy Storage - LM'!E11*$A$25+'Energy Storage - M'!E11*$A$26+'GRR - Work Management'!E11*$A$33+'GRR - Other'!E11*$A$34</f>
        <v>6841918.1716791354</v>
      </c>
      <c r="H11" s="87">
        <f>+'Corporate Headquarters'!G11*$A$28+BOC!G11*$A$27+'S Tampa Resilience'!G11*$A$29+'Polk 1'!G11*$A$30+'Polk Fuel'!G11*$A$31+'GRR - Grid Comm'!G11*$A$32+'Solar - CM &amp; FFD'!G11*$A$21+'Solar - B4 &amp; Farm'!G11*$A$22+'Solar - B &amp; W'!G11*$A$23+'Energy Storage - W'!G11*$A$24+'Energy Storage - LM'!G11*$A$25+'Energy Storage - M'!G11*$A$26+'GRR - Work Management'!G11*$A$33+'GRR - Other'!G11*$A$34</f>
        <v>4789784.5768002756</v>
      </c>
    </row>
    <row r="12" spans="1:13" x14ac:dyDescent="0.25">
      <c r="A12" s="58">
        <f t="shared" si="0"/>
        <v>7</v>
      </c>
      <c r="B12" s="127" t="s">
        <v>95</v>
      </c>
      <c r="E12" s="88"/>
      <c r="F12" s="87">
        <f>+'Corporate Headquarters'!C12*$A$28+BOC!C12*$A$27+'S Tampa Resilience'!C12*$A$29+'Polk 1'!C12*$A$30+'Polk Fuel'!C12*$A$31+'GRR - Grid Comm'!C12*$A$32+'Solar - CM &amp; FFD'!C12*$A$21+'Solar - B4 &amp; Farm'!C12*$A$22+'Solar - B &amp; W'!C12*$A$23+'Energy Storage - W'!C12*$A$24+'Energy Storage - LM'!C12*$A$25+'Energy Storage - M'!C12*$A$26+'GRR - Work Management'!C12*$A$33+'GRR - Other'!C12*$A$34</f>
        <v>19305246.994651336</v>
      </c>
      <c r="G12" s="87">
        <f>+'Corporate Headquarters'!E12*$A$28+BOC!E12*$A$27+'S Tampa Resilience'!E12*$A$29+'Polk 1'!E12*$A$30+'Polk Fuel'!E12*$A$31+'GRR - Grid Comm'!E12*$A$32+'Solar - CM &amp; FFD'!E12*$A$21+'Solar - B4 &amp; Farm'!E12*$A$22+'Solar - B &amp; W'!E12*$A$23+'Energy Storage - W'!E12*$A$24+'Energy Storage - LM'!E12*$A$25+'Energy Storage - M'!E12*$A$26+'GRR - Work Management'!E12*$A$33+'GRR - Other'!E12*$A$34</f>
        <v>25145758.523499254</v>
      </c>
      <c r="H12" s="87">
        <f>+'Corporate Headquarters'!G12*$A$28+BOC!G12*$A$27+'S Tampa Resilience'!G12*$A$29+'Polk 1'!G12*$A$30+'Polk Fuel'!G12*$A$31+'GRR - Grid Comm'!G12*$A$32+'Solar - CM &amp; FFD'!G12*$A$21+'Solar - B4 &amp; Farm'!G12*$A$22+'Solar - B &amp; W'!G12*$A$23+'Energy Storage - W'!G12*$A$24+'Energy Storage - LM'!G12*$A$25+'Energy Storage - M'!G12*$A$26+'GRR - Work Management'!G12*$A$33+'GRR - Other'!G12*$A$34</f>
        <v>26984512.354624417</v>
      </c>
    </row>
    <row r="13" spans="1:13" x14ac:dyDescent="0.25">
      <c r="A13" s="58">
        <f t="shared" si="0"/>
        <v>8</v>
      </c>
      <c r="B13" s="127" t="s">
        <v>96</v>
      </c>
      <c r="E13" s="88"/>
      <c r="F13" s="87">
        <f>+'Corporate Headquarters'!C13*$A$28+BOC!C13*$A$27+'S Tampa Resilience'!C13*$A$29+'Polk 1'!C13*$A$30+'Polk Fuel'!C13*$A$31+'GRR - Grid Comm'!C13*$A$32+'Solar - CM &amp; FFD'!C13*$A$21+'Solar - B4 &amp; Farm'!C13*$A$22+'Solar - B &amp; W'!C13*$A$23+'Energy Storage - W'!C13*$A$24+'Energy Storage - LM'!C13*$A$25+'Energy Storage - M'!C13*$A$26+'GRR - Work Management'!C13*$A$33+'GRR - Other'!C13*$A$34</f>
        <v>246864.30383450002</v>
      </c>
      <c r="G13" s="87">
        <f>+'Corporate Headquarters'!E13*$A$28+BOC!E13*$A$27+'S Tampa Resilience'!E13*$A$29+'Polk 1'!E13*$A$30+'Polk Fuel'!E13*$A$31+'GRR - Grid Comm'!E13*$A$32+'Solar - CM &amp; FFD'!E13*$A$21+'Solar - B4 &amp; Farm'!E13*$A$22+'Solar - B &amp; W'!E13*$A$23+'Energy Storage - W'!E13*$A$24+'Energy Storage - LM'!E13*$A$25+'Energy Storage - M'!E13*$A$26+'GRR - Work Management'!E13*$A$33+'GRR - Other'!E13*$A$34</f>
        <v>8879782.4228384495</v>
      </c>
      <c r="H13" s="87">
        <f>+'Corporate Headquarters'!G13*$A$28+BOC!G13*$A$27+'S Tampa Resilience'!G13*$A$29+'Polk 1'!G13*$A$30+'Polk Fuel'!G13*$A$31+'GRR - Grid Comm'!G13*$A$32+'Solar - CM &amp; FFD'!G13*$A$21+'Solar - B4 &amp; Farm'!G13*$A$22+'Solar - B &amp; W'!G13*$A$23+'Energy Storage - W'!G13*$A$24+'Energy Storage - LM'!G13*$A$25+'Energy Storage - M'!G13*$A$26+'GRR - Work Management'!G13*$A$33+'GRR - Other'!G13*$A$34</f>
        <v>3681368.8994826991</v>
      </c>
    </row>
    <row r="14" spans="1:13" x14ac:dyDescent="0.25">
      <c r="A14" s="58">
        <f t="shared" si="0"/>
        <v>9</v>
      </c>
      <c r="B14" s="127" t="s">
        <v>97</v>
      </c>
      <c r="E14" s="88"/>
      <c r="F14" s="87">
        <f>+'Corporate Headquarters'!C14*$A$28+BOC!C14*$A$27+'S Tampa Resilience'!C14*$A$29+'Polk 1'!C14*$A$30+'Polk Fuel'!C14*$A$31+'GRR - Grid Comm'!C14*$A$32+'Solar - CM &amp; FFD'!C14*$A$21+'Solar - B4 &amp; Farm'!C14*$A$22+'Solar - B &amp; W'!C14*$A$23+'Energy Storage - W'!C14*$A$24+'Energy Storage - LM'!C14*$A$25+'Energy Storage - M'!C14*$A$26+'GRR - Work Management'!C14*$A$33+'GRR - Other'!C14*$A$34</f>
        <v>-4846952.8191167107</v>
      </c>
      <c r="G14" s="87">
        <f>+'Corporate Headquarters'!E14*$A$28+BOC!E14*$A$27+'S Tampa Resilience'!E14*$A$29+'Polk 1'!E14*$A$30+'Polk Fuel'!E14*$A$31+'GRR - Grid Comm'!E14*$A$32+'Solar - CM &amp; FFD'!E14*$A$21+'Solar - B4 &amp; Farm'!E14*$A$22+'Solar - B &amp; W'!E14*$A$23+'Energy Storage - W'!E14*$A$24+'Energy Storage - LM'!E14*$A$25+'Energy Storage - M'!E14*$A$26+'GRR - Work Management'!E14*$A$33+'GRR - Other'!E14*$A$34</f>
        <v>-15283603.638950761</v>
      </c>
      <c r="H14" s="87">
        <f>+'Corporate Headquarters'!G14*$A$28+BOC!G14*$A$27+'S Tampa Resilience'!G14*$A$29+'Polk 1'!G14*$A$30+'Polk Fuel'!G14*$A$31+'GRR - Grid Comm'!G14*$A$32+'Solar - CM &amp; FFD'!G14*$A$21+'Solar - B4 &amp; Farm'!G14*$A$22+'Solar - B &amp; W'!G14*$A$23+'Energy Storage - W'!G14*$A$24+'Energy Storage - LM'!G14*$A$25+'Energy Storage - M'!G14*$A$26+'GRR - Work Management'!G14*$A$33+'GRR - Other'!G14*$A$34</f>
        <v>-14888700.6092343</v>
      </c>
    </row>
    <row r="15" spans="1:13" ht="15.75" thickBot="1" x14ac:dyDescent="0.3">
      <c r="A15" s="58">
        <f t="shared" si="0"/>
        <v>10</v>
      </c>
      <c r="B15" s="127" t="s">
        <v>98</v>
      </c>
      <c r="E15" s="63"/>
      <c r="F15" s="70">
        <f>SUM(F10:F14)</f>
        <v>82209370.812932715</v>
      </c>
      <c r="G15" s="70">
        <f>SUM(G10:G14)</f>
        <v>100074840.99748643</v>
      </c>
      <c r="H15" s="70">
        <f>SUM(H10:H14)</f>
        <v>71847924.869730756</v>
      </c>
    </row>
    <row r="16" spans="1:13" ht="15.75" thickTop="1" x14ac:dyDescent="0.25">
      <c r="B16" s="61"/>
      <c r="C16" s="58"/>
      <c r="D16" s="63"/>
      <c r="E16" s="63"/>
      <c r="F16" s="63"/>
      <c r="G16" s="63"/>
    </row>
    <row r="17" spans="1:13" x14ac:dyDescent="0.25">
      <c r="A17" s="58"/>
      <c r="B17" s="61"/>
      <c r="C17" s="61"/>
      <c r="D17" s="71"/>
    </row>
    <row r="18" spans="1:13" x14ac:dyDescent="0.25">
      <c r="A18" s="138" t="s">
        <v>141</v>
      </c>
      <c r="B18" s="139"/>
      <c r="C18" s="139"/>
      <c r="D18" s="140"/>
      <c r="E18" s="141"/>
      <c r="F18" s="141"/>
      <c r="G18" s="141"/>
      <c r="H18" s="141"/>
    </row>
    <row r="19" spans="1:13" s="56" customFormat="1" x14ac:dyDescent="0.25">
      <c r="B19" s="131"/>
      <c r="C19" s="131"/>
      <c r="D19" s="132"/>
      <c r="E19" s="74"/>
      <c r="G19" s="100" t="s">
        <v>88</v>
      </c>
      <c r="H19" s="100"/>
      <c r="I19" s="91"/>
      <c r="J19" s="91"/>
      <c r="K19" s="57"/>
      <c r="L19" s="57"/>
      <c r="M19" s="57"/>
    </row>
    <row r="20" spans="1:13" ht="75" x14ac:dyDescent="0.25">
      <c r="A20" s="90" t="s">
        <v>99</v>
      </c>
      <c r="B20" s="61"/>
      <c r="C20" s="61"/>
      <c r="D20" s="92" t="s">
        <v>100</v>
      </c>
      <c r="E20" s="92" t="s">
        <v>140</v>
      </c>
      <c r="F20" s="92">
        <v>2025</v>
      </c>
      <c r="G20" s="92">
        <v>2026</v>
      </c>
      <c r="H20" s="92">
        <v>2027</v>
      </c>
      <c r="I20" s="91"/>
      <c r="J20" s="91"/>
    </row>
    <row r="21" spans="1:13" x14ac:dyDescent="0.25">
      <c r="A21" s="89">
        <v>1</v>
      </c>
      <c r="B21" s="127" t="s">
        <v>134</v>
      </c>
      <c r="C21" s="127"/>
      <c r="D21" s="98">
        <f>+'Solar - CM &amp; FFD'!C20</f>
        <v>46022</v>
      </c>
      <c r="E21" s="101">
        <f>+'Solar - CM &amp; FFD'!I6</f>
        <v>243964631.42999998</v>
      </c>
      <c r="F21" s="101">
        <f>+'Solar - CM &amp; FFD'!C15*$A$21</f>
        <v>2447170.7414482008</v>
      </c>
      <c r="G21" s="101">
        <f>+'Solar - CM &amp; FFD'!E15*$A$21</f>
        <v>22031055.707597714</v>
      </c>
      <c r="H21" s="101">
        <f>+'Solar - CM &amp; FFD'!G15*$A$21</f>
        <v>-331925.64906877617</v>
      </c>
      <c r="I21" s="91"/>
      <c r="J21" s="91"/>
    </row>
    <row r="22" spans="1:13" x14ac:dyDescent="0.25">
      <c r="A22" s="89">
        <v>1</v>
      </c>
      <c r="B22" s="127" t="s">
        <v>135</v>
      </c>
      <c r="C22" s="127"/>
      <c r="D22" s="98" t="str">
        <f>+'Solar - B4 &amp; Farm'!C20</f>
        <v>May-26 &amp; Dec-26</v>
      </c>
      <c r="E22" s="101">
        <f>+'Solar - B4 &amp; Farm'!I6</f>
        <v>222845032.68538463</v>
      </c>
      <c r="F22" s="101">
        <f>+'Solar - B4 &amp; Farm'!C15*$A$22</f>
        <v>700000</v>
      </c>
      <c r="G22" s="101">
        <f>+'Solar - B4 &amp; Farm'!E15*$A$22</f>
        <v>7603843.8135437882</v>
      </c>
      <c r="H22" s="101">
        <f>+'Solar - B4 &amp; Farm'!G15*$A$22</f>
        <v>14719367.918099619</v>
      </c>
      <c r="I22" s="91"/>
      <c r="J22" s="91"/>
    </row>
    <row r="23" spans="1:13" x14ac:dyDescent="0.25">
      <c r="A23" s="89">
        <v>1</v>
      </c>
      <c r="B23" s="127" t="s">
        <v>136</v>
      </c>
      <c r="C23" s="127"/>
      <c r="D23" s="98">
        <f>'Solar - B &amp; W'!C20</f>
        <v>46357</v>
      </c>
      <c r="E23" s="101">
        <f>+'Solar - B &amp; W'!I6</f>
        <v>195585704.89000008</v>
      </c>
      <c r="F23" s="101">
        <f>+'Solar - B &amp; W'!C15*$A$23</f>
        <v>0</v>
      </c>
      <c r="G23" s="101">
        <f>+'Solar - B &amp; W'!E15*$A$23</f>
        <v>1750455.3608453171</v>
      </c>
      <c r="H23" s="101">
        <f>+'Solar - B &amp; W'!G15*$A$23</f>
        <v>18693344.485351447</v>
      </c>
      <c r="I23" s="91"/>
      <c r="J23" s="91"/>
    </row>
    <row r="24" spans="1:13" x14ac:dyDescent="0.25">
      <c r="A24" s="89">
        <v>1</v>
      </c>
      <c r="B24" s="127" t="s">
        <v>137</v>
      </c>
      <c r="C24" s="127"/>
      <c r="D24" s="98">
        <f>+'Energy Storage - W'!C20</f>
        <v>45689</v>
      </c>
      <c r="E24" s="101">
        <f>+'Energy Storage - W'!I6</f>
        <v>52928602.529999986</v>
      </c>
      <c r="F24" s="101">
        <f>+'Energy Storage - W'!C15*$A$24</f>
        <v>7198766.3847208191</v>
      </c>
      <c r="G24" s="101">
        <f>+'Energy Storage - W'!E15*$A$24</f>
        <v>2582853.6969802193</v>
      </c>
      <c r="H24" s="101">
        <f>+'Energy Storage - W'!G15*$A$24</f>
        <v>0</v>
      </c>
      <c r="I24" s="91"/>
      <c r="J24" s="91"/>
    </row>
    <row r="25" spans="1:13" x14ac:dyDescent="0.25">
      <c r="A25" s="89">
        <v>1</v>
      </c>
      <c r="B25" s="127" t="s">
        <v>138</v>
      </c>
      <c r="C25" s="127"/>
      <c r="D25" s="98">
        <f>+'Energy Storage - LM'!C20</f>
        <v>45748</v>
      </c>
      <c r="E25" s="101">
        <f>+'Energy Storage - LM'!I6</f>
        <v>57482885.57</v>
      </c>
      <c r="F25" s="101">
        <f>+'Energy Storage - LM'!C15*$A$25</f>
        <v>6674242.3753904253</v>
      </c>
      <c r="G25" s="101">
        <f>+'Energy Storage - LM'!E15*$A$25</f>
        <v>4078762.4115637429</v>
      </c>
      <c r="H25" s="101">
        <f>+'Energy Storage - LM'!G15*$A$25</f>
        <v>0</v>
      </c>
      <c r="I25" s="91"/>
      <c r="J25" s="91"/>
    </row>
    <row r="26" spans="1:13" x14ac:dyDescent="0.25">
      <c r="A26" s="89">
        <v>1</v>
      </c>
      <c r="B26" s="127" t="s">
        <v>139</v>
      </c>
      <c r="C26" s="127"/>
      <c r="D26" s="98">
        <f>+'Energy Storage - M'!C20</f>
        <v>45748</v>
      </c>
      <c r="E26" s="101">
        <f>+'Energy Storage - M'!I6</f>
        <v>32508150.68</v>
      </c>
      <c r="F26" s="101">
        <f>+'Energy Storage - M'!C15*$A$26</f>
        <v>3484505.2943275478</v>
      </c>
      <c r="G26" s="101">
        <f>+'Energy Storage - M'!E15*$A$26</f>
        <v>2328670.7117921826</v>
      </c>
      <c r="H26" s="101">
        <f>+'Energy Storage - M'!G15*$A$26</f>
        <v>0</v>
      </c>
      <c r="I26" s="91"/>
      <c r="J26" s="91"/>
    </row>
    <row r="27" spans="1:13" x14ac:dyDescent="0.25">
      <c r="A27" s="89">
        <v>1</v>
      </c>
      <c r="B27" s="127" t="s">
        <v>102</v>
      </c>
      <c r="C27" s="127"/>
      <c r="D27" s="98" t="str">
        <f>+BOC!C20</f>
        <v>Var 2025</v>
      </c>
      <c r="E27" s="101">
        <f>+BOC!I6</f>
        <v>357726917.67000002</v>
      </c>
      <c r="F27" s="101">
        <f>+BOC!C15*$A$27</f>
        <v>24022838.534396823</v>
      </c>
      <c r="G27" s="101">
        <f>+BOC!E15*$A$27</f>
        <v>27025746.043227091</v>
      </c>
      <c r="H27" s="101">
        <f>+BOC!G15*$A$27</f>
        <v>0</v>
      </c>
      <c r="I27" s="91"/>
      <c r="J27" s="91"/>
    </row>
    <row r="28" spans="1:13" x14ac:dyDescent="0.25">
      <c r="A28" s="89">
        <v>1</v>
      </c>
      <c r="B28" s="127" t="s">
        <v>101</v>
      </c>
      <c r="C28" s="127"/>
      <c r="D28" s="98" t="str">
        <f>+'Corporate Headquarters'!C20</f>
        <v>Dec-24 &amp; May-25</v>
      </c>
      <c r="E28" s="101">
        <f>+'Corporate Headquarters'!I6</f>
        <v>199825793.72999996</v>
      </c>
      <c r="F28" s="101">
        <f>+'Corporate Headquarters'!C15*$A$28</f>
        <v>19329290.24234318</v>
      </c>
      <c r="G28" s="101">
        <f>+'Corporate Headquarters'!E15*$A$28</f>
        <v>10787343.108415965</v>
      </c>
      <c r="H28" s="101">
        <f>+'Corporate Headquarters'!G15*$A$28</f>
        <v>0</v>
      </c>
      <c r="I28" s="91"/>
      <c r="J28" s="91"/>
    </row>
    <row r="29" spans="1:13" x14ac:dyDescent="0.25">
      <c r="A29" s="89">
        <v>1</v>
      </c>
      <c r="B29" s="127" t="s">
        <v>103</v>
      </c>
      <c r="C29" s="127"/>
      <c r="D29" s="98" t="str">
        <f>+'S Tampa Resilience'!C20</f>
        <v>Var 2024-2026</v>
      </c>
      <c r="E29" s="101">
        <f>+'S Tampa Resilience'!I6</f>
        <v>173323004.91999993</v>
      </c>
      <c r="F29" s="101">
        <f>+'S Tampa Resilience'!C15*$A$29</f>
        <v>9921025.6196482368</v>
      </c>
      <c r="G29" s="101">
        <f>+'S Tampa Resilience'!E15*$A$29</f>
        <v>9963097.3984646648</v>
      </c>
      <c r="H29" s="101">
        <f>+'S Tampa Resilience'!G15*$A$29</f>
        <v>3921376.2920561307</v>
      </c>
      <c r="I29" s="91"/>
      <c r="J29" s="91"/>
    </row>
    <row r="30" spans="1:13" x14ac:dyDescent="0.25">
      <c r="A30" s="89">
        <v>1</v>
      </c>
      <c r="B30" s="127" t="s">
        <v>104</v>
      </c>
      <c r="C30" s="127"/>
      <c r="D30" s="98">
        <f>+'Polk 1'!C20</f>
        <v>45778</v>
      </c>
      <c r="E30" s="101">
        <f>+'Polk 1'!I6</f>
        <v>80494822.939999998</v>
      </c>
      <c r="F30" s="101">
        <f>+'Polk 1'!C15*$A$30</f>
        <v>5057866.8952393271</v>
      </c>
      <c r="G30" s="101">
        <f>+'Polk 1'!E15*$A$30</f>
        <v>5185793.2433187617</v>
      </c>
      <c r="H30" s="101">
        <f>+'Polk 1'!G15*$A$30</f>
        <v>0</v>
      </c>
      <c r="I30" s="91"/>
      <c r="J30" s="91"/>
    </row>
    <row r="31" spans="1:13" x14ac:dyDescent="0.25">
      <c r="A31" s="89">
        <v>1</v>
      </c>
      <c r="B31" s="127" t="s">
        <v>105</v>
      </c>
      <c r="C31" s="127"/>
      <c r="D31" s="98">
        <f>+'Polk Fuel'!C20</f>
        <v>46266</v>
      </c>
      <c r="E31" s="101">
        <f>+'Polk Fuel'!I6</f>
        <v>53856069.979999997</v>
      </c>
      <c r="F31" s="101">
        <f>+'Polk Fuel'!C15*$A$31</f>
        <v>0</v>
      </c>
      <c r="G31" s="101">
        <f>+'Polk Fuel'!E15*$A$31</f>
        <v>2137871.9245895213</v>
      </c>
      <c r="H31" s="101">
        <f>+'Polk Fuel'!G15*$A$31</f>
        <v>6057369.0522214137</v>
      </c>
      <c r="I31" s="91"/>
      <c r="J31" s="91"/>
    </row>
    <row r="32" spans="1:13" ht="15" customHeight="1" x14ac:dyDescent="0.25">
      <c r="A32" s="89">
        <v>1</v>
      </c>
      <c r="B32" s="137" t="s">
        <v>133</v>
      </c>
      <c r="C32" s="130"/>
      <c r="D32" s="98" t="str">
        <f>+'GRR - Grid Comm'!C20</f>
        <v>Var 2025-2026</v>
      </c>
      <c r="E32" s="101">
        <f>+'GRR - Grid Comm'!I6</f>
        <v>90072752.310000002</v>
      </c>
      <c r="F32" s="101">
        <f>+'GRR - Grid Comm'!C15*$A$32</f>
        <v>3178753.2836475642</v>
      </c>
      <c r="G32" s="101">
        <f>+'GRR - Grid Comm'!E15*$A$32</f>
        <v>2866998.6476604743</v>
      </c>
      <c r="H32" s="101">
        <f>+'GRR - Grid Comm'!G15*$A$32</f>
        <v>14687739.383228788</v>
      </c>
      <c r="I32" s="91"/>
      <c r="J32" s="91"/>
    </row>
    <row r="33" spans="1:10" x14ac:dyDescent="0.25">
      <c r="A33" s="89">
        <v>1</v>
      </c>
      <c r="B33" s="136" t="s">
        <v>131</v>
      </c>
      <c r="C33" s="129"/>
      <c r="D33" s="98">
        <f>+'GRR - Work Management'!C20</f>
        <v>46357</v>
      </c>
      <c r="E33" s="101">
        <f>'GRR - Work Management'!$I$6</f>
        <v>52353015.000000007</v>
      </c>
      <c r="F33" s="101">
        <f>+'GRR - Work Management'!$C$15*$A$33</f>
        <v>0</v>
      </c>
      <c r="G33" s="101">
        <f>+'GRR - Work Management'!$E$15*$A$33</f>
        <v>398794.13030754006</v>
      </c>
      <c r="H33" s="101">
        <f>+'GRR - Work Management'!$G$15*$A$33</f>
        <v>8762526.3481654823</v>
      </c>
      <c r="I33" s="91"/>
      <c r="J33" s="91"/>
    </row>
    <row r="34" spans="1:10" x14ac:dyDescent="0.25">
      <c r="A34" s="89">
        <v>1</v>
      </c>
      <c r="B34" s="127" t="s">
        <v>132</v>
      </c>
      <c r="C34" s="128"/>
      <c r="D34" s="98" t="str">
        <f>+'GRR - Other'!C20</f>
        <v>Var 2026</v>
      </c>
      <c r="E34" s="101">
        <f>'GRR - Other'!$I$6</f>
        <v>37569499.120000005</v>
      </c>
      <c r="F34" s="101">
        <f>+'GRR - Other'!$C$15*$A$34</f>
        <v>194911.44177058749</v>
      </c>
      <c r="G34" s="101">
        <f>+'GRR - Other'!$E$15*$A$34</f>
        <v>1333554.7991794432</v>
      </c>
      <c r="H34" s="101">
        <f>+'GRR - Other'!$G$15*$A$34</f>
        <v>5338127.0396766542</v>
      </c>
      <c r="I34" s="91"/>
      <c r="J34" s="91"/>
    </row>
    <row r="35" spans="1:10" ht="15.75" thickBot="1" x14ac:dyDescent="0.3">
      <c r="E35" s="93">
        <f>SUM(E21:E34)</f>
        <v>1850536883.4553847</v>
      </c>
      <c r="F35" s="93">
        <f>SUM(F21:F34)</f>
        <v>82209370.812932715</v>
      </c>
      <c r="G35" s="93">
        <f>SUM(G21:G34)</f>
        <v>100074840.99748643</v>
      </c>
      <c r="H35" s="93">
        <f>SUM(H21:H34)</f>
        <v>71847924.869730756</v>
      </c>
      <c r="I35" s="91"/>
      <c r="J35" s="91"/>
    </row>
    <row r="36" spans="1:10" x14ac:dyDescent="0.25">
      <c r="B36" s="135"/>
      <c r="E36" s="71"/>
      <c r="I36" s="91"/>
      <c r="J36" s="91"/>
    </row>
    <row r="37" spans="1:10" x14ac:dyDescent="0.25">
      <c r="F37" s="71"/>
      <c r="G37" s="71"/>
      <c r="H37" s="71"/>
      <c r="I37" s="91"/>
      <c r="J37" s="91"/>
    </row>
    <row r="38" spans="1:10" x14ac:dyDescent="0.25">
      <c r="B38" s="134"/>
      <c r="E38" s="75"/>
      <c r="F38" s="75"/>
      <c r="G38" s="75"/>
      <c r="H38" s="75"/>
      <c r="I38" s="91"/>
      <c r="J38" s="91"/>
    </row>
    <row r="39" spans="1:10" x14ac:dyDescent="0.25">
      <c r="E39" s="75"/>
      <c r="F39" s="75"/>
      <c r="G39" s="75"/>
      <c r="H39" s="75"/>
      <c r="I39" s="91"/>
      <c r="J39" s="91"/>
    </row>
    <row r="40" spans="1:10" x14ac:dyDescent="0.25">
      <c r="E40" s="75"/>
      <c r="F40" s="75"/>
      <c r="G40" s="75"/>
      <c r="H40" s="75"/>
    </row>
    <row r="41" spans="1:10" x14ac:dyDescent="0.25">
      <c r="E41" s="75"/>
      <c r="F41" s="75"/>
      <c r="G41" s="75"/>
      <c r="H41" s="75"/>
    </row>
    <row r="42" spans="1:10" x14ac:dyDescent="0.25">
      <c r="E42" s="75"/>
      <c r="F42" s="75"/>
      <c r="G42" s="75"/>
      <c r="H42" s="75"/>
    </row>
    <row r="43" spans="1:10" x14ac:dyDescent="0.25">
      <c r="E43" s="75"/>
      <c r="F43" s="75"/>
      <c r="G43" s="75"/>
      <c r="H43" s="75"/>
    </row>
    <row r="44" spans="1:10" x14ac:dyDescent="0.25">
      <c r="D44" s="75"/>
      <c r="E44" s="75"/>
      <c r="F44" s="75"/>
      <c r="G44" s="75"/>
      <c r="H44" s="75"/>
    </row>
    <row r="45" spans="1:10" x14ac:dyDescent="0.25">
      <c r="E45" s="75"/>
      <c r="F45" s="75"/>
      <c r="G45" s="75"/>
      <c r="H45" s="75"/>
    </row>
    <row r="46" spans="1:10" x14ac:dyDescent="0.25">
      <c r="E46" s="75"/>
      <c r="F46" s="75"/>
      <c r="G46" s="75"/>
      <c r="H46" s="75"/>
    </row>
    <row r="47" spans="1:10" x14ac:dyDescent="0.25">
      <c r="E47" s="75"/>
      <c r="F47" s="75"/>
      <c r="G47" s="75"/>
      <c r="H47" s="75"/>
    </row>
    <row r="48" spans="1:10" x14ac:dyDescent="0.25">
      <c r="E48" s="75"/>
      <c r="F48" s="75"/>
      <c r="G48" s="75"/>
      <c r="H48" s="75"/>
    </row>
    <row r="49" spans="5:8" x14ac:dyDescent="0.25">
      <c r="E49" s="75"/>
      <c r="F49" s="75"/>
      <c r="G49" s="75"/>
      <c r="H49" s="75"/>
    </row>
    <row r="50" spans="5:8" x14ac:dyDescent="0.25">
      <c r="E50" s="75"/>
      <c r="F50" s="75"/>
      <c r="G50" s="75"/>
      <c r="H50" s="75"/>
    </row>
    <row r="51" spans="5:8" x14ac:dyDescent="0.25">
      <c r="E51" s="75"/>
      <c r="F51" s="75"/>
      <c r="G51" s="75"/>
      <c r="H51" s="75"/>
    </row>
    <row r="52" spans="5:8" x14ac:dyDescent="0.25">
      <c r="E52" s="75"/>
      <c r="F52" s="75"/>
      <c r="G52" s="75"/>
      <c r="H52" s="75"/>
    </row>
    <row r="53" spans="5:8" x14ac:dyDescent="0.25">
      <c r="E53" s="75"/>
      <c r="F53" s="75"/>
      <c r="G53" s="75"/>
      <c r="H53" s="75"/>
    </row>
    <row r="54" spans="5:8" x14ac:dyDescent="0.25">
      <c r="E54" s="71"/>
      <c r="F54" s="71"/>
      <c r="G54" s="71"/>
      <c r="H54" s="71"/>
    </row>
    <row r="55" spans="5:8" x14ac:dyDescent="0.25">
      <c r="E55" s="71"/>
      <c r="F55" s="71"/>
      <c r="G55" s="71"/>
      <c r="H55" s="71"/>
    </row>
  </sheetData>
  <phoneticPr fontId="17" type="noConversion"/>
  <conditionalFormatting sqref="A21:A34">
    <cfRule type="expression" dxfId="0" priority="2">
      <formula>A21=0</formula>
    </cfRule>
  </conditionalFormatting>
  <pageMargins left="0.2" right="0.2" top="0.75" bottom="0.75" header="0.3" footer="0.3"/>
  <pageSetup scale="86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1D87A-412D-4CF8-94F7-847B13D6E490}">
  <sheetPr>
    <pageSetUpPr fitToPage="1"/>
  </sheetPr>
  <dimension ref="A1:AM67"/>
  <sheetViews>
    <sheetView showGridLines="0" tabSelected="1" zoomScale="52" zoomScaleNormal="100" workbookViewId="0">
      <selection activeCell="E12" sqref="E12"/>
    </sheetView>
  </sheetViews>
  <sheetFormatPr defaultColWidth="9.140625" defaultRowHeight="15" x14ac:dyDescent="0.25"/>
  <cols>
    <col min="1" max="1" width="6" style="57" customWidth="1"/>
    <col min="2" max="2" width="42.42578125" style="57" customWidth="1"/>
    <col min="3" max="39" width="15.5703125" style="57" customWidth="1"/>
    <col min="40" max="16384" width="9.140625" style="57"/>
  </cols>
  <sheetData>
    <row r="1" spans="1:11" x14ac:dyDescent="0.25">
      <c r="A1" s="56" t="s">
        <v>0</v>
      </c>
    </row>
    <row r="2" spans="1:11" x14ac:dyDescent="0.25">
      <c r="A2" s="56" t="s">
        <v>87</v>
      </c>
      <c r="C2" s="56"/>
    </row>
    <row r="3" spans="1:11" x14ac:dyDescent="0.25">
      <c r="A3" s="56" t="str">
        <f>"Solar -Cotton Mouth &amp; FFD Revenue Requirement @ "&amp;TEXT(Assumptions!C9,"0.00%")&amp;" ROE"</f>
        <v>Solar -Cotton Mouth &amp; FFD Revenue Requirement @ 11.50% ROE</v>
      </c>
      <c r="B3" s="56"/>
      <c r="C3" s="56"/>
    </row>
    <row r="4" spans="1:11" x14ac:dyDescent="0.25">
      <c r="B4" s="90"/>
    </row>
    <row r="5" spans="1:11" thickBot="1" x14ac:dyDescent="0.3">
      <c r="A5" s="58"/>
      <c r="C5" s="59">
        <v>2025</v>
      </c>
      <c r="D5" s="60"/>
      <c r="E5" s="59">
        <v>2026</v>
      </c>
      <c r="F5" s="60"/>
      <c r="G5" s="59">
        <v>2027</v>
      </c>
      <c r="I5" s="59" t="s">
        <v>51</v>
      </c>
    </row>
    <row r="6" spans="1:11" x14ac:dyDescent="0.25">
      <c r="A6" s="58">
        <v>1</v>
      </c>
      <c r="B6" s="61" t="s">
        <v>89</v>
      </c>
      <c r="C6" s="67">
        <f>+O28</f>
        <v>23233336.956153844</v>
      </c>
      <c r="D6" s="63"/>
      <c r="E6" s="67">
        <f>+AA28-C6</f>
        <v>220338005.62769231</v>
      </c>
      <c r="F6" s="63"/>
      <c r="G6" s="67">
        <f>+AM28-C6-E6</f>
        <v>393288.84615382552</v>
      </c>
      <c r="I6" s="67">
        <f>+C6+E6+G6</f>
        <v>243964631.42999998</v>
      </c>
      <c r="K6" s="71"/>
    </row>
    <row r="7" spans="1:11" x14ac:dyDescent="0.25">
      <c r="A7" s="58">
        <f>+A6+1</f>
        <v>2</v>
      </c>
      <c r="B7" s="61" t="s">
        <v>90</v>
      </c>
      <c r="C7" s="64">
        <f>'D-1a'!Q31</f>
        <v>7.3700000000000002E-2</v>
      </c>
      <c r="D7" s="65"/>
      <c r="E7" s="66">
        <f>+C7</f>
        <v>7.3700000000000002E-2</v>
      </c>
      <c r="F7" s="65"/>
      <c r="G7" s="66">
        <f>+E7</f>
        <v>7.3700000000000002E-2</v>
      </c>
      <c r="I7" s="66">
        <f>IFERROR(+I8/I6,0)</f>
        <v>7.3700000000000002E-2</v>
      </c>
    </row>
    <row r="8" spans="1:11" x14ac:dyDescent="0.25">
      <c r="A8" s="58">
        <f t="shared" ref="A8:A15" si="0">+A7+1</f>
        <v>3</v>
      </c>
      <c r="B8" s="61" t="s">
        <v>106</v>
      </c>
      <c r="C8" s="67">
        <f>+C6*C7</f>
        <v>1712296.9336685382</v>
      </c>
      <c r="D8" s="63"/>
      <c r="E8" s="67">
        <f>+E6*E7</f>
        <v>16238911.014760925</v>
      </c>
      <c r="F8" s="63"/>
      <c r="G8" s="67">
        <f>+G6*G7</f>
        <v>28985.387961536941</v>
      </c>
      <c r="I8" s="67">
        <f>+C8+E8+G8</f>
        <v>17980193.336390998</v>
      </c>
    </row>
    <row r="9" spans="1:11" x14ac:dyDescent="0.25">
      <c r="A9" s="58">
        <f t="shared" si="0"/>
        <v>4</v>
      </c>
      <c r="B9" s="61" t="s">
        <v>92</v>
      </c>
      <c r="C9" s="85">
        <f>+Assumptions!C19</f>
        <v>1.3436399999999999</v>
      </c>
      <c r="D9" s="68"/>
      <c r="E9" s="85">
        <f>+Assumptions!D19</f>
        <v>1.3436399999999999</v>
      </c>
      <c r="F9" s="86"/>
      <c r="G9" s="85">
        <f>+Assumptions!E19</f>
        <v>1.3436399999999999</v>
      </c>
      <c r="I9" s="69">
        <f>IFERROR(+I10/I8,0)</f>
        <v>1.3436399999999999</v>
      </c>
    </row>
    <row r="10" spans="1:11" x14ac:dyDescent="0.25">
      <c r="A10" s="58">
        <f t="shared" si="0"/>
        <v>5</v>
      </c>
      <c r="B10" s="61" t="s">
        <v>93</v>
      </c>
      <c r="C10" s="109">
        <f>+C8*C9</f>
        <v>2300710.6519543948</v>
      </c>
      <c r="D10" s="63"/>
      <c r="E10" s="109">
        <f>+E8*E9</f>
        <v>21819250.395873368</v>
      </c>
      <c r="F10" s="63"/>
      <c r="G10" s="109">
        <f>+G8*G9</f>
        <v>38945.926680639495</v>
      </c>
      <c r="I10" s="142">
        <f t="shared" ref="I10:I15" si="1">+C10+E10+G10</f>
        <v>24158906.974508401</v>
      </c>
    </row>
    <row r="11" spans="1:11" x14ac:dyDescent="0.25">
      <c r="A11" s="58">
        <f t="shared" si="0"/>
        <v>6</v>
      </c>
      <c r="B11" s="61" t="s">
        <v>94</v>
      </c>
      <c r="C11" s="108">
        <v>700000</v>
      </c>
      <c r="D11" s="63"/>
      <c r="E11" s="108">
        <v>2235000</v>
      </c>
      <c r="F11" s="63"/>
      <c r="G11" s="108">
        <v>88050</v>
      </c>
      <c r="I11" s="67">
        <f t="shared" si="1"/>
        <v>3023050</v>
      </c>
    </row>
    <row r="12" spans="1:11" x14ac:dyDescent="0.25">
      <c r="A12" s="58">
        <f t="shared" si="0"/>
        <v>7</v>
      </c>
      <c r="B12" s="61" t="s">
        <v>95</v>
      </c>
      <c r="C12" s="67">
        <f>SUMIF($C$22:$AM$22,C5,$C$31:$AM$31)</f>
        <v>0</v>
      </c>
      <c r="D12" s="63"/>
      <c r="E12" s="67">
        <f>SUMIF($C$22:$AM$22,E5,$C$31:$AM$31)-C12</f>
        <v>7414335.9808760015</v>
      </c>
      <c r="F12" s="63"/>
      <c r="G12" s="67">
        <f>SUMIF($C$22:$AM$22,G5,$C$31:$AM$31)-C12-E12</f>
        <v>14443.532874999568</v>
      </c>
      <c r="I12" s="67">
        <f t="shared" si="1"/>
        <v>7428779.5137510011</v>
      </c>
    </row>
    <row r="13" spans="1:11" x14ac:dyDescent="0.25">
      <c r="A13" s="58">
        <f t="shared" si="0"/>
        <v>8</v>
      </c>
      <c r="B13" s="61" t="s">
        <v>96</v>
      </c>
      <c r="C13" s="63">
        <f>+C44</f>
        <v>0</v>
      </c>
      <c r="D13" s="63"/>
      <c r="E13" s="63">
        <f>+D44-C13</f>
        <v>789028.82020179974</v>
      </c>
      <c r="F13" s="63"/>
      <c r="G13" s="63">
        <f>+E44-C13-E13</f>
        <v>6295.8782599999104</v>
      </c>
      <c r="I13" s="63">
        <f t="shared" si="1"/>
        <v>795324.69846179965</v>
      </c>
    </row>
    <row r="14" spans="1:11" x14ac:dyDescent="0.25">
      <c r="A14" s="58">
        <f t="shared" si="0"/>
        <v>9</v>
      </c>
      <c r="B14" s="61" t="s">
        <v>97</v>
      </c>
      <c r="C14" s="111">
        <v>-553539.91050619388</v>
      </c>
      <c r="D14" s="63"/>
      <c r="E14" s="111">
        <v>-10226559.489353456</v>
      </c>
      <c r="F14" s="63"/>
      <c r="G14" s="111">
        <v>-479660.98688441515</v>
      </c>
      <c r="I14" s="67">
        <f t="shared" si="1"/>
        <v>-11259760.386744065</v>
      </c>
    </row>
    <row r="15" spans="1:11" ht="15.75" thickBot="1" x14ac:dyDescent="0.3">
      <c r="A15" s="58">
        <f t="shared" si="0"/>
        <v>10</v>
      </c>
      <c r="B15" s="61" t="s">
        <v>98</v>
      </c>
      <c r="C15" s="70">
        <f>SUM(C10:C14)</f>
        <v>2447170.7414482008</v>
      </c>
      <c r="D15" s="63"/>
      <c r="E15" s="70">
        <f>SUM(E10:E14)</f>
        <v>22031055.707597714</v>
      </c>
      <c r="F15" s="63"/>
      <c r="G15" s="70">
        <f>SUM(G10:G14)</f>
        <v>-331925.64906877617</v>
      </c>
      <c r="I15" s="70">
        <f t="shared" si="1"/>
        <v>24146300.799977139</v>
      </c>
    </row>
    <row r="16" spans="1:11" ht="15.75" thickTop="1" x14ac:dyDescent="0.25">
      <c r="A16" s="58"/>
      <c r="B16" s="61"/>
      <c r="C16" s="63"/>
      <c r="D16" s="63"/>
      <c r="E16" s="63"/>
      <c r="F16" s="63"/>
      <c r="G16" s="63"/>
    </row>
    <row r="17" spans="1:39" x14ac:dyDescent="0.25">
      <c r="A17" s="58"/>
      <c r="B17" s="61"/>
      <c r="C17" s="71"/>
      <c r="E17" s="71"/>
      <c r="G17" s="71"/>
    </row>
    <row r="18" spans="1:39" x14ac:dyDescent="0.25">
      <c r="A18" s="58"/>
      <c r="B18" s="61"/>
      <c r="C18" s="71"/>
      <c r="E18" s="71"/>
      <c r="G18" s="71"/>
    </row>
    <row r="19" spans="1:39" x14ac:dyDescent="0.25">
      <c r="B19" s="72"/>
    </row>
    <row r="20" spans="1:39" x14ac:dyDescent="0.25">
      <c r="B20" s="57" t="s">
        <v>125</v>
      </c>
      <c r="C20" s="80">
        <v>46022</v>
      </c>
    </row>
    <row r="22" spans="1:39" x14ac:dyDescent="0.25">
      <c r="B22" s="72"/>
      <c r="C22" s="74">
        <f>YEAR(C23)</f>
        <v>2024</v>
      </c>
      <c r="D22" s="74">
        <f t="shared" ref="D22:AM22" si="2">YEAR(D23)</f>
        <v>2025</v>
      </c>
      <c r="E22" s="74">
        <f t="shared" si="2"/>
        <v>2025</v>
      </c>
      <c r="F22" s="74">
        <f t="shared" si="2"/>
        <v>2025</v>
      </c>
      <c r="G22" s="74">
        <f t="shared" si="2"/>
        <v>2025</v>
      </c>
      <c r="H22" s="74">
        <f t="shared" si="2"/>
        <v>2025</v>
      </c>
      <c r="I22" s="74">
        <f t="shared" si="2"/>
        <v>2025</v>
      </c>
      <c r="J22" s="74">
        <f t="shared" si="2"/>
        <v>2025</v>
      </c>
      <c r="K22" s="74">
        <f t="shared" si="2"/>
        <v>2025</v>
      </c>
      <c r="L22" s="74">
        <f t="shared" si="2"/>
        <v>2025</v>
      </c>
      <c r="M22" s="74">
        <f t="shared" si="2"/>
        <v>2025</v>
      </c>
      <c r="N22" s="74">
        <f t="shared" si="2"/>
        <v>2025</v>
      </c>
      <c r="O22" s="74">
        <f t="shared" si="2"/>
        <v>2025</v>
      </c>
      <c r="P22" s="74">
        <f t="shared" si="2"/>
        <v>2026</v>
      </c>
      <c r="Q22" s="74">
        <f t="shared" si="2"/>
        <v>2026</v>
      </c>
      <c r="R22" s="74">
        <f t="shared" si="2"/>
        <v>2026</v>
      </c>
      <c r="S22" s="74">
        <f t="shared" si="2"/>
        <v>2026</v>
      </c>
      <c r="T22" s="74">
        <f t="shared" si="2"/>
        <v>2026</v>
      </c>
      <c r="U22" s="74">
        <f t="shared" si="2"/>
        <v>2026</v>
      </c>
      <c r="V22" s="74">
        <f t="shared" si="2"/>
        <v>2026</v>
      </c>
      <c r="W22" s="74">
        <f t="shared" si="2"/>
        <v>2026</v>
      </c>
      <c r="X22" s="74">
        <f t="shared" si="2"/>
        <v>2026</v>
      </c>
      <c r="Y22" s="74">
        <f t="shared" si="2"/>
        <v>2026</v>
      </c>
      <c r="Z22" s="74">
        <f t="shared" si="2"/>
        <v>2026</v>
      </c>
      <c r="AA22" s="74">
        <f t="shared" si="2"/>
        <v>2026</v>
      </c>
      <c r="AB22" s="74">
        <f t="shared" si="2"/>
        <v>2027</v>
      </c>
      <c r="AC22" s="74">
        <f t="shared" si="2"/>
        <v>2027</v>
      </c>
      <c r="AD22" s="74">
        <f t="shared" si="2"/>
        <v>2027</v>
      </c>
      <c r="AE22" s="74">
        <f t="shared" si="2"/>
        <v>2027</v>
      </c>
      <c r="AF22" s="74">
        <f t="shared" si="2"/>
        <v>2027</v>
      </c>
      <c r="AG22" s="74">
        <f t="shared" si="2"/>
        <v>2027</v>
      </c>
      <c r="AH22" s="74">
        <f t="shared" si="2"/>
        <v>2027</v>
      </c>
      <c r="AI22" s="74">
        <f t="shared" si="2"/>
        <v>2027</v>
      </c>
      <c r="AJ22" s="74">
        <f t="shared" si="2"/>
        <v>2027</v>
      </c>
      <c r="AK22" s="74">
        <f t="shared" si="2"/>
        <v>2027</v>
      </c>
      <c r="AL22" s="74">
        <f t="shared" si="2"/>
        <v>2027</v>
      </c>
      <c r="AM22" s="74">
        <f t="shared" si="2"/>
        <v>2027</v>
      </c>
    </row>
    <row r="23" spans="1:39" customFormat="1" x14ac:dyDescent="0.25">
      <c r="A23" s="57"/>
      <c r="B23" s="57"/>
      <c r="C23" s="43">
        <v>45657</v>
      </c>
      <c r="D23" s="43">
        <v>45688</v>
      </c>
      <c r="E23" s="43">
        <v>45716</v>
      </c>
      <c r="F23" s="43">
        <v>45747</v>
      </c>
      <c r="G23" s="43">
        <v>45777</v>
      </c>
      <c r="H23" s="43">
        <v>45808</v>
      </c>
      <c r="I23" s="43">
        <v>45838</v>
      </c>
      <c r="J23" s="43">
        <v>45869</v>
      </c>
      <c r="K23" s="43">
        <v>45900</v>
      </c>
      <c r="L23" s="43">
        <v>45930</v>
      </c>
      <c r="M23" s="43">
        <v>45961</v>
      </c>
      <c r="N23" s="43">
        <v>45991</v>
      </c>
      <c r="O23" s="43">
        <v>46022</v>
      </c>
      <c r="P23" s="43">
        <v>46053</v>
      </c>
      <c r="Q23" s="43">
        <v>46081</v>
      </c>
      <c r="R23" s="43">
        <v>46112</v>
      </c>
      <c r="S23" s="43">
        <v>46142</v>
      </c>
      <c r="T23" s="43">
        <v>46173</v>
      </c>
      <c r="U23" s="43">
        <v>46203</v>
      </c>
      <c r="V23" s="43">
        <v>46234</v>
      </c>
      <c r="W23" s="43">
        <v>46265</v>
      </c>
      <c r="X23" s="43">
        <v>46295</v>
      </c>
      <c r="Y23" s="43">
        <v>46326</v>
      </c>
      <c r="Z23" s="43">
        <v>46356</v>
      </c>
      <c r="AA23" s="43">
        <v>46387</v>
      </c>
      <c r="AB23" s="43">
        <v>46418</v>
      </c>
      <c r="AC23" s="43">
        <v>46446</v>
      </c>
      <c r="AD23" s="43">
        <v>46477</v>
      </c>
      <c r="AE23" s="43">
        <v>46507</v>
      </c>
      <c r="AF23" s="43">
        <v>46538</v>
      </c>
      <c r="AG23" s="43">
        <v>46568</v>
      </c>
      <c r="AH23" s="43">
        <v>46599</v>
      </c>
      <c r="AI23" s="43">
        <v>46630</v>
      </c>
      <c r="AJ23" s="43">
        <v>46660</v>
      </c>
      <c r="AK23" s="43">
        <v>46691</v>
      </c>
      <c r="AL23" s="43">
        <v>46721</v>
      </c>
      <c r="AM23" s="43">
        <v>46752</v>
      </c>
    </row>
    <row r="24" spans="1:39" customFormat="1" x14ac:dyDescent="0.25">
      <c r="A24" s="57"/>
      <c r="B24" s="53" t="s">
        <v>109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</row>
    <row r="25" spans="1:39" customFormat="1" x14ac:dyDescent="0.25">
      <c r="A25" s="57"/>
      <c r="B25" s="48" t="s">
        <v>110</v>
      </c>
      <c r="C25" s="79">
        <v>0</v>
      </c>
      <c r="D25" s="79">
        <v>0</v>
      </c>
      <c r="E25" s="79">
        <v>6000000</v>
      </c>
      <c r="F25" s="79">
        <v>6000000</v>
      </c>
      <c r="G25" s="79">
        <v>6000000</v>
      </c>
      <c r="H25" s="79">
        <v>6000000</v>
      </c>
      <c r="I25" s="79">
        <v>6000000</v>
      </c>
      <c r="J25" s="79">
        <v>6000000</v>
      </c>
      <c r="K25" s="79">
        <v>6000000</v>
      </c>
      <c r="L25" s="79">
        <v>6000000</v>
      </c>
      <c r="M25" s="79">
        <v>6000000</v>
      </c>
      <c r="N25" s="79">
        <v>6000000</v>
      </c>
      <c r="O25" s="79">
        <v>242033380.42999998</v>
      </c>
      <c r="P25" s="79">
        <v>242803880.42999998</v>
      </c>
      <c r="Q25" s="79">
        <v>243078880.42999998</v>
      </c>
      <c r="R25" s="79">
        <v>243399380.42999998</v>
      </c>
      <c r="S25" s="79">
        <v>243643131.42999998</v>
      </c>
      <c r="T25" s="79">
        <v>243766380.42999998</v>
      </c>
      <c r="U25" s="79">
        <v>243914631.42999998</v>
      </c>
      <c r="V25" s="79">
        <v>243964631.42999998</v>
      </c>
      <c r="W25" s="79">
        <v>243964631.42999998</v>
      </c>
      <c r="X25" s="79">
        <v>243964631.42999998</v>
      </c>
      <c r="Y25" s="79">
        <v>243964631.42999998</v>
      </c>
      <c r="Z25" s="79">
        <v>243964631.42999998</v>
      </c>
      <c r="AA25" s="79">
        <v>243964631.42999998</v>
      </c>
      <c r="AB25" s="79">
        <v>243964631.42999998</v>
      </c>
      <c r="AC25" s="79">
        <v>243964631.42999998</v>
      </c>
      <c r="AD25" s="79">
        <v>243964631.42999998</v>
      </c>
      <c r="AE25" s="79">
        <v>243964631.42999998</v>
      </c>
      <c r="AF25" s="79">
        <v>243964631.42999998</v>
      </c>
      <c r="AG25" s="79">
        <v>243964631.42999998</v>
      </c>
      <c r="AH25" s="79">
        <v>243964631.42999998</v>
      </c>
      <c r="AI25" s="79">
        <v>243964631.42999998</v>
      </c>
      <c r="AJ25" s="79">
        <v>243964631.42999998</v>
      </c>
      <c r="AK25" s="79">
        <v>243964631.42999998</v>
      </c>
      <c r="AL25" s="79">
        <v>243964631.42999998</v>
      </c>
      <c r="AM25" s="79">
        <v>243964631.42999998</v>
      </c>
    </row>
    <row r="26" spans="1:39" customFormat="1" x14ac:dyDescent="0.25">
      <c r="A26" s="57"/>
      <c r="B26" s="48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</row>
    <row r="27" spans="1:39" customFormat="1" ht="15.75" thickBot="1" x14ac:dyDescent="0.3">
      <c r="A27" s="57"/>
      <c r="B27" s="48" t="s">
        <v>111</v>
      </c>
      <c r="C27" s="42">
        <f t="shared" ref="C27:AM27" si="3">SUM(C25:C26)</f>
        <v>0</v>
      </c>
      <c r="D27" s="42">
        <f t="shared" si="3"/>
        <v>0</v>
      </c>
      <c r="E27" s="42">
        <f t="shared" si="3"/>
        <v>6000000</v>
      </c>
      <c r="F27" s="42">
        <f t="shared" si="3"/>
        <v>6000000</v>
      </c>
      <c r="G27" s="42">
        <f t="shared" si="3"/>
        <v>6000000</v>
      </c>
      <c r="H27" s="42">
        <f t="shared" si="3"/>
        <v>6000000</v>
      </c>
      <c r="I27" s="42">
        <f t="shared" si="3"/>
        <v>6000000</v>
      </c>
      <c r="J27" s="42">
        <f t="shared" si="3"/>
        <v>6000000</v>
      </c>
      <c r="K27" s="42">
        <f t="shared" si="3"/>
        <v>6000000</v>
      </c>
      <c r="L27" s="42">
        <f t="shared" si="3"/>
        <v>6000000</v>
      </c>
      <c r="M27" s="42">
        <f t="shared" si="3"/>
        <v>6000000</v>
      </c>
      <c r="N27" s="42">
        <f t="shared" si="3"/>
        <v>6000000</v>
      </c>
      <c r="O27" s="42">
        <f t="shared" si="3"/>
        <v>242033380.42999998</v>
      </c>
      <c r="P27" s="42">
        <f t="shared" si="3"/>
        <v>242803880.42999998</v>
      </c>
      <c r="Q27" s="42">
        <f t="shared" si="3"/>
        <v>243078880.42999998</v>
      </c>
      <c r="R27" s="42">
        <f t="shared" si="3"/>
        <v>243399380.42999998</v>
      </c>
      <c r="S27" s="42">
        <f t="shared" si="3"/>
        <v>243643131.42999998</v>
      </c>
      <c r="T27" s="42">
        <f t="shared" si="3"/>
        <v>243766380.42999998</v>
      </c>
      <c r="U27" s="42">
        <f t="shared" si="3"/>
        <v>243914631.42999998</v>
      </c>
      <c r="V27" s="42">
        <f t="shared" si="3"/>
        <v>243964631.42999998</v>
      </c>
      <c r="W27" s="42">
        <f t="shared" si="3"/>
        <v>243964631.42999998</v>
      </c>
      <c r="X27" s="42">
        <f t="shared" si="3"/>
        <v>243964631.42999998</v>
      </c>
      <c r="Y27" s="42">
        <f t="shared" si="3"/>
        <v>243964631.42999998</v>
      </c>
      <c r="Z27" s="42">
        <f t="shared" si="3"/>
        <v>243964631.42999998</v>
      </c>
      <c r="AA27" s="42">
        <f t="shared" si="3"/>
        <v>243964631.42999998</v>
      </c>
      <c r="AB27" s="42">
        <f t="shared" si="3"/>
        <v>243964631.42999998</v>
      </c>
      <c r="AC27" s="42">
        <f t="shared" si="3"/>
        <v>243964631.42999998</v>
      </c>
      <c r="AD27" s="42">
        <f t="shared" si="3"/>
        <v>243964631.42999998</v>
      </c>
      <c r="AE27" s="42">
        <f t="shared" si="3"/>
        <v>243964631.42999998</v>
      </c>
      <c r="AF27" s="42">
        <f t="shared" si="3"/>
        <v>243964631.42999998</v>
      </c>
      <c r="AG27" s="42">
        <f t="shared" si="3"/>
        <v>243964631.42999998</v>
      </c>
      <c r="AH27" s="42">
        <f t="shared" si="3"/>
        <v>243964631.42999998</v>
      </c>
      <c r="AI27" s="42">
        <f t="shared" si="3"/>
        <v>243964631.42999998</v>
      </c>
      <c r="AJ27" s="42">
        <f t="shared" si="3"/>
        <v>243964631.42999998</v>
      </c>
      <c r="AK27" s="42">
        <f t="shared" si="3"/>
        <v>243964631.42999998</v>
      </c>
      <c r="AL27" s="42">
        <f t="shared" si="3"/>
        <v>243964631.42999998</v>
      </c>
      <c r="AM27" s="42">
        <f t="shared" si="3"/>
        <v>243964631.42999998</v>
      </c>
    </row>
    <row r="28" spans="1:39" customFormat="1" ht="15.75" thickTop="1" x14ac:dyDescent="0.25">
      <c r="A28" s="57"/>
      <c r="B28" s="48" t="s">
        <v>116</v>
      </c>
      <c r="C28" s="94">
        <v>0</v>
      </c>
      <c r="D28" s="94">
        <v>0</v>
      </c>
      <c r="E28" s="94">
        <v>461538.46153846156</v>
      </c>
      <c r="F28" s="94">
        <v>923076.92307692312</v>
      </c>
      <c r="G28" s="94">
        <v>1384615.3846153845</v>
      </c>
      <c r="H28" s="94">
        <v>1846153.8461538462</v>
      </c>
      <c r="I28" s="94">
        <v>2307692.3076923075</v>
      </c>
      <c r="J28" s="94">
        <v>2769230.769230769</v>
      </c>
      <c r="K28" s="94">
        <v>3230769.230769231</v>
      </c>
      <c r="L28" s="94">
        <v>3692307.6923076925</v>
      </c>
      <c r="M28" s="94">
        <v>4153846.153846154</v>
      </c>
      <c r="N28" s="94">
        <v>4615384.615384615</v>
      </c>
      <c r="O28" s="94">
        <v>23233336.956153844</v>
      </c>
      <c r="P28" s="94">
        <v>41910558.527692303</v>
      </c>
      <c r="Q28" s="94">
        <v>60608933.945384629</v>
      </c>
      <c r="R28" s="94">
        <v>78870424.747692302</v>
      </c>
      <c r="S28" s="94">
        <v>97150665.626923084</v>
      </c>
      <c r="T28" s="94">
        <v>115440387.19846155</v>
      </c>
      <c r="U28" s="94">
        <v>133741512.69307692</v>
      </c>
      <c r="V28" s="94">
        <v>152046484.34153846</v>
      </c>
      <c r="W28" s="94">
        <v>170351455.99000001</v>
      </c>
      <c r="X28" s="94">
        <v>188656427.63846156</v>
      </c>
      <c r="Y28" s="94">
        <v>206961399.28692308</v>
      </c>
      <c r="Z28" s="94">
        <v>225266370.93538463</v>
      </c>
      <c r="AA28" s="94">
        <v>243571342.58384615</v>
      </c>
      <c r="AB28" s="94">
        <v>243719900.35307691</v>
      </c>
      <c r="AC28" s="94">
        <v>243809188.89153847</v>
      </c>
      <c r="AD28" s="94">
        <v>243877323.58384618</v>
      </c>
      <c r="AE28" s="94">
        <v>243920804.42999998</v>
      </c>
      <c r="AF28" s="94">
        <v>243945535.19923076</v>
      </c>
      <c r="AG28" s="94">
        <v>243960785.27615383</v>
      </c>
      <c r="AH28" s="94">
        <v>243964631.42999998</v>
      </c>
      <c r="AI28" s="94">
        <v>243964631.42999998</v>
      </c>
      <c r="AJ28" s="94">
        <v>243964631.42999998</v>
      </c>
      <c r="AK28" s="94">
        <v>243964631.42999998</v>
      </c>
      <c r="AL28" s="94">
        <v>243964631.42999998</v>
      </c>
      <c r="AM28" s="94">
        <v>243964631.42999998</v>
      </c>
    </row>
    <row r="29" spans="1:39" customFormat="1" x14ac:dyDescent="0.25">
      <c r="A29" s="57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>
        <f>AVERAGE(C27:O27)-O28</f>
        <v>0</v>
      </c>
      <c r="P29" s="41">
        <f t="shared" ref="P29:AM29" si="4">AVERAGE(D27:P27)-P28</f>
        <v>0</v>
      </c>
      <c r="Q29" s="41">
        <f t="shared" si="4"/>
        <v>0</v>
      </c>
      <c r="R29" s="41">
        <f t="shared" si="4"/>
        <v>0</v>
      </c>
      <c r="S29" s="41">
        <f t="shared" si="4"/>
        <v>0</v>
      </c>
      <c r="T29" s="41">
        <f t="shared" si="4"/>
        <v>0</v>
      </c>
      <c r="U29" s="41">
        <f t="shared" si="4"/>
        <v>0</v>
      </c>
      <c r="V29" s="41">
        <f t="shared" si="4"/>
        <v>0</v>
      </c>
      <c r="W29" s="41">
        <f t="shared" si="4"/>
        <v>0</v>
      </c>
      <c r="X29" s="41">
        <f t="shared" si="4"/>
        <v>0</v>
      </c>
      <c r="Y29" s="41">
        <f t="shared" si="4"/>
        <v>0</v>
      </c>
      <c r="Z29" s="41">
        <f t="shared" si="4"/>
        <v>0</v>
      </c>
      <c r="AA29" s="41">
        <f t="shared" si="4"/>
        <v>0</v>
      </c>
      <c r="AB29" s="41">
        <f t="shared" si="4"/>
        <v>0</v>
      </c>
      <c r="AC29" s="41">
        <f t="shared" si="4"/>
        <v>0</v>
      </c>
      <c r="AD29" s="41">
        <f t="shared" si="4"/>
        <v>0</v>
      </c>
      <c r="AE29" s="41">
        <f t="shared" si="4"/>
        <v>0</v>
      </c>
      <c r="AF29" s="41">
        <f t="shared" si="4"/>
        <v>0</v>
      </c>
      <c r="AG29" s="41">
        <f t="shared" si="4"/>
        <v>0</v>
      </c>
      <c r="AH29" s="41">
        <f t="shared" si="4"/>
        <v>0</v>
      </c>
      <c r="AI29" s="41">
        <f t="shared" si="4"/>
        <v>0</v>
      </c>
      <c r="AJ29" s="41">
        <f t="shared" si="4"/>
        <v>0</v>
      </c>
      <c r="AK29" s="41">
        <f t="shared" si="4"/>
        <v>0</v>
      </c>
      <c r="AL29" s="41">
        <f t="shared" si="4"/>
        <v>0</v>
      </c>
      <c r="AM29" s="41">
        <f t="shared" si="4"/>
        <v>0</v>
      </c>
    </row>
    <row r="30" spans="1:39" customFormat="1" x14ac:dyDescent="0.25">
      <c r="A30" s="57"/>
      <c r="B30" s="53" t="s">
        <v>113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</row>
    <row r="31" spans="1:39" customFormat="1" x14ac:dyDescent="0.25">
      <c r="A31" s="57"/>
      <c r="B31" s="48" t="s">
        <v>95</v>
      </c>
      <c r="C31" s="95"/>
      <c r="D31" s="95">
        <v>0</v>
      </c>
      <c r="E31" s="95">
        <v>0</v>
      </c>
      <c r="F31" s="95">
        <v>0</v>
      </c>
      <c r="G31" s="95">
        <v>0</v>
      </c>
      <c r="H31" s="95">
        <v>0</v>
      </c>
      <c r="I31" s="95">
        <v>0</v>
      </c>
      <c r="J31" s="95">
        <v>0</v>
      </c>
      <c r="K31" s="95">
        <v>0</v>
      </c>
      <c r="L31" s="95">
        <v>0</v>
      </c>
      <c r="M31" s="95">
        <v>0</v>
      </c>
      <c r="N31" s="95">
        <v>0</v>
      </c>
      <c r="O31" s="95">
        <v>0</v>
      </c>
      <c r="P31" s="95">
        <v>613609.17540425016</v>
      </c>
      <c r="Q31" s="95">
        <v>615785.83790425013</v>
      </c>
      <c r="R31" s="95">
        <v>616562.71290425013</v>
      </c>
      <c r="S31" s="95">
        <v>617468.12540425011</v>
      </c>
      <c r="T31" s="95">
        <v>618156.72197925008</v>
      </c>
      <c r="U31" s="95">
        <v>618504.90040425013</v>
      </c>
      <c r="V31" s="95">
        <v>618923.70947925013</v>
      </c>
      <c r="W31" s="95">
        <v>619064.95947925013</v>
      </c>
      <c r="X31" s="95">
        <v>619064.95947925013</v>
      </c>
      <c r="Y31" s="95">
        <v>619064.95947925013</v>
      </c>
      <c r="Z31" s="95">
        <v>619064.95947925013</v>
      </c>
      <c r="AA31" s="95">
        <v>619064.95947925013</v>
      </c>
      <c r="AB31" s="95">
        <v>619064.95947925013</v>
      </c>
      <c r="AC31" s="95">
        <v>619064.95947925013</v>
      </c>
      <c r="AD31" s="95">
        <v>619064.95947925013</v>
      </c>
      <c r="AE31" s="95">
        <v>619064.95947925013</v>
      </c>
      <c r="AF31" s="95">
        <v>619064.95947925013</v>
      </c>
      <c r="AG31" s="95">
        <v>619064.95947925013</v>
      </c>
      <c r="AH31" s="95">
        <v>619064.95947925013</v>
      </c>
      <c r="AI31" s="95">
        <v>619064.95947925013</v>
      </c>
      <c r="AJ31" s="95">
        <v>619064.95947925013</v>
      </c>
      <c r="AK31" s="95">
        <v>619064.95947925013</v>
      </c>
      <c r="AL31" s="95">
        <v>619064.95947925013</v>
      </c>
      <c r="AM31" s="95">
        <v>619064.95947925013</v>
      </c>
    </row>
    <row r="32" spans="1:39" customFormat="1" x14ac:dyDescent="0.25">
      <c r="A32" s="57"/>
      <c r="B32" s="48" t="s">
        <v>114</v>
      </c>
      <c r="C32" s="79">
        <v>0</v>
      </c>
      <c r="D32" s="41">
        <f>+C32+D31</f>
        <v>0</v>
      </c>
      <c r="E32" s="41">
        <f t="shared" ref="E32:AM32" si="5">+D32+E31</f>
        <v>0</v>
      </c>
      <c r="F32" s="41">
        <f t="shared" si="5"/>
        <v>0</v>
      </c>
      <c r="G32" s="41">
        <f t="shared" si="5"/>
        <v>0</v>
      </c>
      <c r="H32" s="41">
        <f t="shared" si="5"/>
        <v>0</v>
      </c>
      <c r="I32" s="41">
        <f t="shared" si="5"/>
        <v>0</v>
      </c>
      <c r="J32" s="41">
        <f t="shared" si="5"/>
        <v>0</v>
      </c>
      <c r="K32" s="41">
        <f t="shared" si="5"/>
        <v>0</v>
      </c>
      <c r="L32" s="41">
        <f t="shared" si="5"/>
        <v>0</v>
      </c>
      <c r="M32" s="41">
        <f t="shared" si="5"/>
        <v>0</v>
      </c>
      <c r="N32" s="41">
        <f t="shared" si="5"/>
        <v>0</v>
      </c>
      <c r="O32" s="41">
        <f t="shared" si="5"/>
        <v>0</v>
      </c>
      <c r="P32" s="41">
        <f t="shared" si="5"/>
        <v>613609.17540425016</v>
      </c>
      <c r="Q32" s="41">
        <f t="shared" si="5"/>
        <v>1229395.0133085004</v>
      </c>
      <c r="R32" s="41">
        <f t="shared" si="5"/>
        <v>1845957.7262127507</v>
      </c>
      <c r="S32" s="41">
        <f t="shared" si="5"/>
        <v>2463425.851617001</v>
      </c>
      <c r="T32" s="41">
        <f t="shared" si="5"/>
        <v>3081582.5735962512</v>
      </c>
      <c r="U32" s="41">
        <f t="shared" si="5"/>
        <v>3700087.4740005014</v>
      </c>
      <c r="V32" s="41">
        <f t="shared" si="5"/>
        <v>4319011.1834797515</v>
      </c>
      <c r="W32" s="41">
        <f t="shared" si="5"/>
        <v>4938076.1429590015</v>
      </c>
      <c r="X32" s="41">
        <f t="shared" si="5"/>
        <v>5557141.1024382515</v>
      </c>
      <c r="Y32" s="41">
        <f t="shared" si="5"/>
        <v>6176206.0619175015</v>
      </c>
      <c r="Z32" s="41">
        <f t="shared" si="5"/>
        <v>6795271.0213967515</v>
      </c>
      <c r="AA32" s="41">
        <f t="shared" si="5"/>
        <v>7414335.9808760015</v>
      </c>
      <c r="AB32" s="41">
        <f t="shared" si="5"/>
        <v>8033400.9403552515</v>
      </c>
      <c r="AC32" s="41">
        <f t="shared" si="5"/>
        <v>8652465.8998345025</v>
      </c>
      <c r="AD32" s="41">
        <f t="shared" si="5"/>
        <v>9271530.8593137525</v>
      </c>
      <c r="AE32" s="41">
        <f t="shared" si="5"/>
        <v>9890595.8187930025</v>
      </c>
      <c r="AF32" s="41">
        <f t="shared" si="5"/>
        <v>10509660.778272253</v>
      </c>
      <c r="AG32" s="41">
        <f t="shared" si="5"/>
        <v>11128725.737751503</v>
      </c>
      <c r="AH32" s="41">
        <f t="shared" si="5"/>
        <v>11747790.697230753</v>
      </c>
      <c r="AI32" s="41">
        <f t="shared" si="5"/>
        <v>12366855.656710003</v>
      </c>
      <c r="AJ32" s="41">
        <f t="shared" si="5"/>
        <v>12985920.616189253</v>
      </c>
      <c r="AK32" s="41">
        <f t="shared" si="5"/>
        <v>13604985.575668503</v>
      </c>
      <c r="AL32" s="41">
        <f t="shared" si="5"/>
        <v>14224050.535147753</v>
      </c>
      <c r="AM32" s="41">
        <f t="shared" si="5"/>
        <v>14843115.494627003</v>
      </c>
    </row>
    <row r="33" spans="1:39" s="116" customFormat="1" x14ac:dyDescent="0.25">
      <c r="C33" s="79"/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  <c r="R33" s="79">
        <v>0</v>
      </c>
      <c r="S33" s="79">
        <v>0</v>
      </c>
      <c r="T33" s="79">
        <v>0</v>
      </c>
      <c r="U33" s="79">
        <v>0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79">
        <v>0</v>
      </c>
      <c r="AC33" s="79">
        <v>0</v>
      </c>
      <c r="AD33" s="79">
        <v>0</v>
      </c>
      <c r="AE33" s="79">
        <v>0</v>
      </c>
      <c r="AF33" s="79">
        <v>0</v>
      </c>
      <c r="AG33" s="79">
        <v>0</v>
      </c>
      <c r="AH33" s="79">
        <v>0</v>
      </c>
      <c r="AI33" s="79">
        <v>0</v>
      </c>
      <c r="AJ33" s="79">
        <v>0</v>
      </c>
      <c r="AK33" s="79">
        <v>0</v>
      </c>
      <c r="AL33" s="79">
        <v>0</v>
      </c>
      <c r="AM33" s="79">
        <v>0</v>
      </c>
    </row>
    <row r="34" spans="1:39" customFormat="1" x14ac:dyDescent="0.25">
      <c r="A34" s="57"/>
      <c r="B34" s="53" t="s">
        <v>115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1:39" customFormat="1" x14ac:dyDescent="0.25">
      <c r="A35" s="57"/>
      <c r="B35" s="48" t="s">
        <v>111</v>
      </c>
      <c r="C35" s="41">
        <f>+C27</f>
        <v>0</v>
      </c>
      <c r="D35" s="41">
        <f t="shared" ref="D35:AM35" si="6">+D27</f>
        <v>0</v>
      </c>
      <c r="E35" s="41">
        <f t="shared" si="6"/>
        <v>6000000</v>
      </c>
      <c r="F35" s="41">
        <f t="shared" si="6"/>
        <v>6000000</v>
      </c>
      <c r="G35" s="41">
        <f t="shared" si="6"/>
        <v>6000000</v>
      </c>
      <c r="H35" s="41">
        <f t="shared" si="6"/>
        <v>6000000</v>
      </c>
      <c r="I35" s="41">
        <f t="shared" si="6"/>
        <v>6000000</v>
      </c>
      <c r="J35" s="41">
        <f t="shared" si="6"/>
        <v>6000000</v>
      </c>
      <c r="K35" s="41">
        <f t="shared" si="6"/>
        <v>6000000</v>
      </c>
      <c r="L35" s="41">
        <f t="shared" si="6"/>
        <v>6000000</v>
      </c>
      <c r="M35" s="41">
        <f t="shared" si="6"/>
        <v>6000000</v>
      </c>
      <c r="N35" s="41">
        <f t="shared" si="6"/>
        <v>6000000</v>
      </c>
      <c r="O35" s="41">
        <f t="shared" si="6"/>
        <v>242033380.42999998</v>
      </c>
      <c r="P35" s="41">
        <f t="shared" si="6"/>
        <v>242803880.42999998</v>
      </c>
      <c r="Q35" s="41">
        <f t="shared" si="6"/>
        <v>243078880.42999998</v>
      </c>
      <c r="R35" s="41">
        <f t="shared" si="6"/>
        <v>243399380.42999998</v>
      </c>
      <c r="S35" s="41">
        <f t="shared" si="6"/>
        <v>243643131.42999998</v>
      </c>
      <c r="T35" s="41">
        <f t="shared" si="6"/>
        <v>243766380.42999998</v>
      </c>
      <c r="U35" s="41">
        <f t="shared" si="6"/>
        <v>243914631.42999998</v>
      </c>
      <c r="V35" s="41">
        <f t="shared" si="6"/>
        <v>243964631.42999998</v>
      </c>
      <c r="W35" s="41">
        <f t="shared" si="6"/>
        <v>243964631.42999998</v>
      </c>
      <c r="X35" s="41">
        <f t="shared" si="6"/>
        <v>243964631.42999998</v>
      </c>
      <c r="Y35" s="41">
        <f t="shared" si="6"/>
        <v>243964631.42999998</v>
      </c>
      <c r="Z35" s="41">
        <f t="shared" si="6"/>
        <v>243964631.42999998</v>
      </c>
      <c r="AA35" s="41">
        <f t="shared" si="6"/>
        <v>243964631.42999998</v>
      </c>
      <c r="AB35" s="41">
        <f t="shared" si="6"/>
        <v>243964631.42999998</v>
      </c>
      <c r="AC35" s="41">
        <f t="shared" si="6"/>
        <v>243964631.42999998</v>
      </c>
      <c r="AD35" s="41">
        <f t="shared" si="6"/>
        <v>243964631.42999998</v>
      </c>
      <c r="AE35" s="41">
        <f t="shared" si="6"/>
        <v>243964631.42999998</v>
      </c>
      <c r="AF35" s="41">
        <f t="shared" si="6"/>
        <v>243964631.42999998</v>
      </c>
      <c r="AG35" s="41">
        <f t="shared" si="6"/>
        <v>243964631.42999998</v>
      </c>
      <c r="AH35" s="41">
        <f t="shared" si="6"/>
        <v>243964631.42999998</v>
      </c>
      <c r="AI35" s="41">
        <f t="shared" si="6"/>
        <v>243964631.42999998</v>
      </c>
      <c r="AJ35" s="41">
        <f t="shared" si="6"/>
        <v>243964631.42999998</v>
      </c>
      <c r="AK35" s="41">
        <f t="shared" si="6"/>
        <v>243964631.42999998</v>
      </c>
      <c r="AL35" s="41">
        <f t="shared" si="6"/>
        <v>243964631.42999998</v>
      </c>
      <c r="AM35" s="41">
        <f t="shared" si="6"/>
        <v>243964631.42999998</v>
      </c>
    </row>
    <row r="36" spans="1:39" customFormat="1" x14ac:dyDescent="0.25">
      <c r="A36" s="57"/>
      <c r="B36" s="48" t="s">
        <v>114</v>
      </c>
      <c r="C36" s="41">
        <f>+C32</f>
        <v>0</v>
      </c>
      <c r="D36" s="41">
        <f t="shared" ref="D36:AM36" si="7">+D32</f>
        <v>0</v>
      </c>
      <c r="E36" s="41">
        <f t="shared" si="7"/>
        <v>0</v>
      </c>
      <c r="F36" s="41">
        <f t="shared" si="7"/>
        <v>0</v>
      </c>
      <c r="G36" s="41">
        <f t="shared" si="7"/>
        <v>0</v>
      </c>
      <c r="H36" s="41">
        <f t="shared" si="7"/>
        <v>0</v>
      </c>
      <c r="I36" s="41">
        <f t="shared" si="7"/>
        <v>0</v>
      </c>
      <c r="J36" s="41">
        <f t="shared" si="7"/>
        <v>0</v>
      </c>
      <c r="K36" s="41">
        <f t="shared" si="7"/>
        <v>0</v>
      </c>
      <c r="L36" s="41">
        <f t="shared" si="7"/>
        <v>0</v>
      </c>
      <c r="M36" s="41">
        <f t="shared" si="7"/>
        <v>0</v>
      </c>
      <c r="N36" s="41">
        <f t="shared" si="7"/>
        <v>0</v>
      </c>
      <c r="O36" s="41">
        <f t="shared" si="7"/>
        <v>0</v>
      </c>
      <c r="P36" s="41">
        <f t="shared" si="7"/>
        <v>613609.17540425016</v>
      </c>
      <c r="Q36" s="41">
        <f t="shared" si="7"/>
        <v>1229395.0133085004</v>
      </c>
      <c r="R36" s="41">
        <f t="shared" si="7"/>
        <v>1845957.7262127507</v>
      </c>
      <c r="S36" s="41">
        <f t="shared" si="7"/>
        <v>2463425.851617001</v>
      </c>
      <c r="T36" s="41">
        <f t="shared" si="7"/>
        <v>3081582.5735962512</v>
      </c>
      <c r="U36" s="41">
        <f t="shared" si="7"/>
        <v>3700087.4740005014</v>
      </c>
      <c r="V36" s="41">
        <f t="shared" si="7"/>
        <v>4319011.1834797515</v>
      </c>
      <c r="W36" s="41">
        <f t="shared" si="7"/>
        <v>4938076.1429590015</v>
      </c>
      <c r="X36" s="41">
        <f t="shared" si="7"/>
        <v>5557141.1024382515</v>
      </c>
      <c r="Y36" s="41">
        <f t="shared" si="7"/>
        <v>6176206.0619175015</v>
      </c>
      <c r="Z36" s="41">
        <f t="shared" si="7"/>
        <v>6795271.0213967515</v>
      </c>
      <c r="AA36" s="41">
        <f t="shared" si="7"/>
        <v>7414335.9808760015</v>
      </c>
      <c r="AB36" s="41">
        <f t="shared" si="7"/>
        <v>8033400.9403552515</v>
      </c>
      <c r="AC36" s="41">
        <f t="shared" si="7"/>
        <v>8652465.8998345025</v>
      </c>
      <c r="AD36" s="41">
        <f t="shared" si="7"/>
        <v>9271530.8593137525</v>
      </c>
      <c r="AE36" s="41">
        <f t="shared" si="7"/>
        <v>9890595.8187930025</v>
      </c>
      <c r="AF36" s="41">
        <f t="shared" si="7"/>
        <v>10509660.778272253</v>
      </c>
      <c r="AG36" s="41">
        <f t="shared" si="7"/>
        <v>11128725.737751503</v>
      </c>
      <c r="AH36" s="41">
        <f t="shared" si="7"/>
        <v>11747790.697230753</v>
      </c>
      <c r="AI36" s="41">
        <f t="shared" si="7"/>
        <v>12366855.656710003</v>
      </c>
      <c r="AJ36" s="41">
        <f t="shared" si="7"/>
        <v>12985920.616189253</v>
      </c>
      <c r="AK36" s="41">
        <f t="shared" si="7"/>
        <v>13604985.575668503</v>
      </c>
      <c r="AL36" s="41">
        <f t="shared" si="7"/>
        <v>14224050.535147753</v>
      </c>
      <c r="AM36" s="41">
        <f t="shared" si="7"/>
        <v>14843115.494627003</v>
      </c>
    </row>
    <row r="37" spans="1:39" customFormat="1" ht="15.75" thickBot="1" x14ac:dyDescent="0.3">
      <c r="A37" s="57"/>
      <c r="B37" s="48" t="s">
        <v>115</v>
      </c>
      <c r="C37" s="77">
        <f>+C35-C36</f>
        <v>0</v>
      </c>
      <c r="D37" s="77">
        <f t="shared" ref="D37:AM37" si="8">+D35-D36</f>
        <v>0</v>
      </c>
      <c r="E37" s="77">
        <f t="shared" si="8"/>
        <v>6000000</v>
      </c>
      <c r="F37" s="77">
        <f t="shared" si="8"/>
        <v>6000000</v>
      </c>
      <c r="G37" s="77">
        <f t="shared" si="8"/>
        <v>6000000</v>
      </c>
      <c r="H37" s="77">
        <f t="shared" si="8"/>
        <v>6000000</v>
      </c>
      <c r="I37" s="77">
        <f t="shared" si="8"/>
        <v>6000000</v>
      </c>
      <c r="J37" s="77">
        <f t="shared" si="8"/>
        <v>6000000</v>
      </c>
      <c r="K37" s="77">
        <f t="shared" si="8"/>
        <v>6000000</v>
      </c>
      <c r="L37" s="77">
        <f t="shared" si="8"/>
        <v>6000000</v>
      </c>
      <c r="M37" s="77">
        <f t="shared" si="8"/>
        <v>6000000</v>
      </c>
      <c r="N37" s="77">
        <f t="shared" si="8"/>
        <v>6000000</v>
      </c>
      <c r="O37" s="77">
        <f t="shared" si="8"/>
        <v>242033380.42999998</v>
      </c>
      <c r="P37" s="77">
        <f t="shared" si="8"/>
        <v>242190271.25459573</v>
      </c>
      <c r="Q37" s="77">
        <f t="shared" si="8"/>
        <v>241849485.41669148</v>
      </c>
      <c r="R37" s="77">
        <f t="shared" si="8"/>
        <v>241553422.70378724</v>
      </c>
      <c r="S37" s="77">
        <f t="shared" si="8"/>
        <v>241179705.57838297</v>
      </c>
      <c r="T37" s="77">
        <f t="shared" si="8"/>
        <v>240684797.85640374</v>
      </c>
      <c r="U37" s="77">
        <f t="shared" si="8"/>
        <v>240214543.95599946</v>
      </c>
      <c r="V37" s="77">
        <f t="shared" si="8"/>
        <v>239645620.24652022</v>
      </c>
      <c r="W37" s="77">
        <f t="shared" si="8"/>
        <v>239026555.28704098</v>
      </c>
      <c r="X37" s="77">
        <f t="shared" si="8"/>
        <v>238407490.32756174</v>
      </c>
      <c r="Y37" s="77">
        <f t="shared" si="8"/>
        <v>237788425.36808246</v>
      </c>
      <c r="Z37" s="77">
        <f t="shared" si="8"/>
        <v>237169360.40860322</v>
      </c>
      <c r="AA37" s="77">
        <f t="shared" si="8"/>
        <v>236550295.44912398</v>
      </c>
      <c r="AB37" s="77">
        <f t="shared" si="8"/>
        <v>235931230.48964474</v>
      </c>
      <c r="AC37" s="77">
        <f t="shared" si="8"/>
        <v>235312165.53016546</v>
      </c>
      <c r="AD37" s="77">
        <f t="shared" si="8"/>
        <v>234693100.57068622</v>
      </c>
      <c r="AE37" s="77">
        <f t="shared" si="8"/>
        <v>234074035.61120698</v>
      </c>
      <c r="AF37" s="77">
        <f t="shared" si="8"/>
        <v>233454970.65172774</v>
      </c>
      <c r="AG37" s="77">
        <f t="shared" si="8"/>
        <v>232835905.69224846</v>
      </c>
      <c r="AH37" s="77">
        <f t="shared" si="8"/>
        <v>232216840.73276922</v>
      </c>
      <c r="AI37" s="77">
        <f t="shared" si="8"/>
        <v>231597775.77328998</v>
      </c>
      <c r="AJ37" s="77">
        <f t="shared" si="8"/>
        <v>230978710.81381074</v>
      </c>
      <c r="AK37" s="77">
        <f t="shared" si="8"/>
        <v>230359645.85433146</v>
      </c>
      <c r="AL37" s="77">
        <f t="shared" si="8"/>
        <v>229740580.89485222</v>
      </c>
      <c r="AM37" s="77">
        <f t="shared" si="8"/>
        <v>229121515.93537298</v>
      </c>
    </row>
    <row r="38" spans="1:39" customFormat="1" x14ac:dyDescent="0.25">
      <c r="A38" s="57"/>
      <c r="B38" s="48" t="s">
        <v>116</v>
      </c>
      <c r="C38" s="94">
        <v>0</v>
      </c>
      <c r="D38" s="94">
        <v>0</v>
      </c>
      <c r="E38" s="94">
        <v>461538.46153846156</v>
      </c>
      <c r="F38" s="94">
        <v>923076.92307692312</v>
      </c>
      <c r="G38" s="94">
        <v>1384615.3846153845</v>
      </c>
      <c r="H38" s="94">
        <v>1846153.8461538462</v>
      </c>
      <c r="I38" s="94">
        <v>2307692.3076923075</v>
      </c>
      <c r="J38" s="94">
        <v>2769230.769230769</v>
      </c>
      <c r="K38" s="94">
        <v>3230769.230769231</v>
      </c>
      <c r="L38" s="94">
        <v>3692307.6923076925</v>
      </c>
      <c r="M38" s="94">
        <v>4153846.153846154</v>
      </c>
      <c r="N38" s="94">
        <v>4615384.615384615</v>
      </c>
      <c r="O38" s="94">
        <v>23233336.956153844</v>
      </c>
      <c r="P38" s="94">
        <v>41863357.821891978</v>
      </c>
      <c r="Q38" s="94">
        <v>60467164.392406724</v>
      </c>
      <c r="R38" s="94">
        <v>78586658.446544185</v>
      </c>
      <c r="S38" s="94">
        <v>96677405.029496744</v>
      </c>
      <c r="T38" s="94">
        <v>114730081.78768164</v>
      </c>
      <c r="U38" s="94">
        <v>132746585.16891237</v>
      </c>
      <c r="V38" s="94">
        <v>150719325.18787545</v>
      </c>
      <c r="W38" s="94">
        <v>168644444.82534015</v>
      </c>
      <c r="X38" s="94">
        <v>186521944.08130646</v>
      </c>
      <c r="Y38" s="94">
        <v>204351822.95577434</v>
      </c>
      <c r="Z38" s="94">
        <v>222134081.44874382</v>
      </c>
      <c r="AA38" s="94">
        <v>239868719.56021488</v>
      </c>
      <c r="AB38" s="94">
        <v>239399323.41095677</v>
      </c>
      <c r="AC38" s="94">
        <v>238870238.3552314</v>
      </c>
      <c r="AD38" s="94">
        <v>238319747.213231</v>
      </c>
      <c r="AE38" s="94">
        <v>237744409.74457094</v>
      </c>
      <c r="AF38" s="94">
        <v>237150199.36559749</v>
      </c>
      <c r="AG38" s="94">
        <v>236546438.42989323</v>
      </c>
      <c r="AH38" s="94">
        <v>235931230.48964474</v>
      </c>
      <c r="AI38" s="94">
        <v>235312165.53016546</v>
      </c>
      <c r="AJ38" s="94">
        <v>234693100.57068622</v>
      </c>
      <c r="AK38" s="94">
        <v>234074035.61120698</v>
      </c>
      <c r="AL38" s="94">
        <v>233454970.65172774</v>
      </c>
      <c r="AM38" s="94">
        <v>232835905.69224846</v>
      </c>
    </row>
    <row r="39" spans="1:39" s="115" customFormat="1" x14ac:dyDescent="0.25">
      <c r="B39" s="124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>
        <f>O28-AVERAGE(C32:O32)-O38</f>
        <v>0</v>
      </c>
      <c r="P39" s="122">
        <f t="shared" ref="P39:AM39" si="9">P28-AVERAGE(D32:P32)-P38</f>
        <v>0</v>
      </c>
      <c r="Q39" s="122">
        <f t="shared" si="9"/>
        <v>0</v>
      </c>
      <c r="R39" s="122">
        <f t="shared" si="9"/>
        <v>0</v>
      </c>
      <c r="S39" s="122">
        <f t="shared" si="9"/>
        <v>0</v>
      </c>
      <c r="T39" s="122">
        <f t="shared" si="9"/>
        <v>0</v>
      </c>
      <c r="U39" s="122">
        <f t="shared" si="9"/>
        <v>0</v>
      </c>
      <c r="V39" s="122">
        <f t="shared" si="9"/>
        <v>0</v>
      </c>
      <c r="W39" s="122">
        <f t="shared" si="9"/>
        <v>0</v>
      </c>
      <c r="X39" s="122">
        <f t="shared" si="9"/>
        <v>0</v>
      </c>
      <c r="Y39" s="122">
        <f t="shared" si="9"/>
        <v>0</v>
      </c>
      <c r="Z39" s="122">
        <f t="shared" si="9"/>
        <v>0</v>
      </c>
      <c r="AA39" s="122">
        <f t="shared" si="9"/>
        <v>0</v>
      </c>
      <c r="AB39" s="122">
        <f t="shared" si="9"/>
        <v>0</v>
      </c>
      <c r="AC39" s="122">
        <f t="shared" si="9"/>
        <v>0</v>
      </c>
      <c r="AD39" s="122">
        <f t="shared" si="9"/>
        <v>0</v>
      </c>
      <c r="AE39" s="122">
        <f t="shared" si="9"/>
        <v>0</v>
      </c>
      <c r="AF39" s="122">
        <f t="shared" si="9"/>
        <v>0</v>
      </c>
      <c r="AG39" s="122">
        <f t="shared" si="9"/>
        <v>0</v>
      </c>
      <c r="AH39" s="122">
        <f t="shared" si="9"/>
        <v>0</v>
      </c>
      <c r="AI39" s="122">
        <f t="shared" si="9"/>
        <v>0</v>
      </c>
      <c r="AJ39" s="122">
        <f t="shared" si="9"/>
        <v>0</v>
      </c>
      <c r="AK39" s="122">
        <f t="shared" si="9"/>
        <v>0</v>
      </c>
      <c r="AL39" s="122">
        <f t="shared" si="9"/>
        <v>0</v>
      </c>
      <c r="AM39" s="122">
        <f t="shared" si="9"/>
        <v>0</v>
      </c>
    </row>
    <row r="40" spans="1:39" x14ac:dyDescent="0.25">
      <c r="B40" s="56" t="s">
        <v>117</v>
      </c>
      <c r="C40" s="104">
        <v>2025</v>
      </c>
      <c r="D40" s="104">
        <v>2026</v>
      </c>
      <c r="E40" s="104">
        <v>2027</v>
      </c>
      <c r="AM40" s="71"/>
    </row>
    <row r="41" spans="1:39" x14ac:dyDescent="0.25">
      <c r="B41" s="61" t="s">
        <v>118</v>
      </c>
      <c r="C41" s="98">
        <f>+C23</f>
        <v>45657</v>
      </c>
      <c r="D41" s="98">
        <f>+O23</f>
        <v>46022</v>
      </c>
      <c r="E41" s="98">
        <f>+AA23</f>
        <v>46387</v>
      </c>
    </row>
    <row r="42" spans="1:39" x14ac:dyDescent="0.25">
      <c r="B42" s="61" t="s">
        <v>126</v>
      </c>
      <c r="C42" s="75">
        <f>SUMIF($C$23:$AM$23,C41,$C$35:$AM$35)</f>
        <v>0</v>
      </c>
      <c r="D42" s="75">
        <f>SUMIF($C$23:$AM$23,D41,$C$35:$AM$35)</f>
        <v>242033380.42999998</v>
      </c>
      <c r="E42" s="75">
        <f>SUMIF($C$23:$AM$23,E41,$C$35:$AM$35)</f>
        <v>243964631.42999998</v>
      </c>
    </row>
    <row r="43" spans="1:39" x14ac:dyDescent="0.25">
      <c r="B43" s="61" t="s">
        <v>9</v>
      </c>
      <c r="C43" s="73">
        <f>Assumptions!C13*(1-Assumptions!B12)</f>
        <v>3.259999999999999E-3</v>
      </c>
      <c r="D43" s="73">
        <f>Assumptions!D13*(1-Assumptions!C12)</f>
        <v>3.259999999999999E-3</v>
      </c>
      <c r="E43" s="73">
        <f>Assumptions!E13*(1-Assumptions!D12)</f>
        <v>3.259999999999999E-3</v>
      </c>
      <c r="F43" s="73"/>
      <c r="H43" s="73"/>
    </row>
    <row r="44" spans="1:39" ht="15.75" thickBot="1" x14ac:dyDescent="0.3">
      <c r="B44" s="61" t="s">
        <v>96</v>
      </c>
      <c r="C44" s="76">
        <f>+C42*C43</f>
        <v>0</v>
      </c>
      <c r="D44" s="76">
        <f>+D42*D43</f>
        <v>789028.82020179974</v>
      </c>
      <c r="E44" s="76">
        <f>+E42*E43</f>
        <v>795324.69846179965</v>
      </c>
      <c r="F44" s="73"/>
      <c r="H44" s="73"/>
    </row>
    <row r="45" spans="1:39" x14ac:dyDescent="0.25">
      <c r="D45" s="73"/>
      <c r="F45" s="73"/>
      <c r="H45" s="73"/>
    </row>
    <row r="46" spans="1:39" x14ac:dyDescent="0.25">
      <c r="B46" s="72"/>
      <c r="D46" s="73"/>
      <c r="F46" s="73"/>
      <c r="H46" s="73"/>
    </row>
    <row r="47" spans="1:39" x14ac:dyDescent="0.25">
      <c r="B47" s="72"/>
      <c r="D47" s="71"/>
      <c r="E47" s="71"/>
      <c r="F47" s="73"/>
      <c r="H47" s="73"/>
    </row>
    <row r="48" spans="1:39" x14ac:dyDescent="0.25">
      <c r="B48" s="72"/>
      <c r="D48" s="71"/>
      <c r="E48" s="71"/>
      <c r="F48" s="73"/>
      <c r="H48" s="73"/>
    </row>
    <row r="49" spans="2:8" x14ac:dyDescent="0.25">
      <c r="B49" s="72"/>
      <c r="D49" s="99"/>
      <c r="E49" s="99"/>
      <c r="F49" s="73"/>
      <c r="H49" s="73"/>
    </row>
    <row r="50" spans="2:8" x14ac:dyDescent="0.25">
      <c r="B50" s="72"/>
      <c r="D50" s="73"/>
      <c r="F50" s="73"/>
      <c r="H50" s="73"/>
    </row>
    <row r="51" spans="2:8" x14ac:dyDescent="0.25">
      <c r="B51" s="72"/>
      <c r="D51" s="73"/>
      <c r="F51" s="73"/>
      <c r="H51" s="73"/>
    </row>
    <row r="52" spans="2:8" x14ac:dyDescent="0.25">
      <c r="B52" s="72"/>
      <c r="D52" s="73"/>
      <c r="F52" s="73"/>
      <c r="H52" s="73"/>
    </row>
    <row r="53" spans="2:8" x14ac:dyDescent="0.25">
      <c r="B53" s="72"/>
      <c r="D53" s="73"/>
      <c r="F53" s="73"/>
      <c r="H53" s="73"/>
    </row>
    <row r="54" spans="2:8" x14ac:dyDescent="0.25">
      <c r="B54" s="72"/>
      <c r="D54" s="73"/>
      <c r="F54" s="73"/>
      <c r="H54" s="73"/>
    </row>
    <row r="55" spans="2:8" x14ac:dyDescent="0.25">
      <c r="B55" s="72"/>
      <c r="D55" s="73"/>
      <c r="F55" s="73"/>
      <c r="H55" s="73"/>
    </row>
    <row r="56" spans="2:8" x14ac:dyDescent="0.25">
      <c r="B56" s="72"/>
      <c r="D56" s="73"/>
      <c r="F56" s="73"/>
      <c r="H56" s="73"/>
    </row>
    <row r="57" spans="2:8" x14ac:dyDescent="0.25">
      <c r="B57" s="72"/>
      <c r="D57" s="73"/>
      <c r="F57" s="73"/>
      <c r="H57" s="73"/>
    </row>
    <row r="58" spans="2:8" x14ac:dyDescent="0.25">
      <c r="B58" s="72"/>
      <c r="D58" s="73"/>
      <c r="F58" s="73"/>
      <c r="H58" s="73"/>
    </row>
    <row r="59" spans="2:8" x14ac:dyDescent="0.25">
      <c r="B59" s="72"/>
      <c r="D59" s="73"/>
      <c r="F59" s="73"/>
      <c r="H59" s="73"/>
    </row>
    <row r="60" spans="2:8" x14ac:dyDescent="0.25">
      <c r="B60" s="72"/>
      <c r="D60" s="73"/>
      <c r="F60" s="73"/>
      <c r="H60" s="73"/>
    </row>
    <row r="61" spans="2:8" x14ac:dyDescent="0.25">
      <c r="B61" s="72"/>
      <c r="D61" s="73"/>
      <c r="F61" s="73"/>
      <c r="H61" s="73"/>
    </row>
    <row r="62" spans="2:8" x14ac:dyDescent="0.25">
      <c r="B62" s="72"/>
      <c r="D62" s="73"/>
      <c r="F62" s="73"/>
      <c r="H62" s="73"/>
    </row>
    <row r="63" spans="2:8" x14ac:dyDescent="0.25">
      <c r="B63" s="72"/>
      <c r="D63" s="73"/>
      <c r="F63" s="73"/>
      <c r="H63" s="73"/>
    </row>
    <row r="64" spans="2:8" x14ac:dyDescent="0.25">
      <c r="B64" s="72"/>
      <c r="D64" s="73"/>
      <c r="F64" s="73"/>
      <c r="H64" s="73"/>
    </row>
    <row r="65" spans="2:8" x14ac:dyDescent="0.25">
      <c r="B65" s="72"/>
      <c r="D65" s="73"/>
      <c r="F65" s="73"/>
      <c r="H65" s="73"/>
    </row>
    <row r="66" spans="2:8" x14ac:dyDescent="0.25">
      <c r="B66" s="72"/>
      <c r="D66" s="73"/>
      <c r="F66" s="73"/>
      <c r="H66" s="73"/>
    </row>
    <row r="67" spans="2:8" x14ac:dyDescent="0.25">
      <c r="B67" s="72"/>
      <c r="D67" s="73"/>
      <c r="F67" s="73"/>
      <c r="H67" s="73"/>
    </row>
  </sheetData>
  <pageMargins left="0.7" right="0.7" top="0.75" bottom="0.75" header="0.3" footer="0.3"/>
  <pageSetup scale="77" fitToHeight="0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877AE-0513-4570-9ABE-4E25037D203D}">
  <sheetPr>
    <pageSetUpPr fitToPage="1"/>
  </sheetPr>
  <dimension ref="A1:AN71"/>
  <sheetViews>
    <sheetView showGridLines="0" topLeftCell="X15" zoomScale="70" zoomScaleNormal="70" workbookViewId="0">
      <selection activeCell="G15" activeCellId="1" sqref="E15 G15"/>
    </sheetView>
  </sheetViews>
  <sheetFormatPr defaultColWidth="9.140625" defaultRowHeight="15" x14ac:dyDescent="0.25"/>
  <cols>
    <col min="1" max="1" width="6" style="57" customWidth="1"/>
    <col min="2" max="2" width="42.42578125" style="57" customWidth="1"/>
    <col min="3" max="39" width="15.5703125" style="57" customWidth="1"/>
    <col min="40" max="16384" width="9.140625" style="57"/>
  </cols>
  <sheetData>
    <row r="1" spans="1:10" x14ac:dyDescent="0.25">
      <c r="A1" s="56" t="s">
        <v>0</v>
      </c>
    </row>
    <row r="2" spans="1:10" x14ac:dyDescent="0.25">
      <c r="A2" s="56" t="s">
        <v>87</v>
      </c>
      <c r="C2" s="56"/>
    </row>
    <row r="3" spans="1:10" x14ac:dyDescent="0.25">
      <c r="A3" s="56" t="str">
        <f>"Solar - Big Four &amp; Farmland Revenue Requirement @ "&amp;TEXT(Assumptions!C9,"0.00%")&amp;" ROE"</f>
        <v>Solar - Big Four &amp; Farmland Revenue Requirement @ 11.50% ROE</v>
      </c>
      <c r="B3" s="56"/>
      <c r="C3" s="56"/>
    </row>
    <row r="4" spans="1:10" x14ac:dyDescent="0.25">
      <c r="B4" s="90"/>
    </row>
    <row r="5" spans="1:10" x14ac:dyDescent="0.25">
      <c r="A5" s="58"/>
      <c r="C5" s="59">
        <v>2025</v>
      </c>
      <c r="D5" s="60"/>
      <c r="E5" s="59">
        <v>2026</v>
      </c>
      <c r="F5" s="60"/>
      <c r="G5" s="59">
        <v>2027</v>
      </c>
      <c r="I5" s="59" t="s">
        <v>51</v>
      </c>
    </row>
    <row r="6" spans="1:10" x14ac:dyDescent="0.25">
      <c r="A6" s="58">
        <v>1</v>
      </c>
      <c r="B6" s="61" t="s">
        <v>89</v>
      </c>
      <c r="C6" s="67">
        <f>+O28</f>
        <v>0</v>
      </c>
      <c r="D6" s="63"/>
      <c r="E6" s="67">
        <f>+AA28-C6</f>
        <v>79851511.499999985</v>
      </c>
      <c r="F6" s="63"/>
      <c r="G6" s="67">
        <f>+AM28-C6-E6</f>
        <v>142993521.18538463</v>
      </c>
      <c r="I6" s="67">
        <f>+C6+E6+G6</f>
        <v>222845032.68538463</v>
      </c>
    </row>
    <row r="7" spans="1:10" x14ac:dyDescent="0.25">
      <c r="A7" s="58">
        <f>+A6+1</f>
        <v>2</v>
      </c>
      <c r="B7" s="61" t="s">
        <v>90</v>
      </c>
      <c r="C7" s="64">
        <f>'D-1a'!Q31</f>
        <v>7.3700000000000002E-2</v>
      </c>
      <c r="D7" s="65"/>
      <c r="E7" s="66">
        <f>+C7</f>
        <v>7.3700000000000002E-2</v>
      </c>
      <c r="F7" s="65"/>
      <c r="G7" s="66">
        <f>+E7</f>
        <v>7.3700000000000002E-2</v>
      </c>
      <c r="I7" s="66">
        <f>IFERROR(+I8/I6,0)</f>
        <v>7.3699999999999988E-2</v>
      </c>
    </row>
    <row r="8" spans="1:10" x14ac:dyDescent="0.25">
      <c r="A8" s="58">
        <f t="shared" ref="A8:A15" si="0">+A7+1</f>
        <v>3</v>
      </c>
      <c r="B8" s="61" t="s">
        <v>106</v>
      </c>
      <c r="C8" s="67">
        <f>+C6*C7</f>
        <v>0</v>
      </c>
      <c r="D8" s="63"/>
      <c r="E8" s="67">
        <f>+E6*E7</f>
        <v>5885056.3975499989</v>
      </c>
      <c r="F8" s="63"/>
      <c r="G8" s="67">
        <f>+G6*G7</f>
        <v>10538622.511362847</v>
      </c>
      <c r="I8" s="67">
        <f>+C8+E8+G8</f>
        <v>16423678.908912845</v>
      </c>
    </row>
    <row r="9" spans="1:10" x14ac:dyDescent="0.25">
      <c r="A9" s="58">
        <f t="shared" si="0"/>
        <v>4</v>
      </c>
      <c r="B9" s="61" t="s">
        <v>92</v>
      </c>
      <c r="C9" s="85">
        <f>+Assumptions!C19</f>
        <v>1.3436399999999999</v>
      </c>
      <c r="D9" s="68"/>
      <c r="E9" s="85">
        <f>+Assumptions!D19</f>
        <v>1.3436399999999999</v>
      </c>
      <c r="F9" s="86"/>
      <c r="G9" s="85">
        <f>+Assumptions!E19</f>
        <v>1.3436399999999999</v>
      </c>
      <c r="I9" s="69">
        <f>IFERROR(+I10/I8,0)</f>
        <v>1.3436399999999999</v>
      </c>
    </row>
    <row r="10" spans="1:10" x14ac:dyDescent="0.25">
      <c r="A10" s="58">
        <f t="shared" si="0"/>
        <v>5</v>
      </c>
      <c r="B10" s="61" t="s">
        <v>93</v>
      </c>
      <c r="C10" s="109">
        <f>+C8*C9</f>
        <v>0</v>
      </c>
      <c r="D10" s="63"/>
      <c r="E10" s="109">
        <f>+E8*E9</f>
        <v>7907397.1780040804</v>
      </c>
      <c r="F10" s="63"/>
      <c r="G10" s="109">
        <f>+G8*G9</f>
        <v>14160114.751167575</v>
      </c>
      <c r="I10" s="142">
        <f>+C10+E10+G10</f>
        <v>22067511.929171655</v>
      </c>
    </row>
    <row r="11" spans="1:10" x14ac:dyDescent="0.25">
      <c r="A11" s="58">
        <f t="shared" si="0"/>
        <v>6</v>
      </c>
      <c r="B11" s="61" t="s">
        <v>94</v>
      </c>
      <c r="C11" s="108">
        <v>700000</v>
      </c>
      <c r="D11" s="63"/>
      <c r="E11" s="108">
        <v>814583.33333333326</v>
      </c>
      <c r="F11" s="63"/>
      <c r="G11" s="108">
        <v>1289367.6294666666</v>
      </c>
      <c r="I11" s="67">
        <f>+C11+E11+G11</f>
        <v>2803950.9627999999</v>
      </c>
    </row>
    <row r="12" spans="1:10" x14ac:dyDescent="0.25">
      <c r="A12" s="58">
        <f t="shared" si="0"/>
        <v>7</v>
      </c>
      <c r="B12" s="61" t="s">
        <v>95</v>
      </c>
      <c r="C12" s="67">
        <f>SUMIF($C$22:$AM$22,C5,$C$31:$AM$31)</f>
        <v>0</v>
      </c>
      <c r="D12" s="63"/>
      <c r="E12" s="67">
        <f>SUMIF($C$22:$AM$22,E5,$C$31:$AM$31)-C12</f>
        <v>2258551.2606252502</v>
      </c>
      <c r="F12" s="63"/>
      <c r="G12" s="67">
        <f>SUMIF($C$22:$AM$22,G5,$C$31:$AM$31)-C12-E12</f>
        <v>4733719.1211297475</v>
      </c>
      <c r="I12" s="67">
        <f>+C12+E12+G12</f>
        <v>6992270.3817549981</v>
      </c>
    </row>
    <row r="13" spans="1:10" x14ac:dyDescent="0.25">
      <c r="A13" s="58">
        <f t="shared" si="0"/>
        <v>8</v>
      </c>
      <c r="B13" s="61" t="s">
        <v>96</v>
      </c>
      <c r="C13" s="63">
        <f>+C44</f>
        <v>0</v>
      </c>
      <c r="D13" s="63"/>
      <c r="E13" s="63">
        <f>+D44-C13</f>
        <v>0</v>
      </c>
      <c r="F13" s="63"/>
      <c r="G13" s="63">
        <f>+E44-C13-E13</f>
        <v>725837.85270819988</v>
      </c>
      <c r="I13" s="63">
        <f>+C13+E13+G13</f>
        <v>725837.85270819988</v>
      </c>
    </row>
    <row r="14" spans="1:10" x14ac:dyDescent="0.25">
      <c r="A14" s="58">
        <f t="shared" si="0"/>
        <v>9</v>
      </c>
      <c r="B14" s="61" t="s">
        <v>97</v>
      </c>
      <c r="C14" s="111">
        <v>0</v>
      </c>
      <c r="D14" s="63"/>
      <c r="E14" s="111">
        <v>-3376687.9584188769</v>
      </c>
      <c r="F14" s="63"/>
      <c r="G14" s="111">
        <v>-6189671.436372566</v>
      </c>
      <c r="I14" s="67">
        <f>+C14+E14+G14</f>
        <v>-9566359.3947914429</v>
      </c>
      <c r="J14" s="118"/>
    </row>
    <row r="15" spans="1:10" ht="15.75" thickBot="1" x14ac:dyDescent="0.3">
      <c r="A15" s="58">
        <f t="shared" si="0"/>
        <v>10</v>
      </c>
      <c r="B15" s="61" t="s">
        <v>98</v>
      </c>
      <c r="C15" s="70">
        <f>SUM(C10:C14)</f>
        <v>700000</v>
      </c>
      <c r="D15" s="63"/>
      <c r="E15" s="70">
        <f>SUM(E10:E14)</f>
        <v>7603843.8135437882</v>
      </c>
      <c r="F15" s="63"/>
      <c r="G15" s="70">
        <f>SUM(G10:G14)</f>
        <v>14719367.918099619</v>
      </c>
      <c r="I15" s="70">
        <f>C15+E15+G15</f>
        <v>23023211.731643409</v>
      </c>
    </row>
    <row r="16" spans="1:10" ht="15.75" thickTop="1" x14ac:dyDescent="0.25">
      <c r="A16" s="58"/>
      <c r="B16" s="61"/>
      <c r="C16" s="63"/>
      <c r="D16" s="63"/>
      <c r="E16" s="63"/>
      <c r="F16" s="63"/>
      <c r="G16" s="63"/>
    </row>
    <row r="17" spans="1:40" x14ac:dyDescent="0.25">
      <c r="A17" s="58"/>
      <c r="B17" s="61"/>
      <c r="C17" s="71"/>
      <c r="E17" s="71"/>
      <c r="G17" s="71"/>
    </row>
    <row r="18" spans="1:40" x14ac:dyDescent="0.25">
      <c r="A18" s="58"/>
      <c r="B18" s="61"/>
      <c r="C18" s="71"/>
      <c r="E18" s="71"/>
      <c r="G18" s="71"/>
    </row>
    <row r="19" spans="1:40" x14ac:dyDescent="0.25">
      <c r="B19" s="72"/>
    </row>
    <row r="20" spans="1:40" x14ac:dyDescent="0.25">
      <c r="B20" s="57" t="s">
        <v>107</v>
      </c>
      <c r="C20" s="80" t="s">
        <v>127</v>
      </c>
    </row>
    <row r="22" spans="1:40" x14ac:dyDescent="0.25">
      <c r="B22" s="72"/>
      <c r="C22" s="74">
        <f>YEAR(C23)</f>
        <v>2024</v>
      </c>
      <c r="D22" s="74">
        <f t="shared" ref="D22:AM22" si="1">YEAR(D23)</f>
        <v>2025</v>
      </c>
      <c r="E22" s="74">
        <f t="shared" si="1"/>
        <v>2025</v>
      </c>
      <c r="F22" s="74">
        <f t="shared" si="1"/>
        <v>2025</v>
      </c>
      <c r="G22" s="74">
        <f t="shared" si="1"/>
        <v>2025</v>
      </c>
      <c r="H22" s="74">
        <f t="shared" si="1"/>
        <v>2025</v>
      </c>
      <c r="I22" s="74">
        <f t="shared" si="1"/>
        <v>2025</v>
      </c>
      <c r="J22" s="74">
        <f t="shared" si="1"/>
        <v>2025</v>
      </c>
      <c r="K22" s="74">
        <f t="shared" si="1"/>
        <v>2025</v>
      </c>
      <c r="L22" s="74">
        <f t="shared" si="1"/>
        <v>2025</v>
      </c>
      <c r="M22" s="74">
        <f t="shared" si="1"/>
        <v>2025</v>
      </c>
      <c r="N22" s="74">
        <f t="shared" si="1"/>
        <v>2025</v>
      </c>
      <c r="O22" s="74">
        <f t="shared" si="1"/>
        <v>2025</v>
      </c>
      <c r="P22" s="74">
        <f t="shared" si="1"/>
        <v>2026</v>
      </c>
      <c r="Q22" s="74">
        <f t="shared" si="1"/>
        <v>2026</v>
      </c>
      <c r="R22" s="74">
        <f t="shared" si="1"/>
        <v>2026</v>
      </c>
      <c r="S22" s="74">
        <f t="shared" si="1"/>
        <v>2026</v>
      </c>
      <c r="T22" s="74">
        <f t="shared" si="1"/>
        <v>2026</v>
      </c>
      <c r="U22" s="74">
        <f t="shared" si="1"/>
        <v>2026</v>
      </c>
      <c r="V22" s="74">
        <f t="shared" si="1"/>
        <v>2026</v>
      </c>
      <c r="W22" s="74">
        <f t="shared" si="1"/>
        <v>2026</v>
      </c>
      <c r="X22" s="74">
        <f t="shared" si="1"/>
        <v>2026</v>
      </c>
      <c r="Y22" s="74">
        <f t="shared" si="1"/>
        <v>2026</v>
      </c>
      <c r="Z22" s="74">
        <f t="shared" si="1"/>
        <v>2026</v>
      </c>
      <c r="AA22" s="74">
        <f t="shared" si="1"/>
        <v>2026</v>
      </c>
      <c r="AB22" s="74">
        <f t="shared" si="1"/>
        <v>2027</v>
      </c>
      <c r="AC22" s="74">
        <f t="shared" si="1"/>
        <v>2027</v>
      </c>
      <c r="AD22" s="74">
        <f t="shared" si="1"/>
        <v>2027</v>
      </c>
      <c r="AE22" s="74">
        <f t="shared" si="1"/>
        <v>2027</v>
      </c>
      <c r="AF22" s="74">
        <f t="shared" si="1"/>
        <v>2027</v>
      </c>
      <c r="AG22" s="74">
        <f t="shared" si="1"/>
        <v>2027</v>
      </c>
      <c r="AH22" s="74">
        <f t="shared" si="1"/>
        <v>2027</v>
      </c>
      <c r="AI22" s="74">
        <f t="shared" si="1"/>
        <v>2027</v>
      </c>
      <c r="AJ22" s="74">
        <f t="shared" si="1"/>
        <v>2027</v>
      </c>
      <c r="AK22" s="74">
        <f t="shared" si="1"/>
        <v>2027</v>
      </c>
      <c r="AL22" s="74">
        <f t="shared" si="1"/>
        <v>2027</v>
      </c>
      <c r="AM22" s="74">
        <f t="shared" si="1"/>
        <v>2027</v>
      </c>
    </row>
    <row r="23" spans="1:40" customFormat="1" x14ac:dyDescent="0.25">
      <c r="A23" s="57"/>
      <c r="B23" s="57"/>
      <c r="C23" s="43">
        <v>45657</v>
      </c>
      <c r="D23" s="43">
        <v>45688</v>
      </c>
      <c r="E23" s="43">
        <v>45716</v>
      </c>
      <c r="F23" s="43">
        <v>45747</v>
      </c>
      <c r="G23" s="43">
        <v>45777</v>
      </c>
      <c r="H23" s="43">
        <v>45808</v>
      </c>
      <c r="I23" s="43">
        <v>45838</v>
      </c>
      <c r="J23" s="43">
        <v>45869</v>
      </c>
      <c r="K23" s="43">
        <v>45900</v>
      </c>
      <c r="L23" s="43">
        <v>45930</v>
      </c>
      <c r="M23" s="43">
        <v>45961</v>
      </c>
      <c r="N23" s="43">
        <v>45991</v>
      </c>
      <c r="O23" s="43">
        <v>46022</v>
      </c>
      <c r="P23" s="43">
        <v>46053</v>
      </c>
      <c r="Q23" s="43">
        <v>46081</v>
      </c>
      <c r="R23" s="43">
        <v>46112</v>
      </c>
      <c r="S23" s="43">
        <v>46142</v>
      </c>
      <c r="T23" s="43">
        <v>46173</v>
      </c>
      <c r="U23" s="43">
        <v>46203</v>
      </c>
      <c r="V23" s="43">
        <v>46234</v>
      </c>
      <c r="W23" s="43">
        <v>46265</v>
      </c>
      <c r="X23" s="43">
        <v>46295</v>
      </c>
      <c r="Y23" s="43">
        <v>46326</v>
      </c>
      <c r="Z23" s="43">
        <v>46356</v>
      </c>
      <c r="AA23" s="43">
        <v>46387</v>
      </c>
      <c r="AB23" s="43">
        <v>46418</v>
      </c>
      <c r="AC23" s="43">
        <v>46446</v>
      </c>
      <c r="AD23" s="43">
        <v>46477</v>
      </c>
      <c r="AE23" s="43">
        <v>46507</v>
      </c>
      <c r="AF23" s="43">
        <v>46538</v>
      </c>
      <c r="AG23" s="43">
        <v>46568</v>
      </c>
      <c r="AH23" s="43">
        <v>46599</v>
      </c>
      <c r="AI23" s="43">
        <v>46630</v>
      </c>
      <c r="AJ23" s="43">
        <v>46660</v>
      </c>
      <c r="AK23" s="43">
        <v>46691</v>
      </c>
      <c r="AL23" s="43">
        <v>46721</v>
      </c>
      <c r="AM23" s="43">
        <v>46752</v>
      </c>
    </row>
    <row r="24" spans="1:40" customFormat="1" x14ac:dyDescent="0.25">
      <c r="A24" s="57"/>
      <c r="B24" s="53" t="s">
        <v>109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</row>
    <row r="25" spans="1:40" customFormat="1" x14ac:dyDescent="0.25">
      <c r="A25" s="57"/>
      <c r="B25" s="48" t="s">
        <v>110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116345714.48999999</v>
      </c>
      <c r="U25" s="79">
        <v>116395714.48999999</v>
      </c>
      <c r="V25" s="79">
        <v>116445714.48999999</v>
      </c>
      <c r="W25" s="79">
        <v>116495714.48999999</v>
      </c>
      <c r="X25" s="79">
        <v>116545714.48999999</v>
      </c>
      <c r="Y25" s="79">
        <v>116595714.48999999</v>
      </c>
      <c r="Z25" s="79">
        <v>116595714.48999999</v>
      </c>
      <c r="AA25" s="79">
        <v>222649648.07000002</v>
      </c>
      <c r="AB25" s="79">
        <v>222699648.07000002</v>
      </c>
      <c r="AC25" s="79">
        <v>222749648.07000002</v>
      </c>
      <c r="AD25" s="79">
        <v>222799648.07000002</v>
      </c>
      <c r="AE25" s="79">
        <v>222849648.07000002</v>
      </c>
      <c r="AF25" s="79">
        <v>222904648.07000002</v>
      </c>
      <c r="AG25" s="79">
        <v>222904648.07000002</v>
      </c>
      <c r="AH25" s="79">
        <v>222904648.07000002</v>
      </c>
      <c r="AI25" s="79">
        <v>222904648.07000002</v>
      </c>
      <c r="AJ25" s="79">
        <v>222904648.07000002</v>
      </c>
      <c r="AK25" s="79">
        <v>222904648.07000002</v>
      </c>
      <c r="AL25" s="79">
        <v>222904648.07000002</v>
      </c>
      <c r="AM25" s="79">
        <v>222904648.07000002</v>
      </c>
    </row>
    <row r="26" spans="1:40" customFormat="1" x14ac:dyDescent="0.25">
      <c r="A26" s="57"/>
      <c r="B26" s="48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</row>
    <row r="27" spans="1:40" customFormat="1" ht="15.75" thickBot="1" x14ac:dyDescent="0.3">
      <c r="A27" s="57"/>
      <c r="B27" s="48" t="s">
        <v>111</v>
      </c>
      <c r="C27" s="42">
        <f t="shared" ref="C27:AM27" si="2">SUM(C25:C26)</f>
        <v>0</v>
      </c>
      <c r="D27" s="42">
        <f t="shared" si="2"/>
        <v>0</v>
      </c>
      <c r="E27" s="42">
        <f t="shared" si="2"/>
        <v>0</v>
      </c>
      <c r="F27" s="42">
        <f t="shared" si="2"/>
        <v>0</v>
      </c>
      <c r="G27" s="42">
        <f t="shared" si="2"/>
        <v>0</v>
      </c>
      <c r="H27" s="42">
        <f t="shared" si="2"/>
        <v>0</v>
      </c>
      <c r="I27" s="42">
        <f t="shared" si="2"/>
        <v>0</v>
      </c>
      <c r="J27" s="42">
        <f t="shared" si="2"/>
        <v>0</v>
      </c>
      <c r="K27" s="42">
        <f t="shared" si="2"/>
        <v>0</v>
      </c>
      <c r="L27" s="42">
        <f t="shared" si="2"/>
        <v>0</v>
      </c>
      <c r="M27" s="42">
        <f t="shared" si="2"/>
        <v>0</v>
      </c>
      <c r="N27" s="42">
        <f t="shared" si="2"/>
        <v>0</v>
      </c>
      <c r="O27" s="42">
        <f t="shared" si="2"/>
        <v>0</v>
      </c>
      <c r="P27" s="42">
        <f t="shared" si="2"/>
        <v>0</v>
      </c>
      <c r="Q27" s="42">
        <f t="shared" si="2"/>
        <v>0</v>
      </c>
      <c r="R27" s="42">
        <f t="shared" si="2"/>
        <v>0</v>
      </c>
      <c r="S27" s="42">
        <f t="shared" si="2"/>
        <v>0</v>
      </c>
      <c r="T27" s="42">
        <f t="shared" si="2"/>
        <v>116345714.48999999</v>
      </c>
      <c r="U27" s="42">
        <f t="shared" si="2"/>
        <v>116395714.48999999</v>
      </c>
      <c r="V27" s="42">
        <f t="shared" si="2"/>
        <v>116445714.48999999</v>
      </c>
      <c r="W27" s="42">
        <f t="shared" si="2"/>
        <v>116495714.48999999</v>
      </c>
      <c r="X27" s="42">
        <f t="shared" si="2"/>
        <v>116545714.48999999</v>
      </c>
      <c r="Y27" s="42">
        <f t="shared" si="2"/>
        <v>116595714.48999999</v>
      </c>
      <c r="Z27" s="42">
        <f t="shared" si="2"/>
        <v>116595714.48999999</v>
      </c>
      <c r="AA27" s="42">
        <f t="shared" si="2"/>
        <v>222649648.07000002</v>
      </c>
      <c r="AB27" s="42">
        <f t="shared" si="2"/>
        <v>222699648.07000002</v>
      </c>
      <c r="AC27" s="42">
        <f t="shared" si="2"/>
        <v>222749648.07000002</v>
      </c>
      <c r="AD27" s="42">
        <f t="shared" si="2"/>
        <v>222799648.07000002</v>
      </c>
      <c r="AE27" s="42">
        <f t="shared" si="2"/>
        <v>222849648.07000002</v>
      </c>
      <c r="AF27" s="42">
        <f t="shared" si="2"/>
        <v>222904648.07000002</v>
      </c>
      <c r="AG27" s="42">
        <f t="shared" si="2"/>
        <v>222904648.07000002</v>
      </c>
      <c r="AH27" s="42">
        <f t="shared" si="2"/>
        <v>222904648.07000002</v>
      </c>
      <c r="AI27" s="42">
        <f t="shared" si="2"/>
        <v>222904648.07000002</v>
      </c>
      <c r="AJ27" s="42">
        <f t="shared" si="2"/>
        <v>222904648.07000002</v>
      </c>
      <c r="AK27" s="42">
        <f t="shared" si="2"/>
        <v>222904648.07000002</v>
      </c>
      <c r="AL27" s="42">
        <f t="shared" si="2"/>
        <v>222904648.07000002</v>
      </c>
      <c r="AM27" s="42">
        <f t="shared" si="2"/>
        <v>222904648.07000002</v>
      </c>
    </row>
    <row r="28" spans="1:40" customFormat="1" ht="15.75" thickTop="1" x14ac:dyDescent="0.25">
      <c r="A28" s="57"/>
      <c r="B28" s="48" t="s">
        <v>116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  <c r="L28" s="94">
        <v>0</v>
      </c>
      <c r="M28" s="94">
        <v>0</v>
      </c>
      <c r="N28" s="94">
        <v>0</v>
      </c>
      <c r="O28" s="94">
        <v>0</v>
      </c>
      <c r="P28" s="94">
        <v>0</v>
      </c>
      <c r="Q28" s="94">
        <v>0</v>
      </c>
      <c r="R28" s="94">
        <v>0</v>
      </c>
      <c r="S28" s="94">
        <v>0</v>
      </c>
      <c r="T28" s="94">
        <v>8949670.3453846145</v>
      </c>
      <c r="U28" s="94">
        <v>17903186.844615385</v>
      </c>
      <c r="V28" s="94">
        <v>26860549.497692306</v>
      </c>
      <c r="W28" s="94">
        <v>35821758.304615386</v>
      </c>
      <c r="X28" s="94">
        <v>44786813.265384614</v>
      </c>
      <c r="Y28" s="94">
        <v>53755714.379999995</v>
      </c>
      <c r="Z28" s="94">
        <v>62724615.494615376</v>
      </c>
      <c r="AA28" s="94">
        <v>79851511.499999985</v>
      </c>
      <c r="AB28" s="94">
        <v>96982253.659230754</v>
      </c>
      <c r="AC28" s="94">
        <v>114116841.97230768</v>
      </c>
      <c r="AD28" s="94">
        <v>131255276.43923074</v>
      </c>
      <c r="AE28" s="94">
        <v>148397557.05999997</v>
      </c>
      <c r="AF28" s="94">
        <v>165544068.44999999</v>
      </c>
      <c r="AG28" s="94">
        <v>173740909.49461535</v>
      </c>
      <c r="AH28" s="94">
        <v>181933904.38538459</v>
      </c>
      <c r="AI28" s="94">
        <v>190123053.12230766</v>
      </c>
      <c r="AJ28" s="94">
        <v>198308355.70538461</v>
      </c>
      <c r="AK28" s="94">
        <v>206489812.13461539</v>
      </c>
      <c r="AL28" s="94">
        <v>214667422.41</v>
      </c>
      <c r="AM28" s="94">
        <v>222845032.6853846</v>
      </c>
    </row>
    <row r="29" spans="1:40" customFormat="1" x14ac:dyDescent="0.25">
      <c r="A29" s="57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>
        <f t="shared" ref="O29:AL29" si="3">AVERAGE(C27:O27)-O28</f>
        <v>0</v>
      </c>
      <c r="P29" s="41">
        <f t="shared" si="3"/>
        <v>0</v>
      </c>
      <c r="Q29" s="41">
        <f t="shared" si="3"/>
        <v>0</v>
      </c>
      <c r="R29" s="41">
        <f t="shared" si="3"/>
        <v>0</v>
      </c>
      <c r="S29" s="41">
        <f t="shared" si="3"/>
        <v>0</v>
      </c>
      <c r="T29" s="41">
        <f t="shared" si="3"/>
        <v>0</v>
      </c>
      <c r="U29" s="41">
        <f t="shared" si="3"/>
        <v>0</v>
      </c>
      <c r="V29" s="41">
        <f t="shared" si="3"/>
        <v>0</v>
      </c>
      <c r="W29" s="41">
        <f t="shared" si="3"/>
        <v>0</v>
      </c>
      <c r="X29" s="41">
        <f t="shared" si="3"/>
        <v>0</v>
      </c>
      <c r="Y29" s="41">
        <f t="shared" si="3"/>
        <v>0</v>
      </c>
      <c r="Z29" s="41">
        <f t="shared" si="3"/>
        <v>0</v>
      </c>
      <c r="AA29" s="41">
        <f t="shared" si="3"/>
        <v>0</v>
      </c>
      <c r="AB29" s="41">
        <f t="shared" si="3"/>
        <v>0</v>
      </c>
      <c r="AC29" s="41">
        <f t="shared" si="3"/>
        <v>0</v>
      </c>
      <c r="AD29" s="41">
        <f t="shared" si="3"/>
        <v>0</v>
      </c>
      <c r="AE29" s="41">
        <f t="shared" si="3"/>
        <v>0</v>
      </c>
      <c r="AF29" s="41">
        <f t="shared" si="3"/>
        <v>0</v>
      </c>
      <c r="AG29" s="41">
        <f t="shared" si="3"/>
        <v>0</v>
      </c>
      <c r="AH29" s="41">
        <f t="shared" si="3"/>
        <v>0</v>
      </c>
      <c r="AI29" s="41">
        <f t="shared" si="3"/>
        <v>0</v>
      </c>
      <c r="AJ29" s="41">
        <f t="shared" si="3"/>
        <v>0</v>
      </c>
      <c r="AK29" s="41">
        <f t="shared" si="3"/>
        <v>0</v>
      </c>
      <c r="AL29" s="41">
        <f t="shared" si="3"/>
        <v>0</v>
      </c>
      <c r="AM29" s="41">
        <f>AVERAGE(AA27:AM27)-AM28</f>
        <v>0</v>
      </c>
    </row>
    <row r="30" spans="1:40" customFormat="1" x14ac:dyDescent="0.25">
      <c r="A30" s="57"/>
      <c r="B30" s="53" t="s">
        <v>113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</row>
    <row r="31" spans="1:40" customFormat="1" x14ac:dyDescent="0.25">
      <c r="A31" s="57"/>
      <c r="B31" s="48" t="s">
        <v>95</v>
      </c>
      <c r="C31" s="96"/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322246.60866075003</v>
      </c>
      <c r="V31" s="96">
        <v>322387.85866075003</v>
      </c>
      <c r="W31" s="96">
        <v>322529.10866075003</v>
      </c>
      <c r="X31" s="96">
        <v>322670.35866075003</v>
      </c>
      <c r="Y31" s="96">
        <v>322811.60866075003</v>
      </c>
      <c r="Z31" s="96">
        <v>322952.85866075003</v>
      </c>
      <c r="AA31" s="96">
        <v>322952.85866075003</v>
      </c>
      <c r="AB31" s="96">
        <v>582151.27139625</v>
      </c>
      <c r="AC31" s="96">
        <v>582292.52139625</v>
      </c>
      <c r="AD31" s="96">
        <v>582433.77139625</v>
      </c>
      <c r="AE31" s="96">
        <v>582575.02139625</v>
      </c>
      <c r="AF31" s="96">
        <v>582716.27139625</v>
      </c>
      <c r="AG31" s="96">
        <v>582871.64639625</v>
      </c>
      <c r="AH31" s="96">
        <v>582871.64639625</v>
      </c>
      <c r="AI31" s="96">
        <v>582871.64639625</v>
      </c>
      <c r="AJ31" s="96">
        <v>582871.64639625</v>
      </c>
      <c r="AK31" s="96">
        <v>582871.64639625</v>
      </c>
      <c r="AL31" s="96">
        <v>582871.64639625</v>
      </c>
      <c r="AM31" s="96">
        <v>582871.64639625</v>
      </c>
    </row>
    <row r="32" spans="1:40" customFormat="1" x14ac:dyDescent="0.25">
      <c r="A32" s="57"/>
      <c r="B32" s="48" t="s">
        <v>114</v>
      </c>
      <c r="C32" s="41">
        <v>0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322246.60866075003</v>
      </c>
      <c r="V32" s="41">
        <v>644634.46732150007</v>
      </c>
      <c r="W32" s="41">
        <v>967163.57598225016</v>
      </c>
      <c r="X32" s="41">
        <v>1289833.9346430001</v>
      </c>
      <c r="Y32" s="41">
        <v>1612645.54330375</v>
      </c>
      <c r="Z32" s="41">
        <v>1935598.4019645001</v>
      </c>
      <c r="AA32" s="41">
        <v>2258551.2606252502</v>
      </c>
      <c r="AB32" s="41">
        <v>2840702.5320215002</v>
      </c>
      <c r="AC32" s="41">
        <v>3422995.0534177502</v>
      </c>
      <c r="AD32" s="41">
        <v>4005428.8248140002</v>
      </c>
      <c r="AE32" s="41">
        <v>4588003.8462102506</v>
      </c>
      <c r="AF32" s="41">
        <v>5170720.1176064992</v>
      </c>
      <c r="AG32" s="41">
        <v>5753591.7640027497</v>
      </c>
      <c r="AH32" s="41">
        <v>6336463.4103990002</v>
      </c>
      <c r="AI32" s="41">
        <v>6919335.0567952506</v>
      </c>
      <c r="AJ32" s="41">
        <v>7502206.703191502</v>
      </c>
      <c r="AK32" s="41">
        <v>8085078.3495877516</v>
      </c>
      <c r="AL32" s="41">
        <v>8667949.9959840011</v>
      </c>
      <c r="AM32" s="41">
        <v>9250821.6423802506</v>
      </c>
    </row>
    <row r="33" spans="1:39" s="116" customFormat="1" x14ac:dyDescent="0.25">
      <c r="C33" s="79"/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  <c r="R33" s="79">
        <v>0</v>
      </c>
      <c r="S33" s="79">
        <v>0</v>
      </c>
      <c r="T33" s="79">
        <v>0</v>
      </c>
      <c r="U33" s="79">
        <v>0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79">
        <v>0</v>
      </c>
      <c r="AC33" s="79">
        <v>0</v>
      </c>
      <c r="AD33" s="79">
        <v>0</v>
      </c>
      <c r="AE33" s="79">
        <v>0</v>
      </c>
      <c r="AF33" s="79">
        <v>0</v>
      </c>
      <c r="AG33" s="79">
        <v>0</v>
      </c>
      <c r="AH33" s="79">
        <v>0</v>
      </c>
      <c r="AI33" s="79">
        <v>0</v>
      </c>
      <c r="AJ33" s="79">
        <v>0</v>
      </c>
      <c r="AK33" s="79">
        <v>0</v>
      </c>
      <c r="AL33" s="79">
        <v>0</v>
      </c>
      <c r="AM33" s="79">
        <v>0</v>
      </c>
    </row>
    <row r="34" spans="1:39" customFormat="1" x14ac:dyDescent="0.25">
      <c r="A34" s="57"/>
      <c r="B34" s="53" t="s">
        <v>115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1:39" customFormat="1" x14ac:dyDescent="0.25">
      <c r="A35" s="57"/>
      <c r="B35" s="48" t="s">
        <v>111</v>
      </c>
      <c r="C35" s="41">
        <f>+C27</f>
        <v>0</v>
      </c>
      <c r="D35" s="41">
        <f t="shared" ref="D35:AM35" si="4">+D27</f>
        <v>0</v>
      </c>
      <c r="E35" s="41">
        <f t="shared" si="4"/>
        <v>0</v>
      </c>
      <c r="F35" s="41">
        <f t="shared" si="4"/>
        <v>0</v>
      </c>
      <c r="G35" s="41">
        <f t="shared" si="4"/>
        <v>0</v>
      </c>
      <c r="H35" s="41">
        <f t="shared" si="4"/>
        <v>0</v>
      </c>
      <c r="I35" s="41">
        <f t="shared" si="4"/>
        <v>0</v>
      </c>
      <c r="J35" s="41">
        <f t="shared" si="4"/>
        <v>0</v>
      </c>
      <c r="K35" s="41">
        <f t="shared" si="4"/>
        <v>0</v>
      </c>
      <c r="L35" s="41">
        <f t="shared" si="4"/>
        <v>0</v>
      </c>
      <c r="M35" s="41">
        <f t="shared" si="4"/>
        <v>0</v>
      </c>
      <c r="N35" s="41">
        <f t="shared" si="4"/>
        <v>0</v>
      </c>
      <c r="O35" s="41">
        <f t="shared" si="4"/>
        <v>0</v>
      </c>
      <c r="P35" s="41">
        <f t="shared" si="4"/>
        <v>0</v>
      </c>
      <c r="Q35" s="41">
        <f t="shared" si="4"/>
        <v>0</v>
      </c>
      <c r="R35" s="41">
        <f t="shared" si="4"/>
        <v>0</v>
      </c>
      <c r="S35" s="41">
        <f t="shared" si="4"/>
        <v>0</v>
      </c>
      <c r="T35" s="41">
        <f t="shared" si="4"/>
        <v>116345714.48999999</v>
      </c>
      <c r="U35" s="41">
        <f t="shared" si="4"/>
        <v>116395714.48999999</v>
      </c>
      <c r="V35" s="41">
        <f t="shared" si="4"/>
        <v>116445714.48999999</v>
      </c>
      <c r="W35" s="41">
        <f t="shared" si="4"/>
        <v>116495714.48999999</v>
      </c>
      <c r="X35" s="41">
        <f t="shared" si="4"/>
        <v>116545714.48999999</v>
      </c>
      <c r="Y35" s="41">
        <f t="shared" si="4"/>
        <v>116595714.48999999</v>
      </c>
      <c r="Z35" s="41">
        <f t="shared" si="4"/>
        <v>116595714.48999999</v>
      </c>
      <c r="AA35" s="41">
        <f t="shared" si="4"/>
        <v>222649648.07000002</v>
      </c>
      <c r="AB35" s="41">
        <f t="shared" si="4"/>
        <v>222699648.07000002</v>
      </c>
      <c r="AC35" s="41">
        <f t="shared" si="4"/>
        <v>222749648.07000002</v>
      </c>
      <c r="AD35" s="41">
        <f t="shared" si="4"/>
        <v>222799648.07000002</v>
      </c>
      <c r="AE35" s="41">
        <f t="shared" si="4"/>
        <v>222849648.07000002</v>
      </c>
      <c r="AF35" s="41">
        <f t="shared" si="4"/>
        <v>222904648.07000002</v>
      </c>
      <c r="AG35" s="41">
        <f t="shared" si="4"/>
        <v>222904648.07000002</v>
      </c>
      <c r="AH35" s="41">
        <f t="shared" si="4"/>
        <v>222904648.07000002</v>
      </c>
      <c r="AI35" s="41">
        <f t="shared" si="4"/>
        <v>222904648.07000002</v>
      </c>
      <c r="AJ35" s="41">
        <f t="shared" si="4"/>
        <v>222904648.07000002</v>
      </c>
      <c r="AK35" s="41">
        <f t="shared" si="4"/>
        <v>222904648.07000002</v>
      </c>
      <c r="AL35" s="41">
        <f t="shared" si="4"/>
        <v>222904648.07000002</v>
      </c>
      <c r="AM35" s="41">
        <f t="shared" si="4"/>
        <v>222904648.07000002</v>
      </c>
    </row>
    <row r="36" spans="1:39" customFormat="1" x14ac:dyDescent="0.25">
      <c r="A36" s="57"/>
      <c r="B36" s="48" t="s">
        <v>114</v>
      </c>
      <c r="C36" s="41">
        <f>+C32</f>
        <v>0</v>
      </c>
      <c r="D36" s="41">
        <f t="shared" ref="D36:AM36" si="5">+D32</f>
        <v>0</v>
      </c>
      <c r="E36" s="41">
        <f t="shared" si="5"/>
        <v>0</v>
      </c>
      <c r="F36" s="41">
        <f t="shared" si="5"/>
        <v>0</v>
      </c>
      <c r="G36" s="41">
        <f t="shared" si="5"/>
        <v>0</v>
      </c>
      <c r="H36" s="41">
        <f t="shared" si="5"/>
        <v>0</v>
      </c>
      <c r="I36" s="41">
        <f t="shared" si="5"/>
        <v>0</v>
      </c>
      <c r="J36" s="41">
        <f t="shared" si="5"/>
        <v>0</v>
      </c>
      <c r="K36" s="41">
        <f t="shared" si="5"/>
        <v>0</v>
      </c>
      <c r="L36" s="41">
        <f t="shared" si="5"/>
        <v>0</v>
      </c>
      <c r="M36" s="41">
        <f t="shared" si="5"/>
        <v>0</v>
      </c>
      <c r="N36" s="41">
        <f t="shared" si="5"/>
        <v>0</v>
      </c>
      <c r="O36" s="41">
        <f t="shared" si="5"/>
        <v>0</v>
      </c>
      <c r="P36" s="41">
        <f t="shared" si="5"/>
        <v>0</v>
      </c>
      <c r="Q36" s="41">
        <f t="shared" si="5"/>
        <v>0</v>
      </c>
      <c r="R36" s="41">
        <f t="shared" si="5"/>
        <v>0</v>
      </c>
      <c r="S36" s="41">
        <f t="shared" si="5"/>
        <v>0</v>
      </c>
      <c r="T36" s="41">
        <f t="shared" si="5"/>
        <v>0</v>
      </c>
      <c r="U36" s="41">
        <f t="shared" si="5"/>
        <v>322246.60866075003</v>
      </c>
      <c r="V36" s="41">
        <f t="shared" si="5"/>
        <v>644634.46732150007</v>
      </c>
      <c r="W36" s="41">
        <f t="shared" si="5"/>
        <v>967163.57598225016</v>
      </c>
      <c r="X36" s="41">
        <f t="shared" si="5"/>
        <v>1289833.9346430001</v>
      </c>
      <c r="Y36" s="41">
        <f t="shared" si="5"/>
        <v>1612645.54330375</v>
      </c>
      <c r="Z36" s="41">
        <f t="shared" si="5"/>
        <v>1935598.4019645001</v>
      </c>
      <c r="AA36" s="41">
        <f t="shared" si="5"/>
        <v>2258551.2606252502</v>
      </c>
      <c r="AB36" s="41">
        <f t="shared" si="5"/>
        <v>2840702.5320215002</v>
      </c>
      <c r="AC36" s="41">
        <f t="shared" si="5"/>
        <v>3422995.0534177502</v>
      </c>
      <c r="AD36" s="41">
        <f t="shared" si="5"/>
        <v>4005428.8248140002</v>
      </c>
      <c r="AE36" s="41">
        <f t="shared" si="5"/>
        <v>4588003.8462102506</v>
      </c>
      <c r="AF36" s="41">
        <f t="shared" si="5"/>
        <v>5170720.1176064992</v>
      </c>
      <c r="AG36" s="41">
        <f t="shared" si="5"/>
        <v>5753591.7640027497</v>
      </c>
      <c r="AH36" s="41">
        <f t="shared" si="5"/>
        <v>6336463.4103990002</v>
      </c>
      <c r="AI36" s="41">
        <f t="shared" si="5"/>
        <v>6919335.0567952506</v>
      </c>
      <c r="AJ36" s="41">
        <f t="shared" si="5"/>
        <v>7502206.703191502</v>
      </c>
      <c r="AK36" s="41">
        <f t="shared" si="5"/>
        <v>8085078.3495877516</v>
      </c>
      <c r="AL36" s="41">
        <f t="shared" si="5"/>
        <v>8667949.9959840011</v>
      </c>
      <c r="AM36" s="41">
        <f t="shared" si="5"/>
        <v>9250821.6423802506</v>
      </c>
    </row>
    <row r="37" spans="1:39" customFormat="1" ht="15.75" thickBot="1" x14ac:dyDescent="0.3">
      <c r="A37" s="57"/>
      <c r="B37" s="48" t="s">
        <v>115</v>
      </c>
      <c r="C37" s="77">
        <f>+C35-C36</f>
        <v>0</v>
      </c>
      <c r="D37" s="77">
        <f t="shared" ref="D37:AM37" si="6">+D35-D36</f>
        <v>0</v>
      </c>
      <c r="E37" s="77">
        <f t="shared" si="6"/>
        <v>0</v>
      </c>
      <c r="F37" s="77">
        <f t="shared" si="6"/>
        <v>0</v>
      </c>
      <c r="G37" s="77">
        <f t="shared" si="6"/>
        <v>0</v>
      </c>
      <c r="H37" s="77">
        <f t="shared" si="6"/>
        <v>0</v>
      </c>
      <c r="I37" s="77">
        <f t="shared" si="6"/>
        <v>0</v>
      </c>
      <c r="J37" s="77">
        <f t="shared" si="6"/>
        <v>0</v>
      </c>
      <c r="K37" s="77">
        <f t="shared" si="6"/>
        <v>0</v>
      </c>
      <c r="L37" s="77">
        <f t="shared" si="6"/>
        <v>0</v>
      </c>
      <c r="M37" s="77">
        <f t="shared" si="6"/>
        <v>0</v>
      </c>
      <c r="N37" s="77">
        <f t="shared" si="6"/>
        <v>0</v>
      </c>
      <c r="O37" s="77">
        <f t="shared" si="6"/>
        <v>0</v>
      </c>
      <c r="P37" s="77">
        <f t="shared" si="6"/>
        <v>0</v>
      </c>
      <c r="Q37" s="77">
        <f t="shared" si="6"/>
        <v>0</v>
      </c>
      <c r="R37" s="77">
        <f t="shared" si="6"/>
        <v>0</v>
      </c>
      <c r="S37" s="77">
        <f t="shared" si="6"/>
        <v>0</v>
      </c>
      <c r="T37" s="77">
        <f t="shared" si="6"/>
        <v>116345714.48999999</v>
      </c>
      <c r="U37" s="77">
        <f t="shared" si="6"/>
        <v>116073467.88133925</v>
      </c>
      <c r="V37" s="77">
        <f t="shared" si="6"/>
        <v>115801080.02267849</v>
      </c>
      <c r="W37" s="77">
        <f t="shared" si="6"/>
        <v>115528550.91401775</v>
      </c>
      <c r="X37" s="77">
        <f t="shared" si="6"/>
        <v>115255880.55535699</v>
      </c>
      <c r="Y37" s="77">
        <f t="shared" si="6"/>
        <v>114983068.94669625</v>
      </c>
      <c r="Z37" s="77">
        <f t="shared" si="6"/>
        <v>114660116.08803549</v>
      </c>
      <c r="AA37" s="77">
        <f t="shared" si="6"/>
        <v>220391096.80937478</v>
      </c>
      <c r="AB37" s="77">
        <f t="shared" si="6"/>
        <v>219858945.53797853</v>
      </c>
      <c r="AC37" s="77">
        <f t="shared" si="6"/>
        <v>219326653.01658228</v>
      </c>
      <c r="AD37" s="77">
        <f t="shared" si="6"/>
        <v>218794219.24518603</v>
      </c>
      <c r="AE37" s="77">
        <f t="shared" si="6"/>
        <v>218261644.22378978</v>
      </c>
      <c r="AF37" s="77">
        <f t="shared" si="6"/>
        <v>217733927.95239353</v>
      </c>
      <c r="AG37" s="77">
        <f t="shared" si="6"/>
        <v>217151056.30599728</v>
      </c>
      <c r="AH37" s="77">
        <f t="shared" si="6"/>
        <v>216568184.65960103</v>
      </c>
      <c r="AI37" s="77">
        <f t="shared" si="6"/>
        <v>215985313.01320478</v>
      </c>
      <c r="AJ37" s="77">
        <f t="shared" si="6"/>
        <v>215402441.36680853</v>
      </c>
      <c r="AK37" s="77">
        <f t="shared" si="6"/>
        <v>214819569.72041228</v>
      </c>
      <c r="AL37" s="77">
        <f t="shared" si="6"/>
        <v>214236698.07401603</v>
      </c>
      <c r="AM37" s="77">
        <f t="shared" si="6"/>
        <v>213653826.42761979</v>
      </c>
    </row>
    <row r="38" spans="1:39" customFormat="1" x14ac:dyDescent="0.25">
      <c r="A38" s="57"/>
      <c r="B38" s="48" t="s">
        <v>116</v>
      </c>
      <c r="C38" s="94">
        <v>0</v>
      </c>
      <c r="D38" s="94">
        <v>0</v>
      </c>
      <c r="E38" s="94">
        <v>0</v>
      </c>
      <c r="F38" s="94">
        <v>0</v>
      </c>
      <c r="G38" s="94">
        <v>0</v>
      </c>
      <c r="H38" s="94">
        <v>0</v>
      </c>
      <c r="I38" s="94">
        <v>0</v>
      </c>
      <c r="J38" s="94">
        <v>0</v>
      </c>
      <c r="K38" s="94">
        <v>0</v>
      </c>
      <c r="L38" s="94">
        <v>0</v>
      </c>
      <c r="M38" s="94">
        <v>0</v>
      </c>
      <c r="N38" s="94">
        <v>0</v>
      </c>
      <c r="O38" s="94">
        <v>0</v>
      </c>
      <c r="P38" s="94">
        <v>0</v>
      </c>
      <c r="Q38" s="94">
        <v>0</v>
      </c>
      <c r="R38" s="94">
        <v>0</v>
      </c>
      <c r="S38" s="94">
        <v>0</v>
      </c>
      <c r="T38" s="94">
        <v>8949670.3453846145</v>
      </c>
      <c r="U38" s="94">
        <v>17878398.643949173</v>
      </c>
      <c r="V38" s="94">
        <v>26786174.030309055</v>
      </c>
      <c r="W38" s="94">
        <v>35672985.639079653</v>
      </c>
      <c r="X38" s="94">
        <v>44538822.604876347</v>
      </c>
      <c r="Y38" s="94">
        <v>53383674.062314518</v>
      </c>
      <c r="Z38" s="94">
        <v>62203682.992163397</v>
      </c>
      <c r="AA38" s="94">
        <v>79156844.285192221</v>
      </c>
      <c r="AB38" s="94">
        <v>96069070.865036711</v>
      </c>
      <c r="AC38" s="94">
        <v>112940351.86631228</v>
      </c>
      <c r="AD38" s="94">
        <v>129770676.42363426</v>
      </c>
      <c r="AE38" s="94">
        <v>146560033.67161807</v>
      </c>
      <c r="AF38" s="94">
        <v>163308797.36026376</v>
      </c>
      <c r="AG38" s="94">
        <v>171063054.42303276</v>
      </c>
      <c r="AH38" s="94">
        <v>178793417.25212982</v>
      </c>
      <c r="AI38" s="94">
        <v>186499896.71293953</v>
      </c>
      <c r="AJ38" s="94">
        <v>194182503.67084652</v>
      </c>
      <c r="AK38" s="94">
        <v>201841248.99123541</v>
      </c>
      <c r="AL38" s="94">
        <v>209476143.53949076</v>
      </c>
      <c r="AM38" s="94">
        <v>217091044.3348434</v>
      </c>
    </row>
    <row r="39" spans="1:39" s="115" customFormat="1" x14ac:dyDescent="0.25">
      <c r="B39" s="124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>
        <f>O28-AVERAGE(C32:O32)-O38</f>
        <v>0</v>
      </c>
      <c r="P39" s="122">
        <f t="shared" ref="P39:AM39" si="7">P28-AVERAGE(D32:P32)-P38</f>
        <v>0</v>
      </c>
      <c r="Q39" s="122">
        <f t="shared" si="7"/>
        <v>0</v>
      </c>
      <c r="R39" s="122">
        <f t="shared" si="7"/>
        <v>0</v>
      </c>
      <c r="S39" s="122">
        <f t="shared" si="7"/>
        <v>0</v>
      </c>
      <c r="T39" s="122">
        <f t="shared" si="7"/>
        <v>0</v>
      </c>
      <c r="U39" s="122">
        <f t="shared" si="7"/>
        <v>0</v>
      </c>
      <c r="V39" s="122">
        <f t="shared" si="7"/>
        <v>0</v>
      </c>
      <c r="W39" s="122">
        <f t="shared" si="7"/>
        <v>0</v>
      </c>
      <c r="X39" s="122">
        <f t="shared" si="7"/>
        <v>0</v>
      </c>
      <c r="Y39" s="122">
        <f t="shared" si="7"/>
        <v>0</v>
      </c>
      <c r="Z39" s="122">
        <f t="shared" si="7"/>
        <v>0</v>
      </c>
      <c r="AA39" s="122">
        <f t="shared" si="7"/>
        <v>0</v>
      </c>
      <c r="AB39" s="122">
        <f t="shared" si="7"/>
        <v>0</v>
      </c>
      <c r="AC39" s="122">
        <f t="shared" si="7"/>
        <v>0</v>
      </c>
      <c r="AD39" s="122">
        <f t="shared" si="7"/>
        <v>0</v>
      </c>
      <c r="AE39" s="122">
        <f t="shared" si="7"/>
        <v>0</v>
      </c>
      <c r="AF39" s="122">
        <f t="shared" si="7"/>
        <v>0</v>
      </c>
      <c r="AG39" s="122">
        <f t="shared" si="7"/>
        <v>0</v>
      </c>
      <c r="AH39" s="122">
        <f t="shared" si="7"/>
        <v>0</v>
      </c>
      <c r="AI39" s="122">
        <f t="shared" si="7"/>
        <v>0</v>
      </c>
      <c r="AJ39" s="122">
        <f t="shared" si="7"/>
        <v>0</v>
      </c>
      <c r="AK39" s="122">
        <f t="shared" si="7"/>
        <v>0</v>
      </c>
      <c r="AL39" s="122">
        <f t="shared" si="7"/>
        <v>0</v>
      </c>
      <c r="AM39" s="122">
        <f t="shared" si="7"/>
        <v>0</v>
      </c>
    </row>
    <row r="40" spans="1:39" x14ac:dyDescent="0.25">
      <c r="B40" s="56" t="s">
        <v>117</v>
      </c>
      <c r="C40" s="104">
        <v>2025</v>
      </c>
      <c r="D40" s="104">
        <v>2026</v>
      </c>
      <c r="E40" s="104">
        <v>2027</v>
      </c>
    </row>
    <row r="41" spans="1:39" x14ac:dyDescent="0.25">
      <c r="B41" s="61" t="s">
        <v>118</v>
      </c>
      <c r="C41" s="98">
        <f>+C23</f>
        <v>45657</v>
      </c>
      <c r="D41" s="98">
        <f>+O23</f>
        <v>46022</v>
      </c>
      <c r="E41" s="98">
        <f>+AA23</f>
        <v>46387</v>
      </c>
    </row>
    <row r="42" spans="1:39" x14ac:dyDescent="0.25">
      <c r="B42" s="61" t="s">
        <v>126</v>
      </c>
      <c r="C42" s="75">
        <f>SUMIF($C$23:$AM$23,C41,$C$35:$AM$35)</f>
        <v>0</v>
      </c>
      <c r="D42" s="75">
        <f>SUMIF($C$23:$AM$23,D41,$C$35:$AM$35)</f>
        <v>0</v>
      </c>
      <c r="E42" s="75">
        <f>SUMIF($C$23:$AM$23,E41,$C$35:$AM$35)</f>
        <v>222649648.07000002</v>
      </c>
    </row>
    <row r="43" spans="1:39" x14ac:dyDescent="0.25">
      <c r="B43" s="61" t="s">
        <v>9</v>
      </c>
      <c r="C43" s="73">
        <f>Assumptions!C13*(1-Assumptions!B12)</f>
        <v>3.259999999999999E-3</v>
      </c>
      <c r="D43" s="73">
        <f>Assumptions!D13*(1-Assumptions!C12)</f>
        <v>3.259999999999999E-3</v>
      </c>
      <c r="E43" s="73">
        <f>Assumptions!E13*(1-Assumptions!D12)</f>
        <v>3.259999999999999E-3</v>
      </c>
      <c r="F43" s="73"/>
    </row>
    <row r="44" spans="1:39" ht="15.75" thickBot="1" x14ac:dyDescent="0.3">
      <c r="B44" s="61" t="s">
        <v>96</v>
      </c>
      <c r="C44" s="76">
        <f>+C42*C43</f>
        <v>0</v>
      </c>
      <c r="D44" s="76">
        <f>+D42*D43</f>
        <v>0</v>
      </c>
      <c r="E44" s="76">
        <f>+E42*E43</f>
        <v>725837.85270819988</v>
      </c>
      <c r="F44" s="73"/>
    </row>
    <row r="45" spans="1:39" x14ac:dyDescent="0.25">
      <c r="D45" s="73"/>
      <c r="F45" s="73"/>
    </row>
    <row r="46" spans="1:39" x14ac:dyDescent="0.25">
      <c r="B46" s="72"/>
      <c r="D46" s="73"/>
      <c r="F46" s="73"/>
    </row>
    <row r="47" spans="1:39" x14ac:dyDescent="0.25">
      <c r="B47" s="72"/>
      <c r="D47" s="73"/>
      <c r="F47" s="73"/>
    </row>
    <row r="48" spans="1:39" x14ac:dyDescent="0.25">
      <c r="B48" s="72"/>
      <c r="D48" s="73"/>
      <c r="F48" s="73"/>
    </row>
    <row r="49" spans="2:8" x14ac:dyDescent="0.25">
      <c r="B49" s="72"/>
      <c r="D49" s="73"/>
      <c r="F49" s="73"/>
    </row>
    <row r="50" spans="2:8" x14ac:dyDescent="0.25">
      <c r="B50" s="72"/>
      <c r="D50" s="73"/>
      <c r="F50" s="73"/>
    </row>
    <row r="51" spans="2:8" x14ac:dyDescent="0.25">
      <c r="B51" s="72"/>
      <c r="D51" s="73"/>
      <c r="F51" s="73"/>
      <c r="H51" s="73"/>
    </row>
    <row r="52" spans="2:8" x14ac:dyDescent="0.25">
      <c r="B52" s="72"/>
      <c r="D52" s="73"/>
      <c r="F52" s="73"/>
      <c r="H52" s="73"/>
    </row>
    <row r="53" spans="2:8" x14ac:dyDescent="0.25">
      <c r="B53" s="72"/>
      <c r="D53" s="73"/>
      <c r="F53" s="73"/>
      <c r="H53" s="73"/>
    </row>
    <row r="54" spans="2:8" x14ac:dyDescent="0.25">
      <c r="B54" s="72"/>
      <c r="D54" s="73"/>
      <c r="F54" s="73"/>
      <c r="H54" s="73"/>
    </row>
    <row r="55" spans="2:8" x14ac:dyDescent="0.25">
      <c r="B55" s="72"/>
      <c r="D55" s="73"/>
      <c r="F55" s="73"/>
      <c r="H55" s="73"/>
    </row>
    <row r="56" spans="2:8" x14ac:dyDescent="0.25">
      <c r="B56" s="72"/>
      <c r="D56" s="73"/>
      <c r="F56" s="73"/>
      <c r="H56" s="73"/>
    </row>
    <row r="57" spans="2:8" x14ac:dyDescent="0.25">
      <c r="B57" s="72"/>
      <c r="D57" s="73"/>
      <c r="F57" s="73"/>
      <c r="H57" s="73"/>
    </row>
    <row r="58" spans="2:8" x14ac:dyDescent="0.25">
      <c r="B58" s="72"/>
      <c r="D58" s="73"/>
      <c r="F58" s="73"/>
      <c r="H58" s="73"/>
    </row>
    <row r="59" spans="2:8" x14ac:dyDescent="0.25">
      <c r="B59" s="72"/>
      <c r="D59" s="73"/>
      <c r="F59" s="73"/>
      <c r="H59" s="73"/>
    </row>
    <row r="60" spans="2:8" x14ac:dyDescent="0.25">
      <c r="B60" s="72"/>
      <c r="D60" s="73"/>
      <c r="F60" s="73"/>
      <c r="H60" s="73"/>
    </row>
    <row r="61" spans="2:8" x14ac:dyDescent="0.25">
      <c r="B61" s="72"/>
      <c r="D61" s="73"/>
      <c r="F61" s="73"/>
      <c r="H61" s="73"/>
    </row>
    <row r="62" spans="2:8" x14ac:dyDescent="0.25">
      <c r="B62" s="72"/>
      <c r="D62" s="73"/>
      <c r="F62" s="73"/>
      <c r="H62" s="73"/>
    </row>
    <row r="63" spans="2:8" x14ac:dyDescent="0.25">
      <c r="B63" s="72"/>
      <c r="D63" s="73"/>
      <c r="F63" s="73"/>
      <c r="H63" s="73"/>
    </row>
    <row r="64" spans="2:8" x14ac:dyDescent="0.25">
      <c r="B64" s="72"/>
      <c r="D64" s="73"/>
      <c r="F64" s="73"/>
      <c r="H64" s="73"/>
    </row>
    <row r="65" spans="2:8" x14ac:dyDescent="0.25">
      <c r="B65" s="72"/>
      <c r="D65" s="73"/>
      <c r="F65" s="73"/>
      <c r="H65" s="73"/>
    </row>
    <row r="66" spans="2:8" x14ac:dyDescent="0.25">
      <c r="B66" s="72"/>
      <c r="D66" s="73"/>
      <c r="F66" s="73"/>
      <c r="H66" s="73"/>
    </row>
    <row r="67" spans="2:8" x14ac:dyDescent="0.25">
      <c r="B67" s="72"/>
      <c r="D67" s="73"/>
      <c r="F67" s="73"/>
      <c r="H67" s="73"/>
    </row>
    <row r="68" spans="2:8" x14ac:dyDescent="0.25">
      <c r="B68" s="72"/>
      <c r="D68" s="73"/>
      <c r="F68" s="73"/>
      <c r="H68" s="73"/>
    </row>
    <row r="69" spans="2:8" x14ac:dyDescent="0.25">
      <c r="B69" s="72"/>
      <c r="D69" s="73"/>
      <c r="F69" s="73"/>
      <c r="H69" s="73"/>
    </row>
    <row r="70" spans="2:8" x14ac:dyDescent="0.25">
      <c r="B70" s="72"/>
      <c r="D70" s="73"/>
      <c r="F70" s="73"/>
      <c r="H70" s="73"/>
    </row>
    <row r="71" spans="2:8" x14ac:dyDescent="0.25">
      <c r="B71" s="72"/>
      <c r="D71" s="73"/>
      <c r="F71" s="73"/>
      <c r="H71" s="73"/>
    </row>
  </sheetData>
  <pageMargins left="0.7" right="0.7" top="0.75" bottom="0.75" header="0.3" footer="0.3"/>
  <pageSetup scale="77" fitToHeight="0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6E641-83BC-4498-8172-94DA80765299}">
  <sheetPr>
    <pageSetUpPr fitToPage="1"/>
  </sheetPr>
  <dimension ref="A1:AN71"/>
  <sheetViews>
    <sheetView showGridLines="0" topLeftCell="AB39" zoomScale="70" zoomScaleNormal="70" workbookViewId="0">
      <selection activeCell="E6" sqref="E6"/>
    </sheetView>
  </sheetViews>
  <sheetFormatPr defaultColWidth="9.140625" defaultRowHeight="15" x14ac:dyDescent="0.25"/>
  <cols>
    <col min="1" max="1" width="6" style="57" customWidth="1"/>
    <col min="2" max="2" width="42.42578125" style="57" customWidth="1"/>
    <col min="3" max="39" width="15.5703125" style="57" customWidth="1"/>
    <col min="40" max="16384" width="9.140625" style="57"/>
  </cols>
  <sheetData>
    <row r="1" spans="1:10" x14ac:dyDescent="0.25">
      <c r="A1" s="56" t="s">
        <v>0</v>
      </c>
    </row>
    <row r="2" spans="1:10" x14ac:dyDescent="0.25">
      <c r="A2" s="56" t="s">
        <v>87</v>
      </c>
      <c r="C2" s="56"/>
    </row>
    <row r="3" spans="1:10" x14ac:dyDescent="0.25">
      <c r="A3" s="56" t="str">
        <f>"Solar - Brewster &amp; Wimauma Revenue Requirement @ "&amp;TEXT(Assumptions!C9,"0.00%")&amp;" ROE"</f>
        <v>Solar - Brewster &amp; Wimauma Revenue Requirement @ 11.50% ROE</v>
      </c>
      <c r="B3" s="56"/>
      <c r="C3" s="56"/>
    </row>
    <row r="4" spans="1:10" x14ac:dyDescent="0.25">
      <c r="B4" s="90"/>
    </row>
    <row r="5" spans="1:10" x14ac:dyDescent="0.25">
      <c r="A5" s="58"/>
      <c r="C5" s="59">
        <v>2025</v>
      </c>
      <c r="D5" s="60"/>
      <c r="E5" s="59">
        <v>2026</v>
      </c>
      <c r="F5" s="60"/>
      <c r="G5" s="59">
        <v>2027</v>
      </c>
      <c r="I5" s="59" t="s">
        <v>51</v>
      </c>
    </row>
    <row r="6" spans="1:10" x14ac:dyDescent="0.25">
      <c r="A6" s="58">
        <v>1</v>
      </c>
      <c r="B6" s="61" t="s">
        <v>89</v>
      </c>
      <c r="C6" s="67">
        <f>+O28</f>
        <v>0</v>
      </c>
      <c r="D6" s="63"/>
      <c r="E6" s="67">
        <f>+AA28-C6</f>
        <v>14987361.914615385</v>
      </c>
      <c r="F6" s="63"/>
      <c r="G6" s="67">
        <f>+AM28-C6-E6</f>
        <v>180598342.97538468</v>
      </c>
      <c r="I6" s="67">
        <f>+C6+E6+G6</f>
        <v>195585704.89000008</v>
      </c>
    </row>
    <row r="7" spans="1:10" x14ac:dyDescent="0.25">
      <c r="A7" s="58">
        <f>+A6+1</f>
        <v>2</v>
      </c>
      <c r="B7" s="61" t="s">
        <v>90</v>
      </c>
      <c r="C7" s="64">
        <f>'D-1a'!Q31</f>
        <v>7.3700000000000002E-2</v>
      </c>
      <c r="D7" s="65"/>
      <c r="E7" s="66">
        <f>+C7</f>
        <v>7.3700000000000002E-2</v>
      </c>
      <c r="F7" s="65"/>
      <c r="G7" s="66">
        <f>+E7</f>
        <v>7.3700000000000002E-2</v>
      </c>
      <c r="I7" s="66">
        <f>IFERROR(+I8/I6,0)</f>
        <v>7.3699999999999988E-2</v>
      </c>
    </row>
    <row r="8" spans="1:10" x14ac:dyDescent="0.25">
      <c r="A8" s="58">
        <f t="shared" ref="A8:A15" si="0">+A7+1</f>
        <v>3</v>
      </c>
      <c r="B8" s="61" t="s">
        <v>106</v>
      </c>
      <c r="C8" s="67">
        <f>+C6*C7</f>
        <v>0</v>
      </c>
      <c r="D8" s="63"/>
      <c r="E8" s="67">
        <f>+E6*E7</f>
        <v>1104568.5731071539</v>
      </c>
      <c r="F8" s="63"/>
      <c r="G8" s="67">
        <f>+G6*G7</f>
        <v>13310097.877285851</v>
      </c>
      <c r="I8" s="67">
        <f>+C8+E8+G8</f>
        <v>14414666.450393004</v>
      </c>
    </row>
    <row r="9" spans="1:10" x14ac:dyDescent="0.25">
      <c r="A9" s="58">
        <f t="shared" si="0"/>
        <v>4</v>
      </c>
      <c r="B9" s="61" t="s">
        <v>92</v>
      </c>
      <c r="C9" s="85">
        <f>+Assumptions!C19</f>
        <v>1.3436399999999999</v>
      </c>
      <c r="D9" s="68"/>
      <c r="E9" s="85">
        <f>+Assumptions!D19</f>
        <v>1.3436399999999999</v>
      </c>
      <c r="F9" s="86"/>
      <c r="G9" s="85">
        <f>+Assumptions!E19</f>
        <v>1.3436399999999999</v>
      </c>
      <c r="I9" s="69">
        <f>IFERROR(+I10/I8,0)</f>
        <v>1.3436399999999999</v>
      </c>
    </row>
    <row r="10" spans="1:10" x14ac:dyDescent="0.25">
      <c r="A10" s="58">
        <f t="shared" si="0"/>
        <v>5</v>
      </c>
      <c r="B10" s="61" t="s">
        <v>93</v>
      </c>
      <c r="C10" s="109">
        <f>+C8*C9</f>
        <v>0</v>
      </c>
      <c r="D10" s="63"/>
      <c r="E10" s="109">
        <f>+E8*E9</f>
        <v>1484142.5175696961</v>
      </c>
      <c r="F10" s="63"/>
      <c r="G10" s="109">
        <f>+G8*G9</f>
        <v>17883979.91183636</v>
      </c>
      <c r="I10" s="142">
        <f>+C10+E10+G10</f>
        <v>19368122.429406054</v>
      </c>
    </row>
    <row r="11" spans="1:10" x14ac:dyDescent="0.25">
      <c r="A11" s="58">
        <f t="shared" si="0"/>
        <v>6</v>
      </c>
      <c r="B11" s="61" t="s">
        <v>94</v>
      </c>
      <c r="C11" s="108"/>
      <c r="D11" s="63"/>
      <c r="E11" s="108">
        <v>750000</v>
      </c>
      <c r="F11" s="63"/>
      <c r="G11" s="108">
        <v>1856925.62745</v>
      </c>
      <c r="I11" s="67">
        <f>+C11+E11+G11</f>
        <v>2606925.62745</v>
      </c>
    </row>
    <row r="12" spans="1:10" x14ac:dyDescent="0.25">
      <c r="A12" s="58">
        <f t="shared" si="0"/>
        <v>7</v>
      </c>
      <c r="B12" s="61" t="s">
        <v>95</v>
      </c>
      <c r="C12" s="67">
        <f>SUMIF($C$22:$AM$22,C5,$C$31:$AM$31)</f>
        <v>0</v>
      </c>
      <c r="D12" s="63"/>
      <c r="E12" s="67">
        <f>SUMIF($C$22:$AM$22,E5,$C$31:$AM$31)-C12</f>
        <v>0</v>
      </c>
      <c r="F12" s="63"/>
      <c r="G12" s="67">
        <f>SUMIF($C$22:$AM$22,G5,$C$31:$AM$31)-C12-E12</f>
        <v>6536642.734101003</v>
      </c>
      <c r="I12" s="67">
        <f>+C12+E12+G12</f>
        <v>6536642.734101003</v>
      </c>
    </row>
    <row r="13" spans="1:10" x14ac:dyDescent="0.25">
      <c r="A13" s="58">
        <f t="shared" si="0"/>
        <v>8</v>
      </c>
      <c r="B13" s="61" t="s">
        <v>96</v>
      </c>
      <c r="C13" s="63">
        <f>+C44</f>
        <v>0</v>
      </c>
      <c r="D13" s="63"/>
      <c r="E13" s="63">
        <f>+D44-C13</f>
        <v>0</v>
      </c>
      <c r="F13" s="63"/>
      <c r="G13" s="63">
        <f>+E44-C13-E13</f>
        <v>635164.39794139971</v>
      </c>
      <c r="I13" s="63">
        <f>+C13+E13+G13</f>
        <v>635164.39794139971</v>
      </c>
    </row>
    <row r="14" spans="1:10" x14ac:dyDescent="0.25">
      <c r="A14" s="58">
        <f t="shared" si="0"/>
        <v>9</v>
      </c>
      <c r="B14" s="61" t="s">
        <v>97</v>
      </c>
      <c r="C14" s="111">
        <v>0</v>
      </c>
      <c r="D14" s="63"/>
      <c r="E14" s="111">
        <v>-483687.15672437905</v>
      </c>
      <c r="F14" s="63"/>
      <c r="G14" s="111">
        <v>-8219368.1859773183</v>
      </c>
      <c r="I14" s="67">
        <f>+C14+E14+G14</f>
        <v>-8703055.3427016977</v>
      </c>
      <c r="J14" s="117"/>
    </row>
    <row r="15" spans="1:10" x14ac:dyDescent="0.25">
      <c r="A15" s="58">
        <f t="shared" si="0"/>
        <v>10</v>
      </c>
      <c r="B15" s="61" t="s">
        <v>98</v>
      </c>
      <c r="C15" s="70">
        <f>SUM(C10:C14)</f>
        <v>0</v>
      </c>
      <c r="D15" s="63"/>
      <c r="E15" s="70">
        <f>SUM(E10:E14)</f>
        <v>1750455.3608453171</v>
      </c>
      <c r="F15" s="63"/>
      <c r="G15" s="70">
        <f>SUM(G10:G14)</f>
        <v>18693344.485351447</v>
      </c>
      <c r="I15" s="70">
        <f>C15+E15+G15</f>
        <v>20443799.846196763</v>
      </c>
    </row>
    <row r="16" spans="1:10" x14ac:dyDescent="0.25">
      <c r="A16" s="58"/>
      <c r="B16" s="61"/>
      <c r="C16" s="63"/>
      <c r="D16" s="63"/>
      <c r="E16" s="63"/>
      <c r="F16" s="63"/>
      <c r="G16" s="63"/>
    </row>
    <row r="17" spans="1:40" x14ac:dyDescent="0.25">
      <c r="A17" s="58"/>
      <c r="B17" s="61"/>
      <c r="C17" s="71"/>
      <c r="E17" s="71"/>
      <c r="G17" s="71"/>
    </row>
    <row r="18" spans="1:40" x14ac:dyDescent="0.25">
      <c r="A18" s="58"/>
      <c r="B18" s="61"/>
      <c r="C18" s="71"/>
      <c r="E18" s="71"/>
      <c r="G18" s="71"/>
    </row>
    <row r="19" spans="1:40" x14ac:dyDescent="0.25">
      <c r="B19" s="72"/>
    </row>
    <row r="20" spans="1:40" x14ac:dyDescent="0.25">
      <c r="B20" s="57" t="s">
        <v>107</v>
      </c>
      <c r="C20" s="80">
        <v>46357</v>
      </c>
    </row>
    <row r="22" spans="1:40" x14ac:dyDescent="0.25">
      <c r="B22" s="72"/>
      <c r="C22" s="74">
        <f>YEAR(C23)</f>
        <v>2024</v>
      </c>
      <c r="D22" s="74">
        <f t="shared" ref="D22:AM22" si="1">YEAR(D23)</f>
        <v>2025</v>
      </c>
      <c r="E22" s="74">
        <f t="shared" si="1"/>
        <v>2025</v>
      </c>
      <c r="F22" s="74">
        <f t="shared" si="1"/>
        <v>2025</v>
      </c>
      <c r="G22" s="74">
        <f t="shared" si="1"/>
        <v>2025</v>
      </c>
      <c r="H22" s="74">
        <f t="shared" si="1"/>
        <v>2025</v>
      </c>
      <c r="I22" s="74">
        <f t="shared" si="1"/>
        <v>2025</v>
      </c>
      <c r="J22" s="74">
        <f t="shared" si="1"/>
        <v>2025</v>
      </c>
      <c r="K22" s="74">
        <f t="shared" si="1"/>
        <v>2025</v>
      </c>
      <c r="L22" s="74">
        <f t="shared" si="1"/>
        <v>2025</v>
      </c>
      <c r="M22" s="74">
        <f t="shared" si="1"/>
        <v>2025</v>
      </c>
      <c r="N22" s="74">
        <f t="shared" si="1"/>
        <v>2025</v>
      </c>
      <c r="O22" s="74">
        <f t="shared" si="1"/>
        <v>2025</v>
      </c>
      <c r="P22" s="74">
        <f t="shared" si="1"/>
        <v>2026</v>
      </c>
      <c r="Q22" s="74">
        <f t="shared" si="1"/>
        <v>2026</v>
      </c>
      <c r="R22" s="74">
        <f t="shared" si="1"/>
        <v>2026</v>
      </c>
      <c r="S22" s="74">
        <f t="shared" si="1"/>
        <v>2026</v>
      </c>
      <c r="T22" s="74">
        <f t="shared" si="1"/>
        <v>2026</v>
      </c>
      <c r="U22" s="74">
        <f t="shared" si="1"/>
        <v>2026</v>
      </c>
      <c r="V22" s="74">
        <f t="shared" si="1"/>
        <v>2026</v>
      </c>
      <c r="W22" s="74">
        <f t="shared" si="1"/>
        <v>2026</v>
      </c>
      <c r="X22" s="74">
        <f t="shared" si="1"/>
        <v>2026</v>
      </c>
      <c r="Y22" s="74">
        <f t="shared" si="1"/>
        <v>2026</v>
      </c>
      <c r="Z22" s="74">
        <f t="shared" si="1"/>
        <v>2026</v>
      </c>
      <c r="AA22" s="74">
        <f t="shared" si="1"/>
        <v>2026</v>
      </c>
      <c r="AB22" s="74">
        <f t="shared" si="1"/>
        <v>2027</v>
      </c>
      <c r="AC22" s="74">
        <f t="shared" si="1"/>
        <v>2027</v>
      </c>
      <c r="AD22" s="74">
        <f t="shared" si="1"/>
        <v>2027</v>
      </c>
      <c r="AE22" s="74">
        <f t="shared" si="1"/>
        <v>2027</v>
      </c>
      <c r="AF22" s="74">
        <f t="shared" si="1"/>
        <v>2027</v>
      </c>
      <c r="AG22" s="74">
        <f t="shared" si="1"/>
        <v>2027</v>
      </c>
      <c r="AH22" s="74">
        <f t="shared" si="1"/>
        <v>2027</v>
      </c>
      <c r="AI22" s="74">
        <f t="shared" si="1"/>
        <v>2027</v>
      </c>
      <c r="AJ22" s="74">
        <f t="shared" si="1"/>
        <v>2027</v>
      </c>
      <c r="AK22" s="74">
        <f t="shared" si="1"/>
        <v>2027</v>
      </c>
      <c r="AL22" s="74">
        <f t="shared" si="1"/>
        <v>2027</v>
      </c>
      <c r="AM22" s="74">
        <f t="shared" si="1"/>
        <v>2027</v>
      </c>
    </row>
    <row r="23" spans="1:40" customFormat="1" x14ac:dyDescent="0.25">
      <c r="A23" s="57"/>
      <c r="B23" s="57"/>
      <c r="C23" s="43">
        <v>45657</v>
      </c>
      <c r="D23" s="43">
        <v>45688</v>
      </c>
      <c r="E23" s="43">
        <v>45716</v>
      </c>
      <c r="F23" s="43">
        <v>45747</v>
      </c>
      <c r="G23" s="43">
        <v>45777</v>
      </c>
      <c r="H23" s="43">
        <v>45808</v>
      </c>
      <c r="I23" s="43">
        <v>45838</v>
      </c>
      <c r="J23" s="43">
        <v>45869</v>
      </c>
      <c r="K23" s="43">
        <v>45900</v>
      </c>
      <c r="L23" s="43">
        <v>45930</v>
      </c>
      <c r="M23" s="43">
        <v>45961</v>
      </c>
      <c r="N23" s="43">
        <v>45991</v>
      </c>
      <c r="O23" s="43">
        <v>46022</v>
      </c>
      <c r="P23" s="43">
        <v>46053</v>
      </c>
      <c r="Q23" s="43">
        <v>46081</v>
      </c>
      <c r="R23" s="43">
        <v>46112</v>
      </c>
      <c r="S23" s="43">
        <v>46142</v>
      </c>
      <c r="T23" s="43">
        <v>46173</v>
      </c>
      <c r="U23" s="43">
        <v>46203</v>
      </c>
      <c r="V23" s="43">
        <v>46234</v>
      </c>
      <c r="W23" s="43">
        <v>46265</v>
      </c>
      <c r="X23" s="43">
        <v>46295</v>
      </c>
      <c r="Y23" s="43">
        <v>46326</v>
      </c>
      <c r="Z23" s="43">
        <v>46356</v>
      </c>
      <c r="AA23" s="43">
        <v>46387</v>
      </c>
      <c r="AB23" s="43">
        <v>46418</v>
      </c>
      <c r="AC23" s="43">
        <v>46446</v>
      </c>
      <c r="AD23" s="43">
        <v>46477</v>
      </c>
      <c r="AE23" s="43">
        <v>46507</v>
      </c>
      <c r="AF23" s="43">
        <v>46538</v>
      </c>
      <c r="AG23" s="43">
        <v>46568</v>
      </c>
      <c r="AH23" s="43">
        <v>46599</v>
      </c>
      <c r="AI23" s="43">
        <v>46630</v>
      </c>
      <c r="AJ23" s="43">
        <v>46660</v>
      </c>
      <c r="AK23" s="43">
        <v>46691</v>
      </c>
      <c r="AL23" s="43">
        <v>46721</v>
      </c>
      <c r="AM23" s="43">
        <v>46752</v>
      </c>
    </row>
    <row r="24" spans="1:40" customFormat="1" x14ac:dyDescent="0.25">
      <c r="A24" s="57"/>
      <c r="B24" s="53" t="s">
        <v>109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</row>
    <row r="25" spans="1:40" customFormat="1" x14ac:dyDescent="0.25">
      <c r="A25" s="57"/>
      <c r="B25" s="48" t="s">
        <v>110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  <c r="U25" s="79">
        <v>0</v>
      </c>
      <c r="V25" s="79">
        <v>0</v>
      </c>
      <c r="W25" s="79">
        <v>0</v>
      </c>
      <c r="X25" s="79">
        <v>0</v>
      </c>
      <c r="Y25" s="79">
        <v>0</v>
      </c>
      <c r="Z25" s="79">
        <v>0</v>
      </c>
      <c r="AA25" s="79">
        <v>194835704.88999999</v>
      </c>
      <c r="AB25" s="79">
        <v>194960704.89000002</v>
      </c>
      <c r="AC25" s="79">
        <v>195085704.89000002</v>
      </c>
      <c r="AD25" s="79">
        <v>195210704.89000002</v>
      </c>
      <c r="AE25" s="79">
        <v>195335704.89000002</v>
      </c>
      <c r="AF25" s="79">
        <v>195460704.89000005</v>
      </c>
      <c r="AG25" s="79">
        <v>195585704.89000005</v>
      </c>
      <c r="AH25" s="79">
        <v>195710704.89000008</v>
      </c>
      <c r="AI25" s="79">
        <v>195835704.89000008</v>
      </c>
      <c r="AJ25" s="79">
        <v>195960704.8900001</v>
      </c>
      <c r="AK25" s="79">
        <v>196085704.8900001</v>
      </c>
      <c r="AL25" s="79">
        <v>196210704.89000013</v>
      </c>
      <c r="AM25" s="79">
        <v>196335704.89000013</v>
      </c>
    </row>
    <row r="26" spans="1:40" customFormat="1" x14ac:dyDescent="0.25">
      <c r="A26" s="57"/>
      <c r="B26" s="48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</row>
    <row r="27" spans="1:40" customFormat="1" x14ac:dyDescent="0.25">
      <c r="A27" s="57"/>
      <c r="B27" s="48" t="s">
        <v>111</v>
      </c>
      <c r="C27" s="42">
        <f t="shared" ref="C27:AM27" si="2">SUM(C25:C26)</f>
        <v>0</v>
      </c>
      <c r="D27" s="42">
        <f t="shared" si="2"/>
        <v>0</v>
      </c>
      <c r="E27" s="42">
        <f t="shared" si="2"/>
        <v>0</v>
      </c>
      <c r="F27" s="42">
        <f t="shared" si="2"/>
        <v>0</v>
      </c>
      <c r="G27" s="42">
        <f t="shared" si="2"/>
        <v>0</v>
      </c>
      <c r="H27" s="42">
        <f t="shared" si="2"/>
        <v>0</v>
      </c>
      <c r="I27" s="42">
        <f t="shared" si="2"/>
        <v>0</v>
      </c>
      <c r="J27" s="42">
        <f t="shared" si="2"/>
        <v>0</v>
      </c>
      <c r="K27" s="42">
        <f t="shared" si="2"/>
        <v>0</v>
      </c>
      <c r="L27" s="42">
        <f t="shared" si="2"/>
        <v>0</v>
      </c>
      <c r="M27" s="42">
        <f t="shared" si="2"/>
        <v>0</v>
      </c>
      <c r="N27" s="42">
        <f t="shared" si="2"/>
        <v>0</v>
      </c>
      <c r="O27" s="42">
        <f t="shared" si="2"/>
        <v>0</v>
      </c>
      <c r="P27" s="42">
        <f t="shared" si="2"/>
        <v>0</v>
      </c>
      <c r="Q27" s="42">
        <f t="shared" si="2"/>
        <v>0</v>
      </c>
      <c r="R27" s="42">
        <f t="shared" si="2"/>
        <v>0</v>
      </c>
      <c r="S27" s="42">
        <f t="shared" si="2"/>
        <v>0</v>
      </c>
      <c r="T27" s="42">
        <f t="shared" si="2"/>
        <v>0</v>
      </c>
      <c r="U27" s="42">
        <f t="shared" si="2"/>
        <v>0</v>
      </c>
      <c r="V27" s="42">
        <f t="shared" si="2"/>
        <v>0</v>
      </c>
      <c r="W27" s="42">
        <f t="shared" si="2"/>
        <v>0</v>
      </c>
      <c r="X27" s="42">
        <f t="shared" si="2"/>
        <v>0</v>
      </c>
      <c r="Y27" s="42">
        <f t="shared" si="2"/>
        <v>0</v>
      </c>
      <c r="Z27" s="42">
        <f t="shared" si="2"/>
        <v>0</v>
      </c>
      <c r="AA27" s="42">
        <f t="shared" si="2"/>
        <v>194835704.88999999</v>
      </c>
      <c r="AB27" s="42">
        <f t="shared" si="2"/>
        <v>194960704.89000002</v>
      </c>
      <c r="AC27" s="42">
        <f t="shared" si="2"/>
        <v>195085704.89000002</v>
      </c>
      <c r="AD27" s="42">
        <f t="shared" si="2"/>
        <v>195210704.89000002</v>
      </c>
      <c r="AE27" s="42">
        <f t="shared" si="2"/>
        <v>195335704.89000002</v>
      </c>
      <c r="AF27" s="42">
        <f t="shared" si="2"/>
        <v>195460704.89000005</v>
      </c>
      <c r="AG27" s="42">
        <f t="shared" si="2"/>
        <v>195585704.89000005</v>
      </c>
      <c r="AH27" s="42">
        <f t="shared" si="2"/>
        <v>195710704.89000008</v>
      </c>
      <c r="AI27" s="42">
        <f t="shared" si="2"/>
        <v>195835704.89000008</v>
      </c>
      <c r="AJ27" s="42">
        <f t="shared" si="2"/>
        <v>195960704.8900001</v>
      </c>
      <c r="AK27" s="42">
        <f t="shared" si="2"/>
        <v>196085704.8900001</v>
      </c>
      <c r="AL27" s="42">
        <f t="shared" si="2"/>
        <v>196210704.89000013</v>
      </c>
      <c r="AM27" s="42">
        <f t="shared" si="2"/>
        <v>196335704.89000013</v>
      </c>
    </row>
    <row r="28" spans="1:40" customFormat="1" x14ac:dyDescent="0.25">
      <c r="A28" s="57"/>
      <c r="B28" s="48" t="s">
        <v>116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  <c r="L28" s="94">
        <v>0</v>
      </c>
      <c r="M28" s="94">
        <v>0</v>
      </c>
      <c r="N28" s="94">
        <v>0</v>
      </c>
      <c r="O28" s="94">
        <v>0</v>
      </c>
      <c r="P28" s="94">
        <v>0</v>
      </c>
      <c r="Q28" s="94">
        <v>0</v>
      </c>
      <c r="R28" s="94">
        <v>0</v>
      </c>
      <c r="S28" s="94">
        <v>0</v>
      </c>
      <c r="T28" s="94">
        <v>0</v>
      </c>
      <c r="U28" s="94">
        <v>0</v>
      </c>
      <c r="V28" s="94">
        <v>0</v>
      </c>
      <c r="W28" s="94">
        <v>0</v>
      </c>
      <c r="X28" s="94">
        <v>0</v>
      </c>
      <c r="Y28" s="94">
        <v>0</v>
      </c>
      <c r="Z28" s="94">
        <v>0</v>
      </c>
      <c r="AA28" s="94">
        <v>14987361.914615385</v>
      </c>
      <c r="AB28" s="94">
        <v>29984339.213846155</v>
      </c>
      <c r="AC28" s="94">
        <v>44990931.897692308</v>
      </c>
      <c r="AD28" s="94">
        <v>60007139.966153845</v>
      </c>
      <c r="AE28" s="94">
        <v>75032963.419230774</v>
      </c>
      <c r="AF28" s="94">
        <v>90068402.256923079</v>
      </c>
      <c r="AG28" s="94">
        <v>105113456.47923079</v>
      </c>
      <c r="AH28" s="94">
        <v>120168126.08615386</v>
      </c>
      <c r="AI28" s="94">
        <v>135232411.07769233</v>
      </c>
      <c r="AJ28" s="94">
        <v>150306311.45384619</v>
      </c>
      <c r="AK28" s="94">
        <v>165389827.21461543</v>
      </c>
      <c r="AL28" s="94">
        <v>180482958.36000007</v>
      </c>
      <c r="AM28" s="94">
        <v>195585704.89000008</v>
      </c>
    </row>
    <row r="29" spans="1:40" customFormat="1" x14ac:dyDescent="0.25">
      <c r="A29" s="57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</row>
    <row r="30" spans="1:40" customFormat="1" x14ac:dyDescent="0.25">
      <c r="A30" s="57"/>
      <c r="B30" s="53" t="s">
        <v>113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</row>
    <row r="31" spans="1:40" customFormat="1" x14ac:dyDescent="0.25">
      <c r="A31" s="57"/>
      <c r="B31" s="48" t="s">
        <v>95</v>
      </c>
      <c r="C31" s="96"/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0</v>
      </c>
      <c r="X31" s="96">
        <v>0</v>
      </c>
      <c r="Y31" s="96">
        <v>0</v>
      </c>
      <c r="Z31" s="96">
        <v>0</v>
      </c>
      <c r="AA31" s="96">
        <v>0</v>
      </c>
      <c r="AB31" s="96">
        <v>542778.04034175002</v>
      </c>
      <c r="AC31" s="96">
        <v>543131.16534175002</v>
      </c>
      <c r="AD31" s="96">
        <v>543484.29034175002</v>
      </c>
      <c r="AE31" s="96">
        <v>543837.41534175002</v>
      </c>
      <c r="AF31" s="96">
        <v>544190.54034175014</v>
      </c>
      <c r="AG31" s="96">
        <v>544543.66534175002</v>
      </c>
      <c r="AH31" s="96">
        <v>544896.79034175014</v>
      </c>
      <c r="AI31" s="96">
        <v>545249.91534175025</v>
      </c>
      <c r="AJ31" s="96">
        <v>545603.04034175025</v>
      </c>
      <c r="AK31" s="96">
        <v>545956.16534175025</v>
      </c>
      <c r="AL31" s="96">
        <v>546309.29034175037</v>
      </c>
      <c r="AM31" s="96">
        <v>546662.41534175025</v>
      </c>
    </row>
    <row r="32" spans="1:40" customFormat="1" x14ac:dyDescent="0.25">
      <c r="A32" s="57"/>
      <c r="B32" s="48" t="s">
        <v>114</v>
      </c>
      <c r="C32" s="79">
        <v>0</v>
      </c>
      <c r="D32" s="41">
        <f>D31+C32</f>
        <v>0</v>
      </c>
      <c r="E32" s="41">
        <f t="shared" ref="E32:AM32" si="3">E31+D32</f>
        <v>0</v>
      </c>
      <c r="F32" s="41">
        <f t="shared" si="3"/>
        <v>0</v>
      </c>
      <c r="G32" s="41">
        <f t="shared" si="3"/>
        <v>0</v>
      </c>
      <c r="H32" s="41">
        <f t="shared" si="3"/>
        <v>0</v>
      </c>
      <c r="I32" s="41">
        <f t="shared" si="3"/>
        <v>0</v>
      </c>
      <c r="J32" s="41">
        <f t="shared" si="3"/>
        <v>0</v>
      </c>
      <c r="K32" s="41">
        <f t="shared" si="3"/>
        <v>0</v>
      </c>
      <c r="L32" s="41">
        <f t="shared" si="3"/>
        <v>0</v>
      </c>
      <c r="M32" s="41">
        <f t="shared" si="3"/>
        <v>0</v>
      </c>
      <c r="N32" s="41">
        <f t="shared" si="3"/>
        <v>0</v>
      </c>
      <c r="O32" s="41">
        <f t="shared" si="3"/>
        <v>0</v>
      </c>
      <c r="P32" s="41">
        <f t="shared" si="3"/>
        <v>0</v>
      </c>
      <c r="Q32" s="41">
        <f t="shared" si="3"/>
        <v>0</v>
      </c>
      <c r="R32" s="41">
        <f t="shared" si="3"/>
        <v>0</v>
      </c>
      <c r="S32" s="41">
        <f t="shared" si="3"/>
        <v>0</v>
      </c>
      <c r="T32" s="41">
        <f t="shared" si="3"/>
        <v>0</v>
      </c>
      <c r="U32" s="41">
        <f t="shared" si="3"/>
        <v>0</v>
      </c>
      <c r="V32" s="41">
        <f t="shared" si="3"/>
        <v>0</v>
      </c>
      <c r="W32" s="41">
        <f t="shared" si="3"/>
        <v>0</v>
      </c>
      <c r="X32" s="41">
        <f t="shared" si="3"/>
        <v>0</v>
      </c>
      <c r="Y32" s="41">
        <f t="shared" si="3"/>
        <v>0</v>
      </c>
      <c r="Z32" s="41">
        <f t="shared" si="3"/>
        <v>0</v>
      </c>
      <c r="AA32" s="41">
        <f t="shared" si="3"/>
        <v>0</v>
      </c>
      <c r="AB32" s="41">
        <f t="shared" si="3"/>
        <v>542778.04034175002</v>
      </c>
      <c r="AC32" s="41">
        <f t="shared" si="3"/>
        <v>1085909.2056835</v>
      </c>
      <c r="AD32" s="41">
        <f t="shared" si="3"/>
        <v>1629393.4960252501</v>
      </c>
      <c r="AE32" s="41">
        <f t="shared" si="3"/>
        <v>2173230.9113670001</v>
      </c>
      <c r="AF32" s="41">
        <f t="shared" si="3"/>
        <v>2717421.4517087503</v>
      </c>
      <c r="AG32" s="41">
        <f t="shared" si="3"/>
        <v>3261965.1170505006</v>
      </c>
      <c r="AH32" s="41">
        <f t="shared" si="3"/>
        <v>3806861.9073922508</v>
      </c>
      <c r="AI32" s="41">
        <f t="shared" si="3"/>
        <v>4352111.8227340011</v>
      </c>
      <c r="AJ32" s="41">
        <f t="shared" si="3"/>
        <v>4897714.8630757518</v>
      </c>
      <c r="AK32" s="41">
        <f t="shared" si="3"/>
        <v>5443671.0284175016</v>
      </c>
      <c r="AL32" s="41">
        <f t="shared" si="3"/>
        <v>5989980.3187592523</v>
      </c>
      <c r="AM32" s="41">
        <f t="shared" si="3"/>
        <v>6536642.734101003</v>
      </c>
    </row>
    <row r="33" spans="1:39" s="116" customFormat="1" x14ac:dyDescent="0.25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>
        <v>0</v>
      </c>
      <c r="P33" s="79">
        <v>0</v>
      </c>
      <c r="Q33" s="79">
        <v>0</v>
      </c>
      <c r="R33" s="79">
        <v>0</v>
      </c>
      <c r="S33" s="79">
        <v>0</v>
      </c>
      <c r="T33" s="79">
        <v>0</v>
      </c>
      <c r="U33" s="79">
        <v>0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79">
        <v>0</v>
      </c>
      <c r="AC33" s="79">
        <v>0</v>
      </c>
      <c r="AD33" s="79">
        <v>0</v>
      </c>
      <c r="AE33" s="79">
        <v>0</v>
      </c>
      <c r="AF33" s="79">
        <v>0</v>
      </c>
      <c r="AG33" s="79">
        <v>0</v>
      </c>
      <c r="AH33" s="79">
        <v>0</v>
      </c>
      <c r="AI33" s="79">
        <v>0</v>
      </c>
      <c r="AJ33" s="79">
        <v>0</v>
      </c>
      <c r="AK33" s="79">
        <v>0</v>
      </c>
      <c r="AL33" s="79">
        <v>0</v>
      </c>
      <c r="AM33" s="79">
        <v>0</v>
      </c>
    </row>
    <row r="34" spans="1:39" customFormat="1" x14ac:dyDescent="0.25">
      <c r="A34" s="57"/>
      <c r="B34" s="53" t="s">
        <v>115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1:39" customFormat="1" x14ac:dyDescent="0.25">
      <c r="A35" s="57"/>
      <c r="B35" s="48" t="s">
        <v>111</v>
      </c>
      <c r="C35" s="41">
        <f>+C27</f>
        <v>0</v>
      </c>
      <c r="D35" s="41">
        <f t="shared" ref="D35:AM35" si="4">+D27</f>
        <v>0</v>
      </c>
      <c r="E35" s="41">
        <f t="shared" si="4"/>
        <v>0</v>
      </c>
      <c r="F35" s="41">
        <f t="shared" si="4"/>
        <v>0</v>
      </c>
      <c r="G35" s="41">
        <f t="shared" si="4"/>
        <v>0</v>
      </c>
      <c r="H35" s="41">
        <f t="shared" si="4"/>
        <v>0</v>
      </c>
      <c r="I35" s="41">
        <f t="shared" si="4"/>
        <v>0</v>
      </c>
      <c r="J35" s="41">
        <f t="shared" si="4"/>
        <v>0</v>
      </c>
      <c r="K35" s="41">
        <f t="shared" si="4"/>
        <v>0</v>
      </c>
      <c r="L35" s="41">
        <f t="shared" si="4"/>
        <v>0</v>
      </c>
      <c r="M35" s="41">
        <f t="shared" si="4"/>
        <v>0</v>
      </c>
      <c r="N35" s="41">
        <f t="shared" si="4"/>
        <v>0</v>
      </c>
      <c r="O35" s="41">
        <f t="shared" si="4"/>
        <v>0</v>
      </c>
      <c r="P35" s="41">
        <f t="shared" si="4"/>
        <v>0</v>
      </c>
      <c r="Q35" s="41">
        <f t="shared" si="4"/>
        <v>0</v>
      </c>
      <c r="R35" s="41">
        <f t="shared" si="4"/>
        <v>0</v>
      </c>
      <c r="S35" s="41">
        <f t="shared" si="4"/>
        <v>0</v>
      </c>
      <c r="T35" s="41">
        <f t="shared" si="4"/>
        <v>0</v>
      </c>
      <c r="U35" s="41">
        <f t="shared" si="4"/>
        <v>0</v>
      </c>
      <c r="V35" s="41">
        <f t="shared" si="4"/>
        <v>0</v>
      </c>
      <c r="W35" s="41">
        <f t="shared" si="4"/>
        <v>0</v>
      </c>
      <c r="X35" s="41">
        <f t="shared" si="4"/>
        <v>0</v>
      </c>
      <c r="Y35" s="41">
        <f t="shared" si="4"/>
        <v>0</v>
      </c>
      <c r="Z35" s="41">
        <f t="shared" si="4"/>
        <v>0</v>
      </c>
      <c r="AA35" s="41">
        <f t="shared" si="4"/>
        <v>194835704.88999999</v>
      </c>
      <c r="AB35" s="41">
        <f t="shared" si="4"/>
        <v>194960704.89000002</v>
      </c>
      <c r="AC35" s="41">
        <f t="shared" si="4"/>
        <v>195085704.89000002</v>
      </c>
      <c r="AD35" s="41">
        <f t="shared" si="4"/>
        <v>195210704.89000002</v>
      </c>
      <c r="AE35" s="41">
        <f t="shared" si="4"/>
        <v>195335704.89000002</v>
      </c>
      <c r="AF35" s="41">
        <f t="shared" si="4"/>
        <v>195460704.89000005</v>
      </c>
      <c r="AG35" s="41">
        <f t="shared" si="4"/>
        <v>195585704.89000005</v>
      </c>
      <c r="AH35" s="41">
        <f t="shared" si="4"/>
        <v>195710704.89000008</v>
      </c>
      <c r="AI35" s="41">
        <f t="shared" si="4"/>
        <v>195835704.89000008</v>
      </c>
      <c r="AJ35" s="41">
        <f t="shared" si="4"/>
        <v>195960704.8900001</v>
      </c>
      <c r="AK35" s="41">
        <f t="shared" si="4"/>
        <v>196085704.8900001</v>
      </c>
      <c r="AL35" s="41">
        <f t="shared" si="4"/>
        <v>196210704.89000013</v>
      </c>
      <c r="AM35" s="41">
        <f t="shared" si="4"/>
        <v>196335704.89000013</v>
      </c>
    </row>
    <row r="36" spans="1:39" customFormat="1" x14ac:dyDescent="0.25">
      <c r="A36" s="57"/>
      <c r="B36" s="48" t="s">
        <v>114</v>
      </c>
      <c r="C36" s="41">
        <f>+C32</f>
        <v>0</v>
      </c>
      <c r="D36" s="41">
        <f t="shared" ref="D36:AM36" si="5">+D32</f>
        <v>0</v>
      </c>
      <c r="E36" s="41">
        <f t="shared" si="5"/>
        <v>0</v>
      </c>
      <c r="F36" s="41">
        <f t="shared" si="5"/>
        <v>0</v>
      </c>
      <c r="G36" s="41">
        <f t="shared" si="5"/>
        <v>0</v>
      </c>
      <c r="H36" s="41">
        <f t="shared" si="5"/>
        <v>0</v>
      </c>
      <c r="I36" s="41">
        <f t="shared" si="5"/>
        <v>0</v>
      </c>
      <c r="J36" s="41">
        <f t="shared" si="5"/>
        <v>0</v>
      </c>
      <c r="K36" s="41">
        <f t="shared" si="5"/>
        <v>0</v>
      </c>
      <c r="L36" s="41">
        <f t="shared" si="5"/>
        <v>0</v>
      </c>
      <c r="M36" s="41">
        <f t="shared" si="5"/>
        <v>0</v>
      </c>
      <c r="N36" s="41">
        <f t="shared" si="5"/>
        <v>0</v>
      </c>
      <c r="O36" s="41">
        <f t="shared" si="5"/>
        <v>0</v>
      </c>
      <c r="P36" s="41">
        <f t="shared" si="5"/>
        <v>0</v>
      </c>
      <c r="Q36" s="41">
        <f t="shared" si="5"/>
        <v>0</v>
      </c>
      <c r="R36" s="41">
        <f t="shared" si="5"/>
        <v>0</v>
      </c>
      <c r="S36" s="41">
        <f t="shared" si="5"/>
        <v>0</v>
      </c>
      <c r="T36" s="41">
        <f t="shared" si="5"/>
        <v>0</v>
      </c>
      <c r="U36" s="41">
        <f t="shared" si="5"/>
        <v>0</v>
      </c>
      <c r="V36" s="41">
        <f t="shared" si="5"/>
        <v>0</v>
      </c>
      <c r="W36" s="41">
        <f t="shared" si="5"/>
        <v>0</v>
      </c>
      <c r="X36" s="41">
        <f t="shared" si="5"/>
        <v>0</v>
      </c>
      <c r="Y36" s="41">
        <f t="shared" si="5"/>
        <v>0</v>
      </c>
      <c r="Z36" s="41">
        <f t="shared" si="5"/>
        <v>0</v>
      </c>
      <c r="AA36" s="41">
        <f t="shared" si="5"/>
        <v>0</v>
      </c>
      <c r="AB36" s="41">
        <f t="shared" si="5"/>
        <v>542778.04034175002</v>
      </c>
      <c r="AC36" s="41">
        <f t="shared" si="5"/>
        <v>1085909.2056835</v>
      </c>
      <c r="AD36" s="41">
        <f t="shared" si="5"/>
        <v>1629393.4960252501</v>
      </c>
      <c r="AE36" s="41">
        <f t="shared" si="5"/>
        <v>2173230.9113670001</v>
      </c>
      <c r="AF36" s="41">
        <f t="shared" si="5"/>
        <v>2717421.4517087503</v>
      </c>
      <c r="AG36" s="41">
        <f t="shared" si="5"/>
        <v>3261965.1170505006</v>
      </c>
      <c r="AH36" s="41">
        <f t="shared" si="5"/>
        <v>3806861.9073922508</v>
      </c>
      <c r="AI36" s="41">
        <f t="shared" si="5"/>
        <v>4352111.8227340011</v>
      </c>
      <c r="AJ36" s="41">
        <f t="shared" si="5"/>
        <v>4897714.8630757518</v>
      </c>
      <c r="AK36" s="41">
        <f t="shared" si="5"/>
        <v>5443671.0284175016</v>
      </c>
      <c r="AL36" s="41">
        <f t="shared" si="5"/>
        <v>5989980.3187592523</v>
      </c>
      <c r="AM36" s="41">
        <f t="shared" si="5"/>
        <v>6536642.734101003</v>
      </c>
    </row>
    <row r="37" spans="1:39" customFormat="1" x14ac:dyDescent="0.25">
      <c r="A37" s="57"/>
      <c r="B37" s="48" t="s">
        <v>115</v>
      </c>
      <c r="C37" s="77">
        <f>+C35-C36</f>
        <v>0</v>
      </c>
      <c r="D37" s="77">
        <f t="shared" ref="D37:AM37" si="6">+D35-D36</f>
        <v>0</v>
      </c>
      <c r="E37" s="77">
        <f t="shared" si="6"/>
        <v>0</v>
      </c>
      <c r="F37" s="77">
        <f t="shared" si="6"/>
        <v>0</v>
      </c>
      <c r="G37" s="77">
        <f t="shared" si="6"/>
        <v>0</v>
      </c>
      <c r="H37" s="77">
        <f t="shared" si="6"/>
        <v>0</v>
      </c>
      <c r="I37" s="77">
        <f t="shared" si="6"/>
        <v>0</v>
      </c>
      <c r="J37" s="77">
        <f t="shared" si="6"/>
        <v>0</v>
      </c>
      <c r="K37" s="77">
        <f t="shared" si="6"/>
        <v>0</v>
      </c>
      <c r="L37" s="77">
        <f t="shared" si="6"/>
        <v>0</v>
      </c>
      <c r="M37" s="77">
        <f t="shared" si="6"/>
        <v>0</v>
      </c>
      <c r="N37" s="77">
        <f t="shared" si="6"/>
        <v>0</v>
      </c>
      <c r="O37" s="77">
        <f t="shared" si="6"/>
        <v>0</v>
      </c>
      <c r="P37" s="77">
        <f t="shared" si="6"/>
        <v>0</v>
      </c>
      <c r="Q37" s="77">
        <f t="shared" si="6"/>
        <v>0</v>
      </c>
      <c r="R37" s="77">
        <f t="shared" si="6"/>
        <v>0</v>
      </c>
      <c r="S37" s="77">
        <f t="shared" si="6"/>
        <v>0</v>
      </c>
      <c r="T37" s="77">
        <f t="shared" si="6"/>
        <v>0</v>
      </c>
      <c r="U37" s="77">
        <f t="shared" si="6"/>
        <v>0</v>
      </c>
      <c r="V37" s="77">
        <f t="shared" si="6"/>
        <v>0</v>
      </c>
      <c r="W37" s="77">
        <f t="shared" si="6"/>
        <v>0</v>
      </c>
      <c r="X37" s="77">
        <f t="shared" si="6"/>
        <v>0</v>
      </c>
      <c r="Y37" s="77">
        <f t="shared" si="6"/>
        <v>0</v>
      </c>
      <c r="Z37" s="77">
        <f t="shared" si="6"/>
        <v>0</v>
      </c>
      <c r="AA37" s="77">
        <f t="shared" si="6"/>
        <v>194835704.88999999</v>
      </c>
      <c r="AB37" s="77">
        <f t="shared" si="6"/>
        <v>194417926.84965825</v>
      </c>
      <c r="AC37" s="77">
        <f t="shared" si="6"/>
        <v>193999795.68431652</v>
      </c>
      <c r="AD37" s="77">
        <f t="shared" si="6"/>
        <v>193581311.39397475</v>
      </c>
      <c r="AE37" s="77">
        <f t="shared" si="6"/>
        <v>193162473.97863302</v>
      </c>
      <c r="AF37" s="77">
        <f t="shared" si="6"/>
        <v>192743283.43829128</v>
      </c>
      <c r="AG37" s="77">
        <f t="shared" si="6"/>
        <v>192323739.77294955</v>
      </c>
      <c r="AH37" s="77">
        <f t="shared" si="6"/>
        <v>191903842.98260781</v>
      </c>
      <c r="AI37" s="77">
        <f t="shared" si="6"/>
        <v>191483593.06726608</v>
      </c>
      <c r="AJ37" s="77">
        <f t="shared" si="6"/>
        <v>191062990.02692434</v>
      </c>
      <c r="AK37" s="77">
        <f t="shared" si="6"/>
        <v>190642033.86158261</v>
      </c>
      <c r="AL37" s="77">
        <f t="shared" si="6"/>
        <v>190220724.57124087</v>
      </c>
      <c r="AM37" s="77">
        <f t="shared" si="6"/>
        <v>189799062.15589914</v>
      </c>
    </row>
    <row r="38" spans="1:39" customFormat="1" x14ac:dyDescent="0.25">
      <c r="A38" s="57"/>
      <c r="B38" s="48" t="s">
        <v>116</v>
      </c>
      <c r="C38" s="94">
        <v>0</v>
      </c>
      <c r="D38" s="94">
        <v>0</v>
      </c>
      <c r="E38" s="94">
        <v>0</v>
      </c>
      <c r="F38" s="94">
        <v>0</v>
      </c>
      <c r="G38" s="94">
        <v>0</v>
      </c>
      <c r="H38" s="94">
        <v>0</v>
      </c>
      <c r="I38" s="94">
        <v>0</v>
      </c>
      <c r="J38" s="94">
        <v>0</v>
      </c>
      <c r="K38" s="94">
        <v>0</v>
      </c>
      <c r="L38" s="94">
        <v>0</v>
      </c>
      <c r="M38" s="94">
        <v>0</v>
      </c>
      <c r="N38" s="94">
        <v>0</v>
      </c>
      <c r="O38" s="94">
        <v>0</v>
      </c>
      <c r="P38" s="94">
        <v>0</v>
      </c>
      <c r="Q38" s="94">
        <v>0</v>
      </c>
      <c r="R38" s="94">
        <v>0</v>
      </c>
      <c r="S38" s="94">
        <v>0</v>
      </c>
      <c r="T38" s="94">
        <v>0</v>
      </c>
      <c r="U38" s="94">
        <v>0</v>
      </c>
      <c r="V38" s="94">
        <v>0</v>
      </c>
      <c r="W38" s="94">
        <v>0</v>
      </c>
      <c r="X38" s="94">
        <v>0</v>
      </c>
      <c r="Y38" s="94">
        <v>0</v>
      </c>
      <c r="Z38" s="94">
        <v>0</v>
      </c>
      <c r="AA38" s="94">
        <v>14987361.914615385</v>
      </c>
      <c r="AB38" s="94">
        <v>29942587.056896791</v>
      </c>
      <c r="AC38" s="94">
        <v>44865648.263382673</v>
      </c>
      <c r="AD38" s="94">
        <v>59756518.370611496</v>
      </c>
      <c r="AE38" s="94">
        <v>74615170.215121731</v>
      </c>
      <c r="AF38" s="94">
        <v>89441576.633451834</v>
      </c>
      <c r="AG38" s="94">
        <v>104235710.46214028</v>
      </c>
      <c r="AH38" s="94">
        <v>118997544.53772548</v>
      </c>
      <c r="AI38" s="94">
        <v>133727051.69674595</v>
      </c>
      <c r="AJ38" s="94">
        <v>148424204.77574012</v>
      </c>
      <c r="AK38" s="94">
        <v>163088976.6112465</v>
      </c>
      <c r="AL38" s="94">
        <v>177721340.0398035</v>
      </c>
      <c r="AM38" s="94">
        <v>192321267.89794958</v>
      </c>
    </row>
    <row r="39" spans="1:39" s="115" customFormat="1" x14ac:dyDescent="0.25">
      <c r="B39" s="124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>
        <f>O28-AVERAGE(C32:O32)-O38</f>
        <v>0</v>
      </c>
      <c r="P39" s="122">
        <f t="shared" ref="P39:AM39" si="7">P28-AVERAGE(D32:P32)-P38</f>
        <v>0</v>
      </c>
      <c r="Q39" s="122">
        <f t="shared" si="7"/>
        <v>0</v>
      </c>
      <c r="R39" s="122">
        <f t="shared" si="7"/>
        <v>0</v>
      </c>
      <c r="S39" s="122">
        <f t="shared" si="7"/>
        <v>0</v>
      </c>
      <c r="T39" s="122">
        <f t="shared" si="7"/>
        <v>0</v>
      </c>
      <c r="U39" s="122">
        <f t="shared" si="7"/>
        <v>0</v>
      </c>
      <c r="V39" s="122">
        <f t="shared" si="7"/>
        <v>0</v>
      </c>
      <c r="W39" s="122">
        <f t="shared" si="7"/>
        <v>0</v>
      </c>
      <c r="X39" s="122">
        <f t="shared" si="7"/>
        <v>0</v>
      </c>
      <c r="Y39" s="122">
        <f t="shared" si="7"/>
        <v>0</v>
      </c>
      <c r="Z39" s="122">
        <f t="shared" si="7"/>
        <v>0</v>
      </c>
      <c r="AA39" s="122">
        <f t="shared" si="7"/>
        <v>0</v>
      </c>
      <c r="AB39" s="122">
        <f t="shared" si="7"/>
        <v>0</v>
      </c>
      <c r="AC39" s="122">
        <f t="shared" si="7"/>
        <v>0</v>
      </c>
      <c r="AD39" s="122">
        <f t="shared" si="7"/>
        <v>0</v>
      </c>
      <c r="AE39" s="122">
        <f t="shared" si="7"/>
        <v>0</v>
      </c>
      <c r="AF39" s="122">
        <f t="shared" si="7"/>
        <v>0</v>
      </c>
      <c r="AG39" s="122">
        <f t="shared" si="7"/>
        <v>0</v>
      </c>
      <c r="AH39" s="122">
        <f t="shared" si="7"/>
        <v>0</v>
      </c>
      <c r="AI39" s="122">
        <f t="shared" si="7"/>
        <v>0</v>
      </c>
      <c r="AJ39" s="122">
        <f t="shared" si="7"/>
        <v>0</v>
      </c>
      <c r="AK39" s="122">
        <f t="shared" si="7"/>
        <v>0</v>
      </c>
      <c r="AL39" s="122">
        <f t="shared" si="7"/>
        <v>0</v>
      </c>
      <c r="AM39" s="122">
        <f t="shared" si="7"/>
        <v>0</v>
      </c>
    </row>
    <row r="40" spans="1:39" x14ac:dyDescent="0.25">
      <c r="B40" s="56" t="s">
        <v>117</v>
      </c>
      <c r="C40" s="104">
        <v>2025</v>
      </c>
      <c r="D40" s="104">
        <v>2026</v>
      </c>
      <c r="E40" s="104">
        <v>2027</v>
      </c>
    </row>
    <row r="41" spans="1:39" x14ac:dyDescent="0.25">
      <c r="B41" s="61" t="s">
        <v>118</v>
      </c>
      <c r="C41" s="98">
        <f>+C23</f>
        <v>45657</v>
      </c>
      <c r="D41" s="98">
        <f>+O23</f>
        <v>46022</v>
      </c>
      <c r="E41" s="98">
        <f>+AA23</f>
        <v>46387</v>
      </c>
    </row>
    <row r="42" spans="1:39" x14ac:dyDescent="0.25">
      <c r="B42" s="61" t="s">
        <v>126</v>
      </c>
      <c r="C42" s="75">
        <f>SUMIF($C$23:$AM$23,C41,$C$35:$AM$35)</f>
        <v>0</v>
      </c>
      <c r="D42" s="75">
        <f>SUMIF($C$23:$AM$23,D41,$C$35:$AM$35)</f>
        <v>0</v>
      </c>
      <c r="E42" s="75">
        <f>SUMIF($C$23:$AM$23,E41,$C$35:$AM$35)</f>
        <v>194835704.88999999</v>
      </c>
    </row>
    <row r="43" spans="1:39" x14ac:dyDescent="0.25">
      <c r="B43" s="61" t="s">
        <v>9</v>
      </c>
      <c r="C43" s="73">
        <f>Assumptions!C13*(1-Assumptions!B12)</f>
        <v>3.259999999999999E-3</v>
      </c>
      <c r="D43" s="73">
        <f>Assumptions!D13*(1-Assumptions!C12)</f>
        <v>3.259999999999999E-3</v>
      </c>
      <c r="E43" s="73">
        <f>Assumptions!E13*(1-Assumptions!D12)</f>
        <v>3.259999999999999E-3</v>
      </c>
      <c r="F43" s="73"/>
    </row>
    <row r="44" spans="1:39" x14ac:dyDescent="0.25">
      <c r="B44" s="61" t="s">
        <v>96</v>
      </c>
      <c r="C44" s="76">
        <f>+C42*C43</f>
        <v>0</v>
      </c>
      <c r="D44" s="76">
        <f>+D42*D43</f>
        <v>0</v>
      </c>
      <c r="E44" s="76">
        <f>+E42*E43</f>
        <v>635164.39794139971</v>
      </c>
      <c r="F44" s="73"/>
    </row>
    <row r="45" spans="1:39" x14ac:dyDescent="0.25">
      <c r="D45" s="73"/>
      <c r="F45" s="73"/>
    </row>
    <row r="46" spans="1:39" x14ac:dyDescent="0.25">
      <c r="B46" s="72"/>
      <c r="D46" s="73"/>
      <c r="F46" s="73"/>
    </row>
    <row r="47" spans="1:39" x14ac:dyDescent="0.25">
      <c r="B47" s="72"/>
      <c r="D47" s="73"/>
      <c r="F47" s="73"/>
    </row>
    <row r="48" spans="1:39" x14ac:dyDescent="0.25">
      <c r="B48" s="72"/>
      <c r="D48" s="73"/>
      <c r="F48" s="73"/>
    </row>
    <row r="49" spans="2:8" x14ac:dyDescent="0.25">
      <c r="B49" s="72"/>
      <c r="D49" s="73"/>
      <c r="F49" s="73"/>
    </row>
    <row r="50" spans="2:8" x14ac:dyDescent="0.25">
      <c r="B50" s="72"/>
      <c r="D50" s="73"/>
      <c r="F50" s="73"/>
    </row>
    <row r="51" spans="2:8" x14ac:dyDescent="0.25">
      <c r="B51" s="72"/>
      <c r="D51" s="73"/>
      <c r="F51" s="73"/>
      <c r="H51" s="73"/>
    </row>
    <row r="52" spans="2:8" x14ac:dyDescent="0.25">
      <c r="B52" s="72"/>
      <c r="D52" s="73"/>
      <c r="F52" s="73"/>
      <c r="H52" s="73"/>
    </row>
    <row r="53" spans="2:8" x14ac:dyDescent="0.25">
      <c r="B53" s="72"/>
      <c r="D53" s="73"/>
      <c r="F53" s="73"/>
      <c r="H53" s="73"/>
    </row>
    <row r="54" spans="2:8" x14ac:dyDescent="0.25">
      <c r="B54" s="72"/>
      <c r="D54" s="73"/>
      <c r="F54" s="73"/>
      <c r="H54" s="73"/>
    </row>
    <row r="55" spans="2:8" x14ac:dyDescent="0.25">
      <c r="B55" s="72"/>
      <c r="D55" s="73"/>
      <c r="F55" s="73"/>
      <c r="H55" s="73"/>
    </row>
    <row r="56" spans="2:8" x14ac:dyDescent="0.25">
      <c r="B56" s="72"/>
      <c r="D56" s="73"/>
      <c r="F56" s="73"/>
      <c r="H56" s="73"/>
    </row>
    <row r="57" spans="2:8" x14ac:dyDescent="0.25">
      <c r="B57" s="72"/>
      <c r="D57" s="73"/>
      <c r="F57" s="73"/>
      <c r="H57" s="73"/>
    </row>
    <row r="58" spans="2:8" x14ac:dyDescent="0.25">
      <c r="B58" s="72"/>
      <c r="D58" s="73"/>
      <c r="F58" s="73"/>
      <c r="H58" s="73"/>
    </row>
    <row r="59" spans="2:8" x14ac:dyDescent="0.25">
      <c r="B59" s="72"/>
      <c r="D59" s="73"/>
      <c r="F59" s="73"/>
      <c r="H59" s="73"/>
    </row>
    <row r="60" spans="2:8" x14ac:dyDescent="0.25">
      <c r="B60" s="72"/>
      <c r="D60" s="73"/>
      <c r="F60" s="73"/>
      <c r="H60" s="73"/>
    </row>
    <row r="61" spans="2:8" x14ac:dyDescent="0.25">
      <c r="B61" s="72"/>
      <c r="D61" s="73"/>
      <c r="F61" s="73"/>
      <c r="H61" s="73"/>
    </row>
    <row r="62" spans="2:8" x14ac:dyDescent="0.25">
      <c r="B62" s="72"/>
      <c r="D62" s="73"/>
      <c r="F62" s="73"/>
      <c r="H62" s="73"/>
    </row>
    <row r="63" spans="2:8" x14ac:dyDescent="0.25">
      <c r="B63" s="72"/>
      <c r="D63" s="73"/>
      <c r="F63" s="73"/>
      <c r="H63" s="73"/>
    </row>
    <row r="64" spans="2:8" x14ac:dyDescent="0.25">
      <c r="B64" s="72"/>
      <c r="D64" s="73"/>
      <c r="F64" s="73"/>
      <c r="H64" s="73"/>
    </row>
    <row r="65" spans="2:8" x14ac:dyDescent="0.25">
      <c r="B65" s="72"/>
      <c r="D65" s="73"/>
      <c r="F65" s="73"/>
      <c r="H65" s="73"/>
    </row>
    <row r="66" spans="2:8" x14ac:dyDescent="0.25">
      <c r="B66" s="72"/>
      <c r="D66" s="73"/>
      <c r="F66" s="73"/>
      <c r="H66" s="73"/>
    </row>
    <row r="67" spans="2:8" x14ac:dyDescent="0.25">
      <c r="B67" s="72"/>
      <c r="D67" s="73"/>
      <c r="F67" s="73"/>
      <c r="H67" s="73"/>
    </row>
    <row r="68" spans="2:8" x14ac:dyDescent="0.25">
      <c r="B68" s="72"/>
      <c r="D68" s="73"/>
      <c r="F68" s="73"/>
      <c r="H68" s="73"/>
    </row>
    <row r="69" spans="2:8" x14ac:dyDescent="0.25">
      <c r="B69" s="72"/>
      <c r="D69" s="73"/>
      <c r="F69" s="73"/>
      <c r="H69" s="73"/>
    </row>
    <row r="70" spans="2:8" x14ac:dyDescent="0.25">
      <c r="B70" s="72"/>
      <c r="D70" s="73"/>
      <c r="F70" s="73"/>
      <c r="H70" s="73"/>
    </row>
    <row r="71" spans="2:8" x14ac:dyDescent="0.25">
      <c r="B71" s="72"/>
      <c r="D71" s="73"/>
      <c r="F71" s="73"/>
      <c r="H71" s="73"/>
    </row>
  </sheetData>
  <pageMargins left="0.7" right="0.7" top="0.75" bottom="0.75" header="0.3" footer="0.3"/>
  <pageSetup scale="77" fitToHeight="0" orientation="landscape" blackAndWhite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B1174-F507-475C-B08A-57F1D8CC11FC}">
  <sheetPr>
    <pageSetUpPr fitToPage="1"/>
  </sheetPr>
  <dimension ref="A1:AO71"/>
  <sheetViews>
    <sheetView showGridLines="0" topLeftCell="V14" zoomScale="60" zoomScaleNormal="60" workbookViewId="0">
      <selection activeCell="E11" sqref="E11"/>
    </sheetView>
  </sheetViews>
  <sheetFormatPr defaultColWidth="9.140625" defaultRowHeight="15" x14ac:dyDescent="0.25"/>
  <cols>
    <col min="1" max="1" width="6" style="57" customWidth="1"/>
    <col min="2" max="2" width="42.42578125" style="57" customWidth="1"/>
    <col min="3" max="4" width="15.5703125" style="57" customWidth="1"/>
    <col min="5" max="5" width="17" style="57" customWidth="1"/>
    <col min="6" max="39" width="15.5703125" style="57" customWidth="1"/>
    <col min="40" max="16384" width="9.140625" style="57"/>
  </cols>
  <sheetData>
    <row r="1" spans="1:9" x14ac:dyDescent="0.25">
      <c r="A1" s="56" t="s">
        <v>0</v>
      </c>
      <c r="C1" s="71"/>
      <c r="D1" s="71"/>
      <c r="E1" s="71"/>
      <c r="F1" s="71"/>
      <c r="G1" s="71"/>
      <c r="H1" s="71"/>
      <c r="I1" s="71"/>
    </row>
    <row r="2" spans="1:9" x14ac:dyDescent="0.25">
      <c r="A2" s="56" t="s">
        <v>87</v>
      </c>
      <c r="C2" s="56"/>
    </row>
    <row r="3" spans="1:9" x14ac:dyDescent="0.25">
      <c r="A3" s="56" t="str">
        <f>"Energy Storage Capacity - Wimauma Revenue Requirement @ "&amp;TEXT(Assumptions!C9,"0.00%")&amp;" ROE"</f>
        <v>Energy Storage Capacity - Wimauma Revenue Requirement @ 11.50% ROE</v>
      </c>
      <c r="B3" s="56"/>
      <c r="C3" s="56"/>
    </row>
    <row r="4" spans="1:9" x14ac:dyDescent="0.25">
      <c r="B4" s="90"/>
    </row>
    <row r="5" spans="1:9" x14ac:dyDescent="0.25">
      <c r="A5" s="58"/>
      <c r="C5" s="59">
        <v>2025</v>
      </c>
      <c r="D5" s="60"/>
      <c r="E5" s="59">
        <v>2026</v>
      </c>
      <c r="F5" s="60"/>
      <c r="G5" s="59">
        <v>2027</v>
      </c>
      <c r="I5" s="59" t="s">
        <v>51</v>
      </c>
    </row>
    <row r="6" spans="1:9" x14ac:dyDescent="0.25">
      <c r="A6" s="58">
        <v>1</v>
      </c>
      <c r="B6" s="61" t="s">
        <v>89</v>
      </c>
      <c r="C6" s="67">
        <f>+O28</f>
        <v>41633591.583076924</v>
      </c>
      <c r="D6" s="63"/>
      <c r="E6" s="67">
        <f>+AA28-C6</f>
        <v>11295010.946923062</v>
      </c>
      <c r="F6" s="63"/>
      <c r="G6" s="67">
        <f>+AM28-C6-E6</f>
        <v>0</v>
      </c>
      <c r="I6" s="67">
        <f>+C6+E6+G6</f>
        <v>52928602.529999986</v>
      </c>
    </row>
    <row r="7" spans="1:9" x14ac:dyDescent="0.25">
      <c r="A7" s="58">
        <f>+A6+1</f>
        <v>2</v>
      </c>
      <c r="B7" s="61" t="s">
        <v>90</v>
      </c>
      <c r="C7" s="64">
        <f>'D-1a'!Q31</f>
        <v>7.3700000000000002E-2</v>
      </c>
      <c r="D7" s="65"/>
      <c r="E7" s="66">
        <f>+C7</f>
        <v>7.3700000000000002E-2</v>
      </c>
      <c r="F7" s="65"/>
      <c r="G7" s="66">
        <f>+E7</f>
        <v>7.3700000000000002E-2</v>
      </c>
      <c r="I7" s="66">
        <f>IFERROR(+I8/I6,0)</f>
        <v>7.3700000000000002E-2</v>
      </c>
    </row>
    <row r="8" spans="1:9" x14ac:dyDescent="0.25">
      <c r="A8" s="58">
        <f t="shared" ref="A8:A15" si="0">+A7+1</f>
        <v>3</v>
      </c>
      <c r="B8" s="61" t="s">
        <v>106</v>
      </c>
      <c r="C8" s="67">
        <f>+C6*C7</f>
        <v>3068395.6996727693</v>
      </c>
      <c r="D8" s="63"/>
      <c r="E8" s="67">
        <f>+E6*E7</f>
        <v>832442.30678822973</v>
      </c>
      <c r="F8" s="63"/>
      <c r="G8" s="67">
        <f>+G6*G7</f>
        <v>0</v>
      </c>
      <c r="I8" s="67">
        <f>+C8+E8+G8</f>
        <v>3900838.0064609991</v>
      </c>
    </row>
    <row r="9" spans="1:9" x14ac:dyDescent="0.25">
      <c r="A9" s="58">
        <f t="shared" si="0"/>
        <v>4</v>
      </c>
      <c r="B9" s="61" t="s">
        <v>92</v>
      </c>
      <c r="C9" s="85">
        <f>+Assumptions!C19</f>
        <v>1.3436399999999999</v>
      </c>
      <c r="D9" s="68"/>
      <c r="E9" s="85">
        <f>+Assumptions!D19</f>
        <v>1.3436399999999999</v>
      </c>
      <c r="F9" s="86"/>
      <c r="G9" s="85">
        <f>+Assumptions!E19</f>
        <v>1.3436399999999999</v>
      </c>
      <c r="I9" s="69">
        <f>IFERROR(+I10/I8,0)</f>
        <v>1.3436399999999999</v>
      </c>
    </row>
    <row r="10" spans="1:9" x14ac:dyDescent="0.25">
      <c r="A10" s="58">
        <f t="shared" si="0"/>
        <v>5</v>
      </c>
      <c r="B10" s="61" t="s">
        <v>93</v>
      </c>
      <c r="C10" s="109">
        <f>+C8*C9</f>
        <v>4122819.1979083195</v>
      </c>
      <c r="D10" s="63"/>
      <c r="E10" s="109">
        <f>+E8*E9</f>
        <v>1118502.7810929369</v>
      </c>
      <c r="F10" s="63"/>
      <c r="G10" s="109">
        <f>+G8*G9</f>
        <v>0</v>
      </c>
      <c r="I10" s="142">
        <f t="shared" ref="I10:I15" si="1">+C10+E10+G10</f>
        <v>5241321.9790012566</v>
      </c>
    </row>
    <row r="11" spans="1:9" x14ac:dyDescent="0.25">
      <c r="A11" s="58">
        <f t="shared" si="0"/>
        <v>6</v>
      </c>
      <c r="B11" s="61" t="s">
        <v>94</v>
      </c>
      <c r="C11" s="108">
        <v>633333.33333333337</v>
      </c>
      <c r="D11" s="63"/>
      <c r="E11" s="108">
        <v>81999.999999999767</v>
      </c>
      <c r="F11" s="63"/>
      <c r="G11" s="67"/>
      <c r="I11" s="67">
        <f t="shared" si="1"/>
        <v>715333.33333333314</v>
      </c>
    </row>
    <row r="12" spans="1:9" x14ac:dyDescent="0.25">
      <c r="A12" s="58">
        <f t="shared" si="0"/>
        <v>7</v>
      </c>
      <c r="B12" s="61" t="s">
        <v>95</v>
      </c>
      <c r="C12" s="67">
        <f>SUMIF($C$22:$AM$22,C5,$C$31:$AM$31)</f>
        <v>4145979.8724791668</v>
      </c>
      <c r="D12" s="63"/>
      <c r="E12" s="67">
        <f>SUMIF($C$22:$AM$22,E5,$C$31:$AM$31)-C12</f>
        <v>1248519.1980058327</v>
      </c>
      <c r="F12" s="63"/>
      <c r="G12" s="67"/>
      <c r="I12" s="67">
        <f t="shared" si="1"/>
        <v>5394499.0704849996</v>
      </c>
    </row>
    <row r="13" spans="1:9" x14ac:dyDescent="0.25">
      <c r="A13" s="58">
        <f t="shared" si="0"/>
        <v>8</v>
      </c>
      <c r="B13" s="61" t="s">
        <v>96</v>
      </c>
      <c r="C13" s="63">
        <f>+C44</f>
        <v>0</v>
      </c>
      <c r="D13" s="63"/>
      <c r="E13" s="63">
        <f>+D44-C13</f>
        <v>474504.92168144998</v>
      </c>
      <c r="F13" s="63"/>
      <c r="G13" s="63"/>
      <c r="I13" s="63">
        <f t="shared" si="1"/>
        <v>474504.92168144998</v>
      </c>
    </row>
    <row r="14" spans="1:9" x14ac:dyDescent="0.25">
      <c r="A14" s="58">
        <f t="shared" si="0"/>
        <v>9</v>
      </c>
      <c r="B14" s="61" t="s">
        <v>97</v>
      </c>
      <c r="C14" s="111">
        <v>-1703366.0189999999</v>
      </c>
      <c r="D14" s="63"/>
      <c r="E14" s="111">
        <v>-340673.20380000002</v>
      </c>
      <c r="F14" s="63"/>
      <c r="G14" s="111"/>
      <c r="I14" s="67">
        <f t="shared" si="1"/>
        <v>-2044039.2227999999</v>
      </c>
    </row>
    <row r="15" spans="1:9" x14ac:dyDescent="0.25">
      <c r="A15" s="58">
        <f t="shared" si="0"/>
        <v>10</v>
      </c>
      <c r="B15" s="61" t="s">
        <v>98</v>
      </c>
      <c r="C15" s="70">
        <f>SUM(C10:C14)</f>
        <v>7198766.3847208191</v>
      </c>
      <c r="D15" s="63"/>
      <c r="E15" s="70">
        <f>SUM(E10:E14)</f>
        <v>2582853.6969802193</v>
      </c>
      <c r="F15" s="63"/>
      <c r="G15" s="70">
        <f>SUM(G10:G14)</f>
        <v>0</v>
      </c>
      <c r="I15" s="70">
        <f t="shared" si="1"/>
        <v>9781620.0817010384</v>
      </c>
    </row>
    <row r="16" spans="1:9" x14ac:dyDescent="0.25">
      <c r="A16" s="58"/>
      <c r="B16" s="61"/>
      <c r="C16" s="63"/>
      <c r="D16" s="63"/>
      <c r="E16" s="63"/>
      <c r="F16" s="63"/>
      <c r="G16" s="63"/>
    </row>
    <row r="17" spans="1:41" x14ac:dyDescent="0.25">
      <c r="A17" s="58"/>
      <c r="B17" s="61"/>
      <c r="C17" s="71"/>
      <c r="E17" s="71"/>
      <c r="G17" s="71"/>
    </row>
    <row r="18" spans="1:41" x14ac:dyDescent="0.25">
      <c r="A18" s="58"/>
      <c r="B18" s="61"/>
      <c r="C18" s="71"/>
      <c r="E18" s="71"/>
      <c r="G18" s="71"/>
    </row>
    <row r="19" spans="1:41" x14ac:dyDescent="0.25">
      <c r="B19" s="72"/>
    </row>
    <row r="20" spans="1:41" x14ac:dyDescent="0.25">
      <c r="B20" s="57" t="s">
        <v>107</v>
      </c>
      <c r="C20" s="80">
        <v>45689</v>
      </c>
    </row>
    <row r="22" spans="1:41" x14ac:dyDescent="0.25">
      <c r="B22" s="72"/>
      <c r="C22" s="74">
        <f>YEAR(C23)</f>
        <v>2024</v>
      </c>
      <c r="D22" s="74">
        <f t="shared" ref="D22:AM22" si="2">YEAR(D23)</f>
        <v>2025</v>
      </c>
      <c r="E22" s="74">
        <f t="shared" si="2"/>
        <v>2025</v>
      </c>
      <c r="F22" s="74">
        <f t="shared" si="2"/>
        <v>2025</v>
      </c>
      <c r="G22" s="74">
        <f t="shared" si="2"/>
        <v>2025</v>
      </c>
      <c r="H22" s="74">
        <f t="shared" si="2"/>
        <v>2025</v>
      </c>
      <c r="I22" s="74">
        <f t="shared" si="2"/>
        <v>2025</v>
      </c>
      <c r="J22" s="74">
        <f t="shared" si="2"/>
        <v>2025</v>
      </c>
      <c r="K22" s="74">
        <f t="shared" si="2"/>
        <v>2025</v>
      </c>
      <c r="L22" s="74">
        <f t="shared" si="2"/>
        <v>2025</v>
      </c>
      <c r="M22" s="74">
        <f t="shared" si="2"/>
        <v>2025</v>
      </c>
      <c r="N22" s="74">
        <f t="shared" si="2"/>
        <v>2025</v>
      </c>
      <c r="O22" s="74">
        <f t="shared" si="2"/>
        <v>2025</v>
      </c>
      <c r="P22" s="74">
        <f t="shared" si="2"/>
        <v>2026</v>
      </c>
      <c r="Q22" s="74">
        <f t="shared" si="2"/>
        <v>2026</v>
      </c>
      <c r="R22" s="74">
        <f t="shared" si="2"/>
        <v>2026</v>
      </c>
      <c r="S22" s="74">
        <f t="shared" si="2"/>
        <v>2026</v>
      </c>
      <c r="T22" s="74">
        <f t="shared" si="2"/>
        <v>2026</v>
      </c>
      <c r="U22" s="74">
        <f t="shared" si="2"/>
        <v>2026</v>
      </c>
      <c r="V22" s="74">
        <f t="shared" si="2"/>
        <v>2026</v>
      </c>
      <c r="W22" s="74">
        <f t="shared" si="2"/>
        <v>2026</v>
      </c>
      <c r="X22" s="74">
        <f t="shared" si="2"/>
        <v>2026</v>
      </c>
      <c r="Y22" s="74">
        <f t="shared" si="2"/>
        <v>2026</v>
      </c>
      <c r="Z22" s="74">
        <f t="shared" si="2"/>
        <v>2026</v>
      </c>
      <c r="AA22" s="74">
        <f t="shared" si="2"/>
        <v>2026</v>
      </c>
      <c r="AB22" s="74">
        <f t="shared" si="2"/>
        <v>2027</v>
      </c>
      <c r="AC22" s="74">
        <f t="shared" si="2"/>
        <v>2027</v>
      </c>
      <c r="AD22" s="74">
        <f t="shared" si="2"/>
        <v>2027</v>
      </c>
      <c r="AE22" s="74">
        <f t="shared" si="2"/>
        <v>2027</v>
      </c>
      <c r="AF22" s="74">
        <f t="shared" si="2"/>
        <v>2027</v>
      </c>
      <c r="AG22" s="74">
        <f t="shared" si="2"/>
        <v>2027</v>
      </c>
      <c r="AH22" s="74">
        <f t="shared" si="2"/>
        <v>2027</v>
      </c>
      <c r="AI22" s="74">
        <f t="shared" si="2"/>
        <v>2027</v>
      </c>
      <c r="AJ22" s="74">
        <f t="shared" si="2"/>
        <v>2027</v>
      </c>
      <c r="AK22" s="74">
        <f t="shared" si="2"/>
        <v>2027</v>
      </c>
      <c r="AL22" s="74">
        <f t="shared" si="2"/>
        <v>2027</v>
      </c>
      <c r="AM22" s="74">
        <f t="shared" si="2"/>
        <v>2027</v>
      </c>
    </row>
    <row r="23" spans="1:41" customFormat="1" x14ac:dyDescent="0.25">
      <c r="A23" s="57"/>
      <c r="B23" s="57"/>
      <c r="C23" s="43">
        <v>45657</v>
      </c>
      <c r="D23" s="43">
        <v>45688</v>
      </c>
      <c r="E23" s="43">
        <v>45716</v>
      </c>
      <c r="F23" s="43">
        <v>45747</v>
      </c>
      <c r="G23" s="43">
        <v>45777</v>
      </c>
      <c r="H23" s="43">
        <v>45808</v>
      </c>
      <c r="I23" s="43">
        <v>45838</v>
      </c>
      <c r="J23" s="43">
        <v>45869</v>
      </c>
      <c r="K23" s="43">
        <v>45900</v>
      </c>
      <c r="L23" s="43">
        <v>45930</v>
      </c>
      <c r="M23" s="43">
        <v>45961</v>
      </c>
      <c r="N23" s="43">
        <v>45991</v>
      </c>
      <c r="O23" s="43">
        <v>46022</v>
      </c>
      <c r="P23" s="43">
        <v>46053</v>
      </c>
      <c r="Q23" s="43">
        <v>46081</v>
      </c>
      <c r="R23" s="43">
        <v>46112</v>
      </c>
      <c r="S23" s="43">
        <v>46142</v>
      </c>
      <c r="T23" s="43">
        <v>46173</v>
      </c>
      <c r="U23" s="43">
        <v>46203</v>
      </c>
      <c r="V23" s="43">
        <v>46234</v>
      </c>
      <c r="W23" s="43">
        <v>46265</v>
      </c>
      <c r="X23" s="43">
        <v>46295</v>
      </c>
      <c r="Y23" s="43">
        <v>46326</v>
      </c>
      <c r="Z23" s="43">
        <v>46356</v>
      </c>
      <c r="AA23" s="43">
        <v>46387</v>
      </c>
      <c r="AB23" s="43">
        <v>46418</v>
      </c>
      <c r="AC23" s="43">
        <v>46446</v>
      </c>
      <c r="AD23" s="43">
        <v>46477</v>
      </c>
      <c r="AE23" s="43">
        <v>46507</v>
      </c>
      <c r="AF23" s="43">
        <v>46538</v>
      </c>
      <c r="AG23" s="43">
        <v>46568</v>
      </c>
      <c r="AH23" s="43">
        <v>46599</v>
      </c>
      <c r="AI23" s="43">
        <v>46630</v>
      </c>
      <c r="AJ23" s="43">
        <v>46660</v>
      </c>
      <c r="AK23" s="43">
        <v>46691</v>
      </c>
      <c r="AL23" s="43">
        <v>46721</v>
      </c>
      <c r="AM23" s="43">
        <v>46752</v>
      </c>
    </row>
    <row r="24" spans="1:41" customFormat="1" x14ac:dyDescent="0.25">
      <c r="A24" s="57"/>
      <c r="B24" s="53" t="s">
        <v>109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</row>
    <row r="25" spans="1:41" customFormat="1" x14ac:dyDescent="0.25">
      <c r="A25" s="57"/>
      <c r="B25" s="48" t="s">
        <v>110</v>
      </c>
      <c r="C25" s="79">
        <v>0</v>
      </c>
      <c r="D25" s="79">
        <v>0</v>
      </c>
      <c r="E25" s="79">
        <v>42955652.879999995</v>
      </c>
      <c r="F25" s="79">
        <v>44106103.879999995</v>
      </c>
      <c r="G25" s="79">
        <v>44204484.879999995</v>
      </c>
      <c r="H25" s="79">
        <v>46193589.879999995</v>
      </c>
      <c r="I25" s="79">
        <v>46205243.879999995</v>
      </c>
      <c r="J25" s="79">
        <v>52928602.529999994</v>
      </c>
      <c r="K25" s="79">
        <v>52928602.529999994</v>
      </c>
      <c r="L25" s="79">
        <v>52928602.529999994</v>
      </c>
      <c r="M25" s="79">
        <v>52928602.529999994</v>
      </c>
      <c r="N25" s="79">
        <v>52928602.529999994</v>
      </c>
      <c r="O25" s="79">
        <v>52928602.529999994</v>
      </c>
      <c r="P25" s="79">
        <v>52928602.529999994</v>
      </c>
      <c r="Q25" s="79">
        <v>52928602.529999994</v>
      </c>
      <c r="R25" s="79">
        <v>52928602.529999994</v>
      </c>
      <c r="S25" s="79">
        <v>52928602.529999994</v>
      </c>
      <c r="T25" s="79">
        <v>52928602.529999994</v>
      </c>
      <c r="U25" s="79">
        <v>52928602.529999994</v>
      </c>
      <c r="V25" s="79">
        <v>52928602.529999994</v>
      </c>
      <c r="W25" s="79">
        <v>52928602.529999994</v>
      </c>
      <c r="X25" s="79">
        <v>52928602.529999994</v>
      </c>
      <c r="Y25" s="79">
        <v>52928602.529999994</v>
      </c>
      <c r="Z25" s="79">
        <v>52928602.529999994</v>
      </c>
      <c r="AA25" s="79">
        <v>52928602.529999994</v>
      </c>
      <c r="AB25" s="79">
        <v>52928602.529999994</v>
      </c>
      <c r="AC25" s="79">
        <v>52928602.529999994</v>
      </c>
      <c r="AD25" s="79">
        <v>52928602.529999994</v>
      </c>
      <c r="AE25" s="79">
        <v>52928602.529999994</v>
      </c>
      <c r="AF25" s="79">
        <v>52928602.529999994</v>
      </c>
      <c r="AG25" s="79">
        <v>52928602.529999994</v>
      </c>
      <c r="AH25" s="79">
        <v>52928602.529999994</v>
      </c>
      <c r="AI25" s="79">
        <v>52928602.529999994</v>
      </c>
      <c r="AJ25" s="79">
        <v>52928602.529999994</v>
      </c>
      <c r="AK25" s="79">
        <v>52928602.529999994</v>
      </c>
      <c r="AL25" s="79">
        <v>52928602.529999994</v>
      </c>
      <c r="AM25" s="79">
        <v>52928602.529999994</v>
      </c>
    </row>
    <row r="26" spans="1:41" customFormat="1" x14ac:dyDescent="0.25">
      <c r="A26" s="57"/>
      <c r="B26" s="48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</row>
    <row r="27" spans="1:41" customFormat="1" ht="15.75" thickBot="1" x14ac:dyDescent="0.3">
      <c r="A27" s="57"/>
      <c r="B27" s="48" t="s">
        <v>111</v>
      </c>
      <c r="C27" s="42">
        <f t="shared" ref="C27:AM27" si="3">SUM(C25:C26)</f>
        <v>0</v>
      </c>
      <c r="D27" s="42">
        <f t="shared" si="3"/>
        <v>0</v>
      </c>
      <c r="E27" s="42">
        <f t="shared" si="3"/>
        <v>42955652.879999995</v>
      </c>
      <c r="F27" s="42">
        <f t="shared" si="3"/>
        <v>44106103.879999995</v>
      </c>
      <c r="G27" s="42">
        <f t="shared" si="3"/>
        <v>44204484.879999995</v>
      </c>
      <c r="H27" s="42">
        <f t="shared" si="3"/>
        <v>46193589.879999995</v>
      </c>
      <c r="I27" s="42">
        <f t="shared" si="3"/>
        <v>46205243.879999995</v>
      </c>
      <c r="J27" s="42">
        <f t="shared" si="3"/>
        <v>52928602.529999994</v>
      </c>
      <c r="K27" s="42">
        <f t="shared" si="3"/>
        <v>52928602.529999994</v>
      </c>
      <c r="L27" s="42">
        <f t="shared" si="3"/>
        <v>52928602.529999994</v>
      </c>
      <c r="M27" s="42">
        <f t="shared" si="3"/>
        <v>52928602.529999994</v>
      </c>
      <c r="N27" s="42">
        <f t="shared" si="3"/>
        <v>52928602.529999994</v>
      </c>
      <c r="O27" s="42">
        <f t="shared" si="3"/>
        <v>52928602.529999994</v>
      </c>
      <c r="P27" s="42">
        <f t="shared" si="3"/>
        <v>52928602.529999994</v>
      </c>
      <c r="Q27" s="42">
        <f t="shared" si="3"/>
        <v>52928602.529999994</v>
      </c>
      <c r="R27" s="42">
        <f t="shared" si="3"/>
        <v>52928602.529999994</v>
      </c>
      <c r="S27" s="42">
        <f t="shared" si="3"/>
        <v>52928602.529999994</v>
      </c>
      <c r="T27" s="42">
        <f t="shared" si="3"/>
        <v>52928602.529999994</v>
      </c>
      <c r="U27" s="42">
        <f t="shared" si="3"/>
        <v>52928602.529999994</v>
      </c>
      <c r="V27" s="42">
        <f t="shared" si="3"/>
        <v>52928602.529999994</v>
      </c>
      <c r="W27" s="42">
        <f t="shared" si="3"/>
        <v>52928602.529999994</v>
      </c>
      <c r="X27" s="42">
        <f t="shared" si="3"/>
        <v>52928602.529999994</v>
      </c>
      <c r="Y27" s="42">
        <f t="shared" si="3"/>
        <v>52928602.529999994</v>
      </c>
      <c r="Z27" s="42">
        <f t="shared" si="3"/>
        <v>52928602.529999994</v>
      </c>
      <c r="AA27" s="42">
        <f t="shared" si="3"/>
        <v>52928602.529999994</v>
      </c>
      <c r="AB27" s="42">
        <f t="shared" si="3"/>
        <v>52928602.529999994</v>
      </c>
      <c r="AC27" s="42">
        <f t="shared" si="3"/>
        <v>52928602.529999994</v>
      </c>
      <c r="AD27" s="42">
        <f t="shared" si="3"/>
        <v>52928602.529999994</v>
      </c>
      <c r="AE27" s="42">
        <f t="shared" si="3"/>
        <v>52928602.529999994</v>
      </c>
      <c r="AF27" s="42">
        <f t="shared" si="3"/>
        <v>52928602.529999994</v>
      </c>
      <c r="AG27" s="42">
        <f t="shared" si="3"/>
        <v>52928602.529999994</v>
      </c>
      <c r="AH27" s="42">
        <f t="shared" si="3"/>
        <v>52928602.529999994</v>
      </c>
      <c r="AI27" s="42">
        <f t="shared" si="3"/>
        <v>52928602.529999994</v>
      </c>
      <c r="AJ27" s="42">
        <f t="shared" si="3"/>
        <v>52928602.529999994</v>
      </c>
      <c r="AK27" s="42">
        <f t="shared" si="3"/>
        <v>52928602.529999994</v>
      </c>
      <c r="AL27" s="42">
        <f t="shared" si="3"/>
        <v>52928602.529999994</v>
      </c>
      <c r="AM27" s="42">
        <f t="shared" si="3"/>
        <v>52928602.529999994</v>
      </c>
    </row>
    <row r="28" spans="1:41" customFormat="1" ht="15.75" thickTop="1" x14ac:dyDescent="0.25">
      <c r="A28" s="57"/>
      <c r="B28" s="48" t="s">
        <v>116</v>
      </c>
      <c r="C28" s="94">
        <v>0</v>
      </c>
      <c r="D28" s="94">
        <v>0</v>
      </c>
      <c r="E28" s="94">
        <v>3304280.9907692303</v>
      </c>
      <c r="F28" s="94">
        <v>6697058.2123076925</v>
      </c>
      <c r="G28" s="94">
        <v>10097403.203076921</v>
      </c>
      <c r="H28" s="94">
        <v>13650756.270769229</v>
      </c>
      <c r="I28" s="94">
        <v>17205005.800000001</v>
      </c>
      <c r="J28" s="94">
        <v>21276436.763846148</v>
      </c>
      <c r="K28" s="94">
        <v>25347867.727692306</v>
      </c>
      <c r="L28" s="94">
        <v>29419298.691538461</v>
      </c>
      <c r="M28" s="94">
        <v>33490729.655384615</v>
      </c>
      <c r="N28" s="94">
        <v>37562160.61923077</v>
      </c>
      <c r="O28" s="94">
        <v>41633591.583076924</v>
      </c>
      <c r="P28" s="94">
        <v>45705022.546923071</v>
      </c>
      <c r="Q28" s="94">
        <v>49776453.510769218</v>
      </c>
      <c r="R28" s="94">
        <v>50543603.483846143</v>
      </c>
      <c r="S28" s="94">
        <v>51222257.226153828</v>
      </c>
      <c r="T28" s="94">
        <v>51893343.19923076</v>
      </c>
      <c r="U28" s="94">
        <v>52411421.095384605</v>
      </c>
      <c r="V28" s="94">
        <v>52928602.529999986</v>
      </c>
      <c r="W28" s="94">
        <v>52928602.529999986</v>
      </c>
      <c r="X28" s="94">
        <v>52928602.529999986</v>
      </c>
      <c r="Y28" s="94">
        <v>52928602.529999986</v>
      </c>
      <c r="Z28" s="94">
        <v>52928602.529999986</v>
      </c>
      <c r="AA28" s="94">
        <v>52928602.529999986</v>
      </c>
      <c r="AB28" s="94">
        <v>52928602.529999986</v>
      </c>
      <c r="AC28" s="94">
        <v>52928602.529999986</v>
      </c>
      <c r="AD28" s="94">
        <v>52928602.529999986</v>
      </c>
      <c r="AE28" s="94">
        <v>52928602.529999986</v>
      </c>
      <c r="AF28" s="94">
        <v>52928602.529999986</v>
      </c>
      <c r="AG28" s="94">
        <v>52928602.529999986</v>
      </c>
      <c r="AH28" s="94">
        <v>52928602.529999986</v>
      </c>
      <c r="AI28" s="94">
        <v>52928602.529999986</v>
      </c>
      <c r="AJ28" s="94">
        <v>52928602.529999986</v>
      </c>
      <c r="AK28" s="94">
        <v>52928602.529999986</v>
      </c>
      <c r="AL28" s="94">
        <v>52928602.529999986</v>
      </c>
      <c r="AM28" s="94">
        <v>52928602.529999986</v>
      </c>
    </row>
    <row r="29" spans="1:41" customFormat="1" x14ac:dyDescent="0.25">
      <c r="A29" s="57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>
        <f>AVERAGE(C27:O27)-O28</f>
        <v>0</v>
      </c>
      <c r="P29" s="41">
        <f t="shared" ref="P29:AM29" si="4">AVERAGE(D27:P27)-P28</f>
        <v>0</v>
      </c>
      <c r="Q29" s="41">
        <f t="shared" si="4"/>
        <v>0</v>
      </c>
      <c r="R29" s="41">
        <f t="shared" si="4"/>
        <v>0</v>
      </c>
      <c r="S29" s="41">
        <f t="shared" si="4"/>
        <v>0</v>
      </c>
      <c r="T29" s="41">
        <f t="shared" si="4"/>
        <v>0</v>
      </c>
      <c r="U29" s="41">
        <f t="shared" si="4"/>
        <v>0</v>
      </c>
      <c r="V29" s="41">
        <f t="shared" si="4"/>
        <v>0</v>
      </c>
      <c r="W29" s="41">
        <f t="shared" si="4"/>
        <v>0</v>
      </c>
      <c r="X29" s="41">
        <f t="shared" si="4"/>
        <v>0</v>
      </c>
      <c r="Y29" s="41">
        <f t="shared" si="4"/>
        <v>0</v>
      </c>
      <c r="Z29" s="41">
        <f t="shared" si="4"/>
        <v>0</v>
      </c>
      <c r="AA29" s="41">
        <f t="shared" si="4"/>
        <v>0</v>
      </c>
      <c r="AB29" s="41">
        <f t="shared" si="4"/>
        <v>0</v>
      </c>
      <c r="AC29" s="41">
        <f t="shared" si="4"/>
        <v>0</v>
      </c>
      <c r="AD29" s="41">
        <f t="shared" si="4"/>
        <v>0</v>
      </c>
      <c r="AE29" s="41">
        <f t="shared" si="4"/>
        <v>0</v>
      </c>
      <c r="AF29" s="41">
        <f t="shared" si="4"/>
        <v>0</v>
      </c>
      <c r="AG29" s="41">
        <f t="shared" si="4"/>
        <v>0</v>
      </c>
      <c r="AH29" s="41">
        <f t="shared" si="4"/>
        <v>0</v>
      </c>
      <c r="AI29" s="41">
        <f t="shared" si="4"/>
        <v>0</v>
      </c>
      <c r="AJ29" s="41">
        <f t="shared" si="4"/>
        <v>0</v>
      </c>
      <c r="AK29" s="41">
        <f t="shared" si="4"/>
        <v>0</v>
      </c>
      <c r="AL29" s="41">
        <f t="shared" si="4"/>
        <v>0</v>
      </c>
      <c r="AM29" s="41">
        <f t="shared" si="4"/>
        <v>0</v>
      </c>
    </row>
    <row r="30" spans="1:41" customFormat="1" x14ac:dyDescent="0.25">
      <c r="A30" s="57"/>
      <c r="B30" s="53" t="s">
        <v>113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</row>
    <row r="31" spans="1:41" customFormat="1" x14ac:dyDescent="0.25">
      <c r="A31" s="57"/>
      <c r="B31" s="48" t="s">
        <v>95</v>
      </c>
      <c r="C31" s="95"/>
      <c r="D31" s="95">
        <v>0</v>
      </c>
      <c r="E31" s="95">
        <v>0</v>
      </c>
      <c r="F31" s="95">
        <v>364949.15863041655</v>
      </c>
      <c r="G31" s="95">
        <v>374498.28514708328</v>
      </c>
      <c r="H31" s="95">
        <v>375034.6850554166</v>
      </c>
      <c r="I31" s="95">
        <v>391844.98083874991</v>
      </c>
      <c r="J31" s="95">
        <v>391944.81677208323</v>
      </c>
      <c r="K31" s="95">
        <v>449541.58920708328</v>
      </c>
      <c r="L31" s="95">
        <v>449541.58920708328</v>
      </c>
      <c r="M31" s="95">
        <v>449541.58920708328</v>
      </c>
      <c r="N31" s="95">
        <v>449541.58920708328</v>
      </c>
      <c r="O31" s="95">
        <v>449541.58920708328</v>
      </c>
      <c r="P31" s="95">
        <v>449541.58920708328</v>
      </c>
      <c r="Q31" s="95">
        <v>449541.58920708328</v>
      </c>
      <c r="R31" s="95">
        <v>449541.58920708328</v>
      </c>
      <c r="S31" s="95">
        <v>449541.58920708328</v>
      </c>
      <c r="T31" s="95">
        <v>449541.58920708328</v>
      </c>
      <c r="U31" s="95">
        <v>449541.58920708328</v>
      </c>
      <c r="V31" s="95">
        <v>449541.58920708328</v>
      </c>
      <c r="W31" s="95">
        <v>449541.58920708328</v>
      </c>
      <c r="X31" s="95">
        <v>449541.58920708328</v>
      </c>
      <c r="Y31" s="95">
        <v>449541.58920708328</v>
      </c>
      <c r="Z31" s="95">
        <v>449541.58920708328</v>
      </c>
      <c r="AA31" s="95">
        <v>449541.58920708328</v>
      </c>
      <c r="AB31" s="95">
        <v>449541.58920708328</v>
      </c>
      <c r="AC31" s="95">
        <v>449541.58920708328</v>
      </c>
      <c r="AD31" s="95">
        <v>449541.58920708328</v>
      </c>
      <c r="AE31" s="95">
        <v>449541.58920708328</v>
      </c>
      <c r="AF31" s="95">
        <v>449541.58920708328</v>
      </c>
      <c r="AG31" s="95">
        <v>449541.58920708328</v>
      </c>
      <c r="AH31" s="95">
        <v>449541.58920708328</v>
      </c>
      <c r="AI31" s="95">
        <v>449541.58920708328</v>
      </c>
      <c r="AJ31" s="95">
        <v>449541.58920708328</v>
      </c>
      <c r="AK31" s="95">
        <v>449541.58920708328</v>
      </c>
      <c r="AL31" s="95">
        <v>449541.58920708328</v>
      </c>
      <c r="AM31" s="95">
        <v>449541.58920708328</v>
      </c>
    </row>
    <row r="32" spans="1:41" customFormat="1" x14ac:dyDescent="0.25">
      <c r="A32" s="57"/>
      <c r="B32" s="48" t="s">
        <v>114</v>
      </c>
      <c r="C32" s="79">
        <v>0</v>
      </c>
      <c r="D32" s="41">
        <f>D31+C32</f>
        <v>0</v>
      </c>
      <c r="E32" s="41">
        <f t="shared" ref="E32:AM32" si="5">E31+D32</f>
        <v>0</v>
      </c>
      <c r="F32" s="41">
        <f t="shared" si="5"/>
        <v>364949.15863041655</v>
      </c>
      <c r="G32" s="41">
        <f t="shared" si="5"/>
        <v>739447.44377749984</v>
      </c>
      <c r="H32" s="41">
        <f t="shared" si="5"/>
        <v>1114482.1288329165</v>
      </c>
      <c r="I32" s="41">
        <f t="shared" si="5"/>
        <v>1506327.1096716663</v>
      </c>
      <c r="J32" s="41">
        <f t="shared" si="5"/>
        <v>1898271.9264437496</v>
      </c>
      <c r="K32" s="41">
        <f t="shared" si="5"/>
        <v>2347813.515650833</v>
      </c>
      <c r="L32" s="41">
        <f t="shared" si="5"/>
        <v>2797355.1048579165</v>
      </c>
      <c r="M32" s="41">
        <f t="shared" si="5"/>
        <v>3246896.6940649999</v>
      </c>
      <c r="N32" s="41">
        <f t="shared" si="5"/>
        <v>3696438.2832720834</v>
      </c>
      <c r="O32" s="41">
        <f t="shared" si="5"/>
        <v>4145979.8724791668</v>
      </c>
      <c r="P32" s="41">
        <f t="shared" si="5"/>
        <v>4595521.4616862498</v>
      </c>
      <c r="Q32" s="41">
        <f t="shared" si="5"/>
        <v>5045063.0508933328</v>
      </c>
      <c r="R32" s="41">
        <f t="shared" si="5"/>
        <v>5494604.6401004158</v>
      </c>
      <c r="S32" s="41">
        <f t="shared" si="5"/>
        <v>5944146.2293074988</v>
      </c>
      <c r="T32" s="41">
        <f t="shared" si="5"/>
        <v>6393687.8185145818</v>
      </c>
      <c r="U32" s="41">
        <f t="shared" si="5"/>
        <v>6843229.4077216648</v>
      </c>
      <c r="V32" s="41">
        <f t="shared" si="5"/>
        <v>7292770.9969287477</v>
      </c>
      <c r="W32" s="41">
        <f t="shared" si="5"/>
        <v>7742312.5861358307</v>
      </c>
      <c r="X32" s="41">
        <f t="shared" si="5"/>
        <v>8191854.1753429137</v>
      </c>
      <c r="Y32" s="41">
        <f t="shared" si="5"/>
        <v>8641395.7645499967</v>
      </c>
      <c r="Z32" s="41">
        <f t="shared" si="5"/>
        <v>9090937.3537570797</v>
      </c>
      <c r="AA32" s="41">
        <f t="shared" si="5"/>
        <v>9540478.9429641627</v>
      </c>
      <c r="AB32" s="41">
        <f t="shared" si="5"/>
        <v>9990020.5321712457</v>
      </c>
      <c r="AC32" s="41">
        <f t="shared" si="5"/>
        <v>10439562.121378329</v>
      </c>
      <c r="AD32" s="41">
        <f t="shared" si="5"/>
        <v>10889103.710585412</v>
      </c>
      <c r="AE32" s="41">
        <f t="shared" si="5"/>
        <v>11338645.299792495</v>
      </c>
      <c r="AF32" s="41">
        <f t="shared" si="5"/>
        <v>11788186.888999578</v>
      </c>
      <c r="AG32" s="41">
        <f t="shared" si="5"/>
        <v>12237728.478206661</v>
      </c>
      <c r="AH32" s="41">
        <f t="shared" si="5"/>
        <v>12687270.067413744</v>
      </c>
      <c r="AI32" s="41">
        <f t="shared" si="5"/>
        <v>13136811.656620827</v>
      </c>
      <c r="AJ32" s="41">
        <f t="shared" si="5"/>
        <v>13586353.24582791</v>
      </c>
      <c r="AK32" s="41">
        <f t="shared" si="5"/>
        <v>14035894.835034993</v>
      </c>
      <c r="AL32" s="41">
        <f t="shared" si="5"/>
        <v>14485436.424242076</v>
      </c>
      <c r="AM32" s="41">
        <f t="shared" si="5"/>
        <v>14934978.013449159</v>
      </c>
    </row>
    <row r="33" spans="1:39" customFormat="1" x14ac:dyDescent="0.25">
      <c r="A33" s="57"/>
      <c r="C33" s="41"/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  <c r="R33" s="79">
        <v>0</v>
      </c>
      <c r="S33" s="79">
        <v>0</v>
      </c>
      <c r="T33" s="79">
        <v>0</v>
      </c>
      <c r="U33" s="79">
        <v>0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79">
        <v>0</v>
      </c>
      <c r="AC33" s="79">
        <v>0</v>
      </c>
      <c r="AD33" s="79">
        <v>0</v>
      </c>
      <c r="AE33" s="79">
        <v>0</v>
      </c>
      <c r="AF33" s="79">
        <v>0</v>
      </c>
      <c r="AG33" s="79">
        <v>0</v>
      </c>
      <c r="AH33" s="79">
        <v>0</v>
      </c>
      <c r="AI33" s="79">
        <v>0</v>
      </c>
      <c r="AJ33" s="79">
        <v>0</v>
      </c>
      <c r="AK33" s="79">
        <v>0</v>
      </c>
      <c r="AL33" s="79">
        <v>0</v>
      </c>
      <c r="AM33" s="79">
        <v>0</v>
      </c>
    </row>
    <row r="34" spans="1:39" customFormat="1" x14ac:dyDescent="0.25">
      <c r="A34" s="57"/>
      <c r="B34" s="53" t="s">
        <v>115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1:39" customFormat="1" x14ac:dyDescent="0.25">
      <c r="A35" s="57"/>
      <c r="B35" s="48" t="s">
        <v>111</v>
      </c>
      <c r="C35" s="41">
        <f>+C27</f>
        <v>0</v>
      </c>
      <c r="D35" s="41">
        <f t="shared" ref="D35:AM35" si="6">+D27</f>
        <v>0</v>
      </c>
      <c r="E35" s="41">
        <f t="shared" si="6"/>
        <v>42955652.879999995</v>
      </c>
      <c r="F35" s="41">
        <f t="shared" si="6"/>
        <v>44106103.879999995</v>
      </c>
      <c r="G35" s="41">
        <f t="shared" si="6"/>
        <v>44204484.879999995</v>
      </c>
      <c r="H35" s="41">
        <f t="shared" si="6"/>
        <v>46193589.879999995</v>
      </c>
      <c r="I35" s="41">
        <f t="shared" si="6"/>
        <v>46205243.879999995</v>
      </c>
      <c r="J35" s="41">
        <f t="shared" si="6"/>
        <v>52928602.529999994</v>
      </c>
      <c r="K35" s="41">
        <f t="shared" si="6"/>
        <v>52928602.529999994</v>
      </c>
      <c r="L35" s="41">
        <f t="shared" si="6"/>
        <v>52928602.529999994</v>
      </c>
      <c r="M35" s="41">
        <f t="shared" si="6"/>
        <v>52928602.529999994</v>
      </c>
      <c r="N35" s="41">
        <f t="shared" si="6"/>
        <v>52928602.529999994</v>
      </c>
      <c r="O35" s="41">
        <f t="shared" si="6"/>
        <v>52928602.529999994</v>
      </c>
      <c r="P35" s="41">
        <f t="shared" si="6"/>
        <v>52928602.529999994</v>
      </c>
      <c r="Q35" s="41">
        <f t="shared" si="6"/>
        <v>52928602.529999994</v>
      </c>
      <c r="R35" s="41">
        <f t="shared" si="6"/>
        <v>52928602.529999994</v>
      </c>
      <c r="S35" s="41">
        <f t="shared" si="6"/>
        <v>52928602.529999994</v>
      </c>
      <c r="T35" s="41">
        <f t="shared" si="6"/>
        <v>52928602.529999994</v>
      </c>
      <c r="U35" s="41">
        <f t="shared" si="6"/>
        <v>52928602.529999994</v>
      </c>
      <c r="V35" s="41">
        <f t="shared" si="6"/>
        <v>52928602.529999994</v>
      </c>
      <c r="W35" s="41">
        <f t="shared" si="6"/>
        <v>52928602.529999994</v>
      </c>
      <c r="X35" s="41">
        <f t="shared" si="6"/>
        <v>52928602.529999994</v>
      </c>
      <c r="Y35" s="41">
        <f t="shared" si="6"/>
        <v>52928602.529999994</v>
      </c>
      <c r="Z35" s="41">
        <f t="shared" si="6"/>
        <v>52928602.529999994</v>
      </c>
      <c r="AA35" s="41">
        <f t="shared" si="6"/>
        <v>52928602.529999994</v>
      </c>
      <c r="AB35" s="41">
        <f t="shared" si="6"/>
        <v>52928602.529999994</v>
      </c>
      <c r="AC35" s="41">
        <f t="shared" si="6"/>
        <v>52928602.529999994</v>
      </c>
      <c r="AD35" s="41">
        <f t="shared" si="6"/>
        <v>52928602.529999994</v>
      </c>
      <c r="AE35" s="41">
        <f t="shared" si="6"/>
        <v>52928602.529999994</v>
      </c>
      <c r="AF35" s="41">
        <f t="shared" si="6"/>
        <v>52928602.529999994</v>
      </c>
      <c r="AG35" s="41">
        <f t="shared" si="6"/>
        <v>52928602.529999994</v>
      </c>
      <c r="AH35" s="41">
        <f t="shared" si="6"/>
        <v>52928602.529999994</v>
      </c>
      <c r="AI35" s="41">
        <f t="shared" si="6"/>
        <v>52928602.529999994</v>
      </c>
      <c r="AJ35" s="41">
        <f t="shared" si="6"/>
        <v>52928602.529999994</v>
      </c>
      <c r="AK35" s="41">
        <f t="shared" si="6"/>
        <v>52928602.529999994</v>
      </c>
      <c r="AL35" s="41">
        <f t="shared" si="6"/>
        <v>52928602.529999994</v>
      </c>
      <c r="AM35" s="41">
        <f t="shared" si="6"/>
        <v>52928602.529999994</v>
      </c>
    </row>
    <row r="36" spans="1:39" customFormat="1" x14ac:dyDescent="0.25">
      <c r="A36" s="57"/>
      <c r="B36" s="48" t="s">
        <v>114</v>
      </c>
      <c r="C36" s="41">
        <f>+C32</f>
        <v>0</v>
      </c>
      <c r="D36" s="41">
        <f t="shared" ref="D36:AM36" si="7">+D32</f>
        <v>0</v>
      </c>
      <c r="E36" s="41">
        <f t="shared" si="7"/>
        <v>0</v>
      </c>
      <c r="F36" s="41">
        <f t="shared" si="7"/>
        <v>364949.15863041655</v>
      </c>
      <c r="G36" s="41">
        <f t="shared" si="7"/>
        <v>739447.44377749984</v>
      </c>
      <c r="H36" s="41">
        <f t="shared" si="7"/>
        <v>1114482.1288329165</v>
      </c>
      <c r="I36" s="41">
        <f t="shared" si="7"/>
        <v>1506327.1096716663</v>
      </c>
      <c r="J36" s="41">
        <f t="shared" si="7"/>
        <v>1898271.9264437496</v>
      </c>
      <c r="K36" s="41">
        <f t="shared" si="7"/>
        <v>2347813.515650833</v>
      </c>
      <c r="L36" s="41">
        <f t="shared" si="7"/>
        <v>2797355.1048579165</v>
      </c>
      <c r="M36" s="41">
        <f t="shared" si="7"/>
        <v>3246896.6940649999</v>
      </c>
      <c r="N36" s="41">
        <f t="shared" si="7"/>
        <v>3696438.2832720834</v>
      </c>
      <c r="O36" s="41">
        <f t="shared" si="7"/>
        <v>4145979.8724791668</v>
      </c>
      <c r="P36" s="41">
        <f t="shared" si="7"/>
        <v>4595521.4616862498</v>
      </c>
      <c r="Q36" s="41">
        <f t="shared" si="7"/>
        <v>5045063.0508933328</v>
      </c>
      <c r="R36" s="41">
        <f t="shared" si="7"/>
        <v>5494604.6401004158</v>
      </c>
      <c r="S36" s="41">
        <f t="shared" si="7"/>
        <v>5944146.2293074988</v>
      </c>
      <c r="T36" s="41">
        <f t="shared" si="7"/>
        <v>6393687.8185145818</v>
      </c>
      <c r="U36" s="41">
        <f t="shared" si="7"/>
        <v>6843229.4077216648</v>
      </c>
      <c r="V36" s="41">
        <f t="shared" si="7"/>
        <v>7292770.9969287477</v>
      </c>
      <c r="W36" s="41">
        <f t="shared" si="7"/>
        <v>7742312.5861358307</v>
      </c>
      <c r="X36" s="41">
        <f t="shared" si="7"/>
        <v>8191854.1753429137</v>
      </c>
      <c r="Y36" s="41">
        <f t="shared" si="7"/>
        <v>8641395.7645499967</v>
      </c>
      <c r="Z36" s="41">
        <f t="shared" si="7"/>
        <v>9090937.3537570797</v>
      </c>
      <c r="AA36" s="41">
        <f t="shared" si="7"/>
        <v>9540478.9429641627</v>
      </c>
      <c r="AB36" s="41">
        <f t="shared" si="7"/>
        <v>9990020.5321712457</v>
      </c>
      <c r="AC36" s="41">
        <f t="shared" si="7"/>
        <v>10439562.121378329</v>
      </c>
      <c r="AD36" s="41">
        <f t="shared" si="7"/>
        <v>10889103.710585412</v>
      </c>
      <c r="AE36" s="41">
        <f t="shared" si="7"/>
        <v>11338645.299792495</v>
      </c>
      <c r="AF36" s="41">
        <f t="shared" si="7"/>
        <v>11788186.888999578</v>
      </c>
      <c r="AG36" s="41">
        <f t="shared" si="7"/>
        <v>12237728.478206661</v>
      </c>
      <c r="AH36" s="41">
        <f t="shared" si="7"/>
        <v>12687270.067413744</v>
      </c>
      <c r="AI36" s="41">
        <f t="shared" si="7"/>
        <v>13136811.656620827</v>
      </c>
      <c r="AJ36" s="41">
        <f t="shared" si="7"/>
        <v>13586353.24582791</v>
      </c>
      <c r="AK36" s="41">
        <f t="shared" si="7"/>
        <v>14035894.835034993</v>
      </c>
      <c r="AL36" s="41">
        <f t="shared" si="7"/>
        <v>14485436.424242076</v>
      </c>
      <c r="AM36" s="41">
        <f t="shared" si="7"/>
        <v>14934978.013449159</v>
      </c>
    </row>
    <row r="37" spans="1:39" customFormat="1" ht="15.75" thickBot="1" x14ac:dyDescent="0.3">
      <c r="A37" s="57"/>
      <c r="B37" s="48" t="s">
        <v>115</v>
      </c>
      <c r="C37" s="77">
        <f>+C35-C36</f>
        <v>0</v>
      </c>
      <c r="D37" s="77">
        <f t="shared" ref="D37:AM37" si="8">+D35-D36</f>
        <v>0</v>
      </c>
      <c r="E37" s="77">
        <f t="shared" si="8"/>
        <v>42955652.879999995</v>
      </c>
      <c r="F37" s="77">
        <f t="shared" si="8"/>
        <v>43741154.721369579</v>
      </c>
      <c r="G37" s="77">
        <f t="shared" si="8"/>
        <v>43465037.436222494</v>
      </c>
      <c r="H37" s="77">
        <f t="shared" si="8"/>
        <v>45079107.751167081</v>
      </c>
      <c r="I37" s="77">
        <f t="shared" si="8"/>
        <v>44698916.770328328</v>
      </c>
      <c r="J37" s="77">
        <f t="shared" si="8"/>
        <v>51030330.603556246</v>
      </c>
      <c r="K37" s="77">
        <f t="shared" si="8"/>
        <v>50580789.014349163</v>
      </c>
      <c r="L37" s="77">
        <f t="shared" si="8"/>
        <v>50131247.42514208</v>
      </c>
      <c r="M37" s="77">
        <f t="shared" si="8"/>
        <v>49681705.835934997</v>
      </c>
      <c r="N37" s="77">
        <f t="shared" si="8"/>
        <v>49232164.246727914</v>
      </c>
      <c r="O37" s="77">
        <f t="shared" si="8"/>
        <v>48782622.657520831</v>
      </c>
      <c r="P37" s="77">
        <f t="shared" si="8"/>
        <v>48333081.068313748</v>
      </c>
      <c r="Q37" s="77">
        <f t="shared" si="8"/>
        <v>47883539.479106665</v>
      </c>
      <c r="R37" s="77">
        <f t="shared" si="8"/>
        <v>47433997.889899582</v>
      </c>
      <c r="S37" s="77">
        <f t="shared" si="8"/>
        <v>46984456.300692499</v>
      </c>
      <c r="T37" s="77">
        <f t="shared" si="8"/>
        <v>46534914.711485416</v>
      </c>
      <c r="U37" s="77">
        <f t="shared" si="8"/>
        <v>46085373.122278333</v>
      </c>
      <c r="V37" s="77">
        <f t="shared" si="8"/>
        <v>45635831.53307125</v>
      </c>
      <c r="W37" s="77">
        <f t="shared" si="8"/>
        <v>45186289.943864167</v>
      </c>
      <c r="X37" s="77">
        <f t="shared" si="8"/>
        <v>44736748.354657084</v>
      </c>
      <c r="Y37" s="77">
        <f t="shared" si="8"/>
        <v>44287206.765450001</v>
      </c>
      <c r="Z37" s="77">
        <f t="shared" si="8"/>
        <v>43837665.176242918</v>
      </c>
      <c r="AA37" s="77">
        <f t="shared" si="8"/>
        <v>43388123.587035835</v>
      </c>
      <c r="AB37" s="77">
        <f t="shared" si="8"/>
        <v>42938581.997828752</v>
      </c>
      <c r="AC37" s="77">
        <f t="shared" si="8"/>
        <v>42489040.408621669</v>
      </c>
      <c r="AD37" s="77">
        <f t="shared" si="8"/>
        <v>42039498.819414586</v>
      </c>
      <c r="AE37" s="77">
        <f t="shared" si="8"/>
        <v>41589957.230207503</v>
      </c>
      <c r="AF37" s="77">
        <f t="shared" si="8"/>
        <v>41140415.64100042</v>
      </c>
      <c r="AG37" s="77">
        <f t="shared" si="8"/>
        <v>40690874.051793337</v>
      </c>
      <c r="AH37" s="77">
        <f t="shared" si="8"/>
        <v>40241332.462586254</v>
      </c>
      <c r="AI37" s="77">
        <f t="shared" si="8"/>
        <v>39791790.873379171</v>
      </c>
      <c r="AJ37" s="77">
        <f t="shared" si="8"/>
        <v>39342249.284172088</v>
      </c>
      <c r="AK37" s="77">
        <f t="shared" si="8"/>
        <v>38892707.694965005</v>
      </c>
      <c r="AL37" s="77">
        <f t="shared" si="8"/>
        <v>38443166.105757922</v>
      </c>
      <c r="AM37" s="77">
        <f t="shared" si="8"/>
        <v>37993624.516550839</v>
      </c>
    </row>
    <row r="38" spans="1:39" customFormat="1" x14ac:dyDescent="0.25">
      <c r="A38" s="57"/>
      <c r="B38" s="48" t="s">
        <v>116</v>
      </c>
      <c r="C38" s="94">
        <v>0</v>
      </c>
      <c r="D38" s="94">
        <v>0</v>
      </c>
      <c r="E38" s="94">
        <v>3304280.9907692303</v>
      </c>
      <c r="F38" s="94">
        <v>6668985.2001053523</v>
      </c>
      <c r="G38" s="94">
        <v>10012449.618276313</v>
      </c>
      <c r="H38" s="94">
        <v>13480073.291443011</v>
      </c>
      <c r="I38" s="94">
        <v>16918451.504545193</v>
      </c>
      <c r="J38" s="94">
        <v>20843861.550972588</v>
      </c>
      <c r="K38" s="94">
        <v>24734691.475153301</v>
      </c>
      <c r="L38" s="94">
        <v>28590941.277087308</v>
      </c>
      <c r="M38" s="94">
        <v>32412610.956774615</v>
      </c>
      <c r="N38" s="94">
        <v>36199700.514215223</v>
      </c>
      <c r="O38" s="94">
        <v>39952209.949409135</v>
      </c>
      <c r="P38" s="94">
        <v>43670139.262356341</v>
      </c>
      <c r="Q38" s="94">
        <v>47353488.45305685</v>
      </c>
      <c r="R38" s="94">
        <v>47697976.530741431</v>
      </c>
      <c r="S38" s="94">
        <v>47947461.26761242</v>
      </c>
      <c r="T38" s="94">
        <v>48183605.673401885</v>
      </c>
      <c r="U38" s="94">
        <v>48261010.701948904</v>
      </c>
      <c r="V38" s="94">
        <v>48333081.068313733</v>
      </c>
      <c r="W38" s="94">
        <v>47883539.47910665</v>
      </c>
      <c r="X38" s="94">
        <v>47433997.889899567</v>
      </c>
      <c r="Y38" s="94">
        <v>46984456.300692484</v>
      </c>
      <c r="Z38" s="94">
        <v>46534914.711485401</v>
      </c>
      <c r="AA38" s="94">
        <v>46085373.122278318</v>
      </c>
      <c r="AB38" s="94">
        <v>45635831.533071235</v>
      </c>
      <c r="AC38" s="94">
        <v>45186289.943864152</v>
      </c>
      <c r="AD38" s="94">
        <v>44736748.354657069</v>
      </c>
      <c r="AE38" s="94">
        <v>44287206.765449986</v>
      </c>
      <c r="AF38" s="94">
        <v>43837665.176242903</v>
      </c>
      <c r="AG38" s="94">
        <v>43388123.58703582</v>
      </c>
      <c r="AH38" s="94">
        <v>42938581.997828737</v>
      </c>
      <c r="AI38" s="94">
        <v>42489040.408621654</v>
      </c>
      <c r="AJ38" s="94">
        <v>42039498.819414571</v>
      </c>
      <c r="AK38" s="94">
        <v>41589957.230207488</v>
      </c>
      <c r="AL38" s="94">
        <v>41140415.641000412</v>
      </c>
      <c r="AM38" s="94">
        <v>40690874.051793322</v>
      </c>
    </row>
    <row r="39" spans="1:39" customFormat="1" x14ac:dyDescent="0.25">
      <c r="A39" s="57"/>
      <c r="B39" s="48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122">
        <f>O28-AVERAGE(C32:O32)-O38</f>
        <v>0</v>
      </c>
      <c r="P39" s="122">
        <f t="shared" ref="P39:AM39" si="9">P28-AVERAGE(D32:P32)-P38</f>
        <v>0</v>
      </c>
      <c r="Q39" s="122">
        <f t="shared" si="9"/>
        <v>0</v>
      </c>
      <c r="R39" s="122">
        <f t="shared" si="9"/>
        <v>0</v>
      </c>
      <c r="S39" s="122">
        <f t="shared" si="9"/>
        <v>0</v>
      </c>
      <c r="T39" s="122">
        <f t="shared" si="9"/>
        <v>0</v>
      </c>
      <c r="U39" s="122">
        <f t="shared" si="9"/>
        <v>0</v>
      </c>
      <c r="V39" s="122">
        <f t="shared" si="9"/>
        <v>0</v>
      </c>
      <c r="W39" s="122">
        <f t="shared" si="9"/>
        <v>0</v>
      </c>
      <c r="X39" s="122">
        <f t="shared" si="9"/>
        <v>0</v>
      </c>
      <c r="Y39" s="122">
        <f t="shared" si="9"/>
        <v>0</v>
      </c>
      <c r="Z39" s="122">
        <f t="shared" si="9"/>
        <v>0</v>
      </c>
      <c r="AA39" s="122">
        <f t="shared" si="9"/>
        <v>0</v>
      </c>
      <c r="AB39" s="122">
        <f t="shared" si="9"/>
        <v>0</v>
      </c>
      <c r="AC39" s="122">
        <f t="shared" si="9"/>
        <v>0</v>
      </c>
      <c r="AD39" s="122">
        <f t="shared" si="9"/>
        <v>0</v>
      </c>
      <c r="AE39" s="122">
        <f t="shared" si="9"/>
        <v>0</v>
      </c>
      <c r="AF39" s="122">
        <f t="shared" si="9"/>
        <v>0</v>
      </c>
      <c r="AG39" s="122">
        <f t="shared" si="9"/>
        <v>0</v>
      </c>
      <c r="AH39" s="122">
        <f t="shared" si="9"/>
        <v>0</v>
      </c>
      <c r="AI39" s="122">
        <f t="shared" si="9"/>
        <v>0</v>
      </c>
      <c r="AJ39" s="122">
        <f t="shared" si="9"/>
        <v>0</v>
      </c>
      <c r="AK39" s="122">
        <f t="shared" si="9"/>
        <v>0</v>
      </c>
      <c r="AL39" s="122">
        <f t="shared" si="9"/>
        <v>0</v>
      </c>
      <c r="AM39" s="122">
        <f t="shared" si="9"/>
        <v>0</v>
      </c>
    </row>
    <row r="40" spans="1:39" x14ac:dyDescent="0.25">
      <c r="B40" s="56" t="s">
        <v>117</v>
      </c>
      <c r="C40" s="104">
        <v>2025</v>
      </c>
      <c r="D40" s="104">
        <v>2026</v>
      </c>
      <c r="E40" s="104">
        <v>2027</v>
      </c>
    </row>
    <row r="41" spans="1:39" x14ac:dyDescent="0.25">
      <c r="B41" s="61" t="s">
        <v>118</v>
      </c>
      <c r="C41" s="98">
        <f>+C23</f>
        <v>45657</v>
      </c>
      <c r="D41" s="98">
        <f>+O23</f>
        <v>46022</v>
      </c>
      <c r="E41" s="98">
        <f>+AA23</f>
        <v>46387</v>
      </c>
    </row>
    <row r="42" spans="1:39" x14ac:dyDescent="0.25">
      <c r="B42" s="61" t="s">
        <v>119</v>
      </c>
      <c r="C42" s="75">
        <f>SUMIF($C$23:$AM$23,C41,$C$35:$AM$35)</f>
        <v>0</v>
      </c>
      <c r="D42" s="75">
        <f>SUMIF($C$23:$AM$23,D41,$C$35:$AM$35)</f>
        <v>52928602.529999994</v>
      </c>
      <c r="E42" s="75">
        <f>SUMIF($C$23:$AM$23,E41,$C$35:$AM$35)</f>
        <v>52928602.529999994</v>
      </c>
    </row>
    <row r="43" spans="1:39" x14ac:dyDescent="0.25">
      <c r="B43" s="61" t="s">
        <v>9</v>
      </c>
      <c r="C43" s="73">
        <f>+Assumptions!C11*Assumptions!C13</f>
        <v>8.9650000000000007E-3</v>
      </c>
      <c r="D43" s="73">
        <f>+Assumptions!D11*Assumptions!D13</f>
        <v>8.9650000000000007E-3</v>
      </c>
      <c r="E43" s="73">
        <f>+Assumptions!E11*Assumptions!E13</f>
        <v>8.9650000000000007E-3</v>
      </c>
      <c r="F43" s="73"/>
      <c r="H43" s="73"/>
    </row>
    <row r="44" spans="1:39" ht="15.75" thickBot="1" x14ac:dyDescent="0.3">
      <c r="B44" s="61" t="s">
        <v>96</v>
      </c>
      <c r="C44" s="76">
        <f>+C42*C43</f>
        <v>0</v>
      </c>
      <c r="D44" s="76">
        <f>+D42*D43</f>
        <v>474504.92168144998</v>
      </c>
      <c r="E44" s="76">
        <f>+E42*E43</f>
        <v>474504.92168144998</v>
      </c>
      <c r="F44" s="73"/>
      <c r="H44" s="73"/>
    </row>
    <row r="45" spans="1:39" x14ac:dyDescent="0.25">
      <c r="D45" s="73"/>
      <c r="F45" s="73"/>
      <c r="H45" s="73"/>
    </row>
    <row r="46" spans="1:39" x14ac:dyDescent="0.25">
      <c r="B46" s="72"/>
      <c r="D46" s="73"/>
      <c r="F46" s="73"/>
      <c r="H46" s="73"/>
    </row>
    <row r="47" spans="1:39" x14ac:dyDescent="0.25">
      <c r="B47" s="72"/>
      <c r="D47" s="73"/>
      <c r="F47" s="73"/>
      <c r="H47" s="73"/>
    </row>
    <row r="48" spans="1:39" x14ac:dyDescent="0.25">
      <c r="B48" s="72"/>
      <c r="D48" s="73"/>
      <c r="F48" s="73"/>
      <c r="H48" s="73"/>
    </row>
    <row r="49" spans="2:8" x14ac:dyDescent="0.25">
      <c r="B49" s="72"/>
      <c r="D49" s="73"/>
      <c r="F49" s="73"/>
      <c r="H49" s="73"/>
    </row>
    <row r="50" spans="2:8" x14ac:dyDescent="0.25">
      <c r="B50" s="72"/>
      <c r="D50" s="73"/>
      <c r="F50" s="73"/>
      <c r="H50" s="73"/>
    </row>
    <row r="51" spans="2:8" x14ac:dyDescent="0.25">
      <c r="B51" s="72"/>
      <c r="D51" s="73"/>
      <c r="F51" s="73"/>
      <c r="H51" s="73"/>
    </row>
    <row r="52" spans="2:8" x14ac:dyDescent="0.25">
      <c r="B52" s="72"/>
      <c r="D52" s="73"/>
      <c r="F52" s="73"/>
      <c r="H52" s="73"/>
    </row>
    <row r="53" spans="2:8" x14ac:dyDescent="0.25">
      <c r="B53" s="72"/>
      <c r="D53" s="73"/>
      <c r="F53" s="73"/>
      <c r="H53" s="73"/>
    </row>
    <row r="54" spans="2:8" x14ac:dyDescent="0.25">
      <c r="B54" s="72"/>
      <c r="D54" s="73"/>
      <c r="F54" s="73"/>
      <c r="H54" s="73"/>
    </row>
    <row r="55" spans="2:8" x14ac:dyDescent="0.25">
      <c r="B55" s="72"/>
      <c r="D55" s="73"/>
      <c r="F55" s="73"/>
      <c r="H55" s="73"/>
    </row>
    <row r="56" spans="2:8" x14ac:dyDescent="0.25">
      <c r="B56" s="72"/>
      <c r="D56" s="73"/>
      <c r="F56" s="73"/>
      <c r="H56" s="73"/>
    </row>
    <row r="57" spans="2:8" x14ac:dyDescent="0.25">
      <c r="B57" s="72"/>
      <c r="D57" s="73"/>
      <c r="F57" s="73"/>
      <c r="H57" s="73"/>
    </row>
    <row r="58" spans="2:8" x14ac:dyDescent="0.25">
      <c r="B58" s="72"/>
      <c r="D58" s="73"/>
      <c r="F58" s="73"/>
      <c r="H58" s="73"/>
    </row>
    <row r="59" spans="2:8" x14ac:dyDescent="0.25">
      <c r="B59" s="72"/>
      <c r="D59" s="73"/>
      <c r="F59" s="73"/>
      <c r="H59" s="73"/>
    </row>
    <row r="60" spans="2:8" x14ac:dyDescent="0.25">
      <c r="B60" s="72"/>
      <c r="D60" s="73"/>
      <c r="F60" s="73"/>
      <c r="H60" s="73"/>
    </row>
    <row r="61" spans="2:8" x14ac:dyDescent="0.25">
      <c r="B61" s="72"/>
      <c r="D61" s="73"/>
      <c r="F61" s="73"/>
      <c r="H61" s="73"/>
    </row>
    <row r="62" spans="2:8" x14ac:dyDescent="0.25">
      <c r="B62" s="72"/>
      <c r="D62" s="73"/>
      <c r="F62" s="73"/>
      <c r="H62" s="73"/>
    </row>
    <row r="63" spans="2:8" x14ac:dyDescent="0.25">
      <c r="B63" s="72"/>
      <c r="D63" s="73"/>
      <c r="F63" s="73"/>
      <c r="H63" s="73"/>
    </row>
    <row r="64" spans="2:8" x14ac:dyDescent="0.25">
      <c r="B64" s="72"/>
      <c r="D64" s="73"/>
      <c r="F64" s="73"/>
      <c r="H64" s="73"/>
    </row>
    <row r="65" spans="2:8" x14ac:dyDescent="0.25">
      <c r="B65" s="72"/>
      <c r="D65" s="73"/>
      <c r="F65" s="73"/>
      <c r="H65" s="73"/>
    </row>
    <row r="66" spans="2:8" x14ac:dyDescent="0.25">
      <c r="B66" s="72"/>
      <c r="D66" s="73"/>
      <c r="F66" s="73"/>
      <c r="H66" s="73"/>
    </row>
    <row r="67" spans="2:8" x14ac:dyDescent="0.25">
      <c r="B67" s="72"/>
      <c r="D67" s="73"/>
      <c r="F67" s="73"/>
      <c r="H67" s="73"/>
    </row>
    <row r="68" spans="2:8" x14ac:dyDescent="0.25">
      <c r="B68" s="72"/>
      <c r="D68" s="73"/>
      <c r="F68" s="73"/>
      <c r="H68" s="73"/>
    </row>
    <row r="69" spans="2:8" x14ac:dyDescent="0.25">
      <c r="B69" s="72"/>
      <c r="D69" s="73"/>
      <c r="F69" s="73"/>
      <c r="H69" s="73"/>
    </row>
    <row r="70" spans="2:8" x14ac:dyDescent="0.25">
      <c r="B70" s="72"/>
      <c r="D70" s="73"/>
      <c r="F70" s="73"/>
      <c r="H70" s="73"/>
    </row>
    <row r="71" spans="2:8" x14ac:dyDescent="0.25">
      <c r="B71" s="72"/>
      <c r="D71" s="73"/>
      <c r="F71" s="73"/>
      <c r="H71" s="73"/>
    </row>
  </sheetData>
  <pageMargins left="0.7" right="0.7" top="0.75" bottom="0.75" header="0.3" footer="0.3"/>
  <pageSetup scale="77" fitToHeight="0" orientation="landscape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D3DB9-4C0E-4815-AAE2-9D8E6763A19A}">
  <sheetPr>
    <pageSetUpPr fitToPage="1"/>
  </sheetPr>
  <dimension ref="A1:AM71"/>
  <sheetViews>
    <sheetView showGridLines="0" zoomScale="70" zoomScaleNormal="70" workbookViewId="0">
      <selection activeCell="E12" sqref="E12"/>
    </sheetView>
  </sheetViews>
  <sheetFormatPr defaultColWidth="9.140625" defaultRowHeight="15" x14ac:dyDescent="0.25"/>
  <cols>
    <col min="1" max="1" width="6" style="57" customWidth="1"/>
    <col min="2" max="2" width="44.7109375" style="57" customWidth="1"/>
    <col min="3" max="39" width="15.5703125" style="57" customWidth="1"/>
    <col min="40" max="16384" width="9.140625" style="57"/>
  </cols>
  <sheetData>
    <row r="1" spans="1:9" x14ac:dyDescent="0.25">
      <c r="A1" s="56" t="s">
        <v>0</v>
      </c>
    </row>
    <row r="2" spans="1:9" x14ac:dyDescent="0.25">
      <c r="A2" s="56" t="s">
        <v>87</v>
      </c>
      <c r="C2" s="56"/>
    </row>
    <row r="3" spans="1:9" x14ac:dyDescent="0.25">
      <c r="A3" s="56" t="str">
        <f>"Energy Storage Capacity - Lake Mabel Revenue Requirement @ "&amp;TEXT(Assumptions!C9,"0.00%")&amp;" ROE"</f>
        <v>Energy Storage Capacity - Lake Mabel Revenue Requirement @ 11.50% ROE</v>
      </c>
      <c r="B3" s="56"/>
      <c r="C3" s="56"/>
    </row>
    <row r="4" spans="1:9" x14ac:dyDescent="0.25">
      <c r="B4" s="90"/>
    </row>
    <row r="5" spans="1:9" ht="15.75" thickBot="1" x14ac:dyDescent="0.3">
      <c r="A5" s="58"/>
      <c r="C5" s="59">
        <v>2025</v>
      </c>
      <c r="D5" s="60"/>
      <c r="E5" s="59">
        <v>2026</v>
      </c>
      <c r="F5" s="60"/>
      <c r="G5" s="59">
        <v>2027</v>
      </c>
      <c r="I5" s="59" t="s">
        <v>51</v>
      </c>
    </row>
    <row r="6" spans="1:9" x14ac:dyDescent="0.25">
      <c r="A6" s="58">
        <v>1</v>
      </c>
      <c r="B6" s="61" t="s">
        <v>89</v>
      </c>
      <c r="C6" s="67">
        <f>+O28</f>
        <v>38907026.274615377</v>
      </c>
      <c r="D6" s="63"/>
      <c r="E6" s="67">
        <f>+AA28-C6</f>
        <v>18575859.295384623</v>
      </c>
      <c r="F6" s="63"/>
      <c r="G6" s="67">
        <f>+AM28-C6-E6</f>
        <v>0</v>
      </c>
      <c r="I6" s="67">
        <f>+C6+E6+G6</f>
        <v>57482885.57</v>
      </c>
    </row>
    <row r="7" spans="1:9" x14ac:dyDescent="0.25">
      <c r="A7" s="58">
        <f>+A6+1</f>
        <v>2</v>
      </c>
      <c r="B7" s="61" t="s">
        <v>128</v>
      </c>
      <c r="C7" s="64">
        <f>'D-1a'!Q31</f>
        <v>7.3700000000000002E-2</v>
      </c>
      <c r="D7" s="65"/>
      <c r="E7" s="66">
        <f>+C7</f>
        <v>7.3700000000000002E-2</v>
      </c>
      <c r="F7" s="65"/>
      <c r="G7" s="66">
        <f>+E7</f>
        <v>7.3700000000000002E-2</v>
      </c>
      <c r="I7" s="66">
        <f>IFERROR(+I8/I6,0)</f>
        <v>7.3699999999999988E-2</v>
      </c>
    </row>
    <row r="8" spans="1:9" x14ac:dyDescent="0.25">
      <c r="A8" s="58">
        <f t="shared" ref="A8:A15" si="0">+A7+1</f>
        <v>3</v>
      </c>
      <c r="B8" s="61" t="s">
        <v>106</v>
      </c>
      <c r="C8" s="67">
        <f>+C6*C7</f>
        <v>2867447.8364391532</v>
      </c>
      <c r="D8" s="63"/>
      <c r="E8" s="67">
        <f>+E6*E7</f>
        <v>1369040.8300698467</v>
      </c>
      <c r="F8" s="63"/>
      <c r="G8" s="67">
        <f>+G6*G7</f>
        <v>0</v>
      </c>
      <c r="I8" s="67">
        <f>+C8+E8+G8</f>
        <v>4236488.6665089997</v>
      </c>
    </row>
    <row r="9" spans="1:9" x14ac:dyDescent="0.25">
      <c r="A9" s="58">
        <f t="shared" si="0"/>
        <v>4</v>
      </c>
      <c r="B9" s="61" t="s">
        <v>129</v>
      </c>
      <c r="C9" s="85">
        <f>+Assumptions!C19</f>
        <v>1.3436399999999999</v>
      </c>
      <c r="D9" s="68"/>
      <c r="E9" s="85">
        <f>+Assumptions!D19</f>
        <v>1.3436399999999999</v>
      </c>
      <c r="F9" s="86"/>
      <c r="G9" s="85">
        <f>+Assumptions!E19</f>
        <v>1.3436399999999999</v>
      </c>
      <c r="I9" s="69">
        <f>IFERROR(+I10/I8,0)</f>
        <v>1.3436399999999999</v>
      </c>
    </row>
    <row r="10" spans="1:9" x14ac:dyDescent="0.25">
      <c r="A10" s="58">
        <f t="shared" si="0"/>
        <v>5</v>
      </c>
      <c r="B10" s="61" t="s">
        <v>93</v>
      </c>
      <c r="C10" s="109">
        <f>+C8*C9</f>
        <v>3852817.6109531038</v>
      </c>
      <c r="D10" s="63"/>
      <c r="E10" s="109">
        <f>+E8*E9</f>
        <v>1839498.0209150487</v>
      </c>
      <c r="F10" s="63"/>
      <c r="G10" s="109">
        <f>+G8*G9</f>
        <v>0</v>
      </c>
      <c r="I10" s="142">
        <f t="shared" ref="I10:I15" si="1">+C10+E10+G10</f>
        <v>5692315.6318681519</v>
      </c>
    </row>
    <row r="11" spans="1:9" x14ac:dyDescent="0.25">
      <c r="A11" s="58">
        <f t="shared" si="0"/>
        <v>6</v>
      </c>
      <c r="B11" s="61" t="s">
        <v>94</v>
      </c>
      <c r="C11" s="108">
        <v>760000</v>
      </c>
      <c r="D11" s="63"/>
      <c r="E11" s="108">
        <v>98399.999999999884</v>
      </c>
      <c r="F11" s="63"/>
      <c r="G11" s="67"/>
      <c r="I11" s="67">
        <f t="shared" si="1"/>
        <v>858399.99999999988</v>
      </c>
    </row>
    <row r="12" spans="1:9" x14ac:dyDescent="0.25">
      <c r="A12" s="58">
        <f t="shared" si="0"/>
        <v>7</v>
      </c>
      <c r="B12" s="61" t="s">
        <v>95</v>
      </c>
      <c r="C12" s="67">
        <f>SUMIF($C$22:$AM$22,C5,$C$31:$AM$31)</f>
        <v>3815044.6265109992</v>
      </c>
      <c r="D12" s="63"/>
      <c r="E12" s="67">
        <f>SUMIF($C$22:$AM$22,E5,$C$31:$AM$31)-C12</f>
        <v>2067048.5301960008</v>
      </c>
      <c r="F12" s="63"/>
      <c r="G12" s="67"/>
      <c r="I12" s="67">
        <f t="shared" si="1"/>
        <v>5882093.156707</v>
      </c>
    </row>
    <row r="13" spans="1:9" x14ac:dyDescent="0.25">
      <c r="A13" s="58">
        <f t="shared" si="0"/>
        <v>8</v>
      </c>
      <c r="B13" s="61" t="s">
        <v>96</v>
      </c>
      <c r="C13" s="63">
        <f>+C44</f>
        <v>2490.59453115</v>
      </c>
      <c r="D13" s="63"/>
      <c r="E13" s="63">
        <f>+D44-C13</f>
        <v>512843.47460390005</v>
      </c>
      <c r="F13" s="63"/>
      <c r="G13" s="63"/>
      <c r="I13" s="63">
        <f t="shared" si="1"/>
        <v>515334.06913505006</v>
      </c>
    </row>
    <row r="14" spans="1:9" x14ac:dyDescent="0.25">
      <c r="A14" s="58">
        <f t="shared" si="0"/>
        <v>9</v>
      </c>
      <c r="B14" s="61" t="s">
        <v>97</v>
      </c>
      <c r="C14" s="111">
        <v>-1756110.4566048288</v>
      </c>
      <c r="D14" s="63"/>
      <c r="E14" s="111">
        <v>-439027.61415120703</v>
      </c>
      <c r="F14" s="63"/>
      <c r="G14" s="111"/>
      <c r="I14" s="67">
        <f t="shared" si="1"/>
        <v>-2195138.0707560359</v>
      </c>
    </row>
    <row r="15" spans="1:9" ht="15.75" thickBot="1" x14ac:dyDescent="0.3">
      <c r="A15" s="58">
        <f t="shared" si="0"/>
        <v>10</v>
      </c>
      <c r="B15" s="61" t="s">
        <v>98</v>
      </c>
      <c r="C15" s="70">
        <f>SUM(C10:C14)</f>
        <v>6674242.3753904253</v>
      </c>
      <c r="D15" s="63"/>
      <c r="E15" s="70">
        <f>SUM(E10:E14)</f>
        <v>4078762.4115637429</v>
      </c>
      <c r="F15" s="63"/>
      <c r="G15" s="70">
        <f>SUM(G10:G14)</f>
        <v>0</v>
      </c>
      <c r="I15" s="70">
        <f t="shared" si="1"/>
        <v>10753004.786954168</v>
      </c>
    </row>
    <row r="16" spans="1:9" ht="15.75" thickTop="1" x14ac:dyDescent="0.25">
      <c r="A16" s="58"/>
      <c r="B16" s="61"/>
      <c r="C16" s="63"/>
      <c r="D16" s="63"/>
      <c r="E16" s="63"/>
      <c r="F16" s="63"/>
      <c r="G16" s="63"/>
    </row>
    <row r="17" spans="1:39" x14ac:dyDescent="0.25">
      <c r="A17" s="58"/>
      <c r="B17" s="61"/>
      <c r="C17" s="71"/>
      <c r="E17" s="71"/>
      <c r="G17" s="71"/>
    </row>
    <row r="18" spans="1:39" x14ac:dyDescent="0.25">
      <c r="A18" s="58"/>
      <c r="B18" s="61"/>
      <c r="C18" s="71"/>
      <c r="E18" s="71"/>
      <c r="G18" s="71"/>
    </row>
    <row r="19" spans="1:39" x14ac:dyDescent="0.25">
      <c r="B19" s="72"/>
    </row>
    <row r="20" spans="1:39" x14ac:dyDescent="0.25">
      <c r="B20" s="57" t="s">
        <v>107</v>
      </c>
      <c r="C20" s="80">
        <v>45748</v>
      </c>
    </row>
    <row r="22" spans="1:39" x14ac:dyDescent="0.25">
      <c r="B22" s="72"/>
      <c r="C22" s="74">
        <f>YEAR(C23)</f>
        <v>2024</v>
      </c>
      <c r="D22" s="74">
        <f t="shared" ref="D22:AM22" si="2">YEAR(D23)</f>
        <v>2025</v>
      </c>
      <c r="E22" s="74">
        <f t="shared" si="2"/>
        <v>2025</v>
      </c>
      <c r="F22" s="74">
        <f t="shared" si="2"/>
        <v>2025</v>
      </c>
      <c r="G22" s="74">
        <f t="shared" si="2"/>
        <v>2025</v>
      </c>
      <c r="H22" s="74">
        <f t="shared" si="2"/>
        <v>2025</v>
      </c>
      <c r="I22" s="74">
        <f t="shared" si="2"/>
        <v>2025</v>
      </c>
      <c r="J22" s="74">
        <f t="shared" si="2"/>
        <v>2025</v>
      </c>
      <c r="K22" s="74">
        <f t="shared" si="2"/>
        <v>2025</v>
      </c>
      <c r="L22" s="74">
        <f t="shared" si="2"/>
        <v>2025</v>
      </c>
      <c r="M22" s="74">
        <f t="shared" si="2"/>
        <v>2025</v>
      </c>
      <c r="N22" s="74">
        <f t="shared" si="2"/>
        <v>2025</v>
      </c>
      <c r="O22" s="74">
        <f t="shared" si="2"/>
        <v>2025</v>
      </c>
      <c r="P22" s="74">
        <f t="shared" si="2"/>
        <v>2026</v>
      </c>
      <c r="Q22" s="74">
        <f t="shared" si="2"/>
        <v>2026</v>
      </c>
      <c r="R22" s="74">
        <f t="shared" si="2"/>
        <v>2026</v>
      </c>
      <c r="S22" s="74">
        <f t="shared" si="2"/>
        <v>2026</v>
      </c>
      <c r="T22" s="74">
        <f t="shared" si="2"/>
        <v>2026</v>
      </c>
      <c r="U22" s="74">
        <f t="shared" si="2"/>
        <v>2026</v>
      </c>
      <c r="V22" s="74">
        <f t="shared" si="2"/>
        <v>2026</v>
      </c>
      <c r="W22" s="74">
        <f t="shared" si="2"/>
        <v>2026</v>
      </c>
      <c r="X22" s="74">
        <f t="shared" si="2"/>
        <v>2026</v>
      </c>
      <c r="Y22" s="74">
        <f t="shared" si="2"/>
        <v>2026</v>
      </c>
      <c r="Z22" s="74">
        <f t="shared" si="2"/>
        <v>2026</v>
      </c>
      <c r="AA22" s="74">
        <f t="shared" si="2"/>
        <v>2026</v>
      </c>
      <c r="AB22" s="74">
        <f t="shared" si="2"/>
        <v>2027</v>
      </c>
      <c r="AC22" s="74">
        <f t="shared" si="2"/>
        <v>2027</v>
      </c>
      <c r="AD22" s="74">
        <f t="shared" si="2"/>
        <v>2027</v>
      </c>
      <c r="AE22" s="74">
        <f t="shared" si="2"/>
        <v>2027</v>
      </c>
      <c r="AF22" s="74">
        <f t="shared" si="2"/>
        <v>2027</v>
      </c>
      <c r="AG22" s="74">
        <f t="shared" si="2"/>
        <v>2027</v>
      </c>
      <c r="AH22" s="74">
        <f t="shared" si="2"/>
        <v>2027</v>
      </c>
      <c r="AI22" s="74">
        <f t="shared" si="2"/>
        <v>2027</v>
      </c>
      <c r="AJ22" s="74">
        <f t="shared" si="2"/>
        <v>2027</v>
      </c>
      <c r="AK22" s="74">
        <f t="shared" si="2"/>
        <v>2027</v>
      </c>
      <c r="AL22" s="74">
        <f t="shared" si="2"/>
        <v>2027</v>
      </c>
      <c r="AM22" s="74">
        <f t="shared" si="2"/>
        <v>2027</v>
      </c>
    </row>
    <row r="23" spans="1:39" customFormat="1" x14ac:dyDescent="0.25">
      <c r="A23" s="57"/>
      <c r="B23" s="57"/>
      <c r="C23" s="43">
        <v>45657</v>
      </c>
      <c r="D23" s="43">
        <v>45688</v>
      </c>
      <c r="E23" s="43">
        <v>45716</v>
      </c>
      <c r="F23" s="43">
        <v>45747</v>
      </c>
      <c r="G23" s="43">
        <v>45777</v>
      </c>
      <c r="H23" s="43">
        <v>45808</v>
      </c>
      <c r="I23" s="43">
        <v>45838</v>
      </c>
      <c r="J23" s="43">
        <v>45869</v>
      </c>
      <c r="K23" s="43">
        <v>45900</v>
      </c>
      <c r="L23" s="43">
        <v>45930</v>
      </c>
      <c r="M23" s="43">
        <v>45961</v>
      </c>
      <c r="N23" s="43">
        <v>45991</v>
      </c>
      <c r="O23" s="43">
        <v>46022</v>
      </c>
      <c r="P23" s="43">
        <v>46053</v>
      </c>
      <c r="Q23" s="43">
        <v>46081</v>
      </c>
      <c r="R23" s="43">
        <v>46112</v>
      </c>
      <c r="S23" s="43">
        <v>46142</v>
      </c>
      <c r="T23" s="43">
        <v>46173</v>
      </c>
      <c r="U23" s="43">
        <v>46203</v>
      </c>
      <c r="V23" s="43">
        <v>46234</v>
      </c>
      <c r="W23" s="43">
        <v>46265</v>
      </c>
      <c r="X23" s="43">
        <v>46295</v>
      </c>
      <c r="Y23" s="43">
        <v>46326</v>
      </c>
      <c r="Z23" s="43">
        <v>46356</v>
      </c>
      <c r="AA23" s="43">
        <v>46387</v>
      </c>
      <c r="AB23" s="43">
        <v>46418</v>
      </c>
      <c r="AC23" s="43">
        <v>46446</v>
      </c>
      <c r="AD23" s="43">
        <v>46477</v>
      </c>
      <c r="AE23" s="43">
        <v>46507</v>
      </c>
      <c r="AF23" s="43">
        <v>46538</v>
      </c>
      <c r="AG23" s="43">
        <v>46568</v>
      </c>
      <c r="AH23" s="43">
        <v>46599</v>
      </c>
      <c r="AI23" s="43">
        <v>46630</v>
      </c>
      <c r="AJ23" s="43">
        <v>46660</v>
      </c>
      <c r="AK23" s="43">
        <v>46691</v>
      </c>
      <c r="AL23" s="43">
        <v>46721</v>
      </c>
      <c r="AM23" s="43">
        <v>46752</v>
      </c>
    </row>
    <row r="24" spans="1:39" customFormat="1" x14ac:dyDescent="0.25">
      <c r="A24" s="57"/>
      <c r="B24" s="53" t="s">
        <v>109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</row>
    <row r="25" spans="1:39" customFormat="1" x14ac:dyDescent="0.25">
      <c r="A25" s="57"/>
      <c r="B25" s="48" t="s">
        <v>110</v>
      </c>
      <c r="C25" s="79">
        <v>277813.11</v>
      </c>
      <c r="D25" s="79">
        <v>322813.11</v>
      </c>
      <c r="E25" s="79">
        <v>351813.11</v>
      </c>
      <c r="F25" s="79">
        <v>380813.11</v>
      </c>
      <c r="G25" s="79">
        <v>52956943.57</v>
      </c>
      <c r="H25" s="79">
        <v>53149727.57</v>
      </c>
      <c r="I25" s="79">
        <v>53454104.57</v>
      </c>
      <c r="J25" s="79">
        <v>57482885.57</v>
      </c>
      <c r="K25" s="79">
        <v>57482885.57</v>
      </c>
      <c r="L25" s="79">
        <v>57482885.57</v>
      </c>
      <c r="M25" s="79">
        <v>57482885.57</v>
      </c>
      <c r="N25" s="79">
        <v>57482885.57</v>
      </c>
      <c r="O25" s="79">
        <v>57482885.57</v>
      </c>
      <c r="P25" s="79">
        <v>57482885.57</v>
      </c>
      <c r="Q25" s="79">
        <v>57482885.57</v>
      </c>
      <c r="R25" s="79">
        <v>57482885.57</v>
      </c>
      <c r="S25" s="79">
        <v>57482885.57</v>
      </c>
      <c r="T25" s="79">
        <v>57482885.57</v>
      </c>
      <c r="U25" s="79">
        <v>57482885.57</v>
      </c>
      <c r="V25" s="79">
        <v>57482885.57</v>
      </c>
      <c r="W25" s="79">
        <v>57482885.57</v>
      </c>
      <c r="X25" s="79">
        <v>57482885.57</v>
      </c>
      <c r="Y25" s="79">
        <v>57482885.57</v>
      </c>
      <c r="Z25" s="79">
        <v>57482885.57</v>
      </c>
      <c r="AA25" s="79">
        <v>57482885.57</v>
      </c>
      <c r="AB25" s="79">
        <v>57482885.57</v>
      </c>
      <c r="AC25" s="79">
        <v>57482885.57</v>
      </c>
      <c r="AD25" s="79">
        <v>57482885.57</v>
      </c>
      <c r="AE25" s="79">
        <v>57482885.57</v>
      </c>
      <c r="AF25" s="79">
        <v>57482885.57</v>
      </c>
      <c r="AG25" s="79">
        <v>57482885.57</v>
      </c>
      <c r="AH25" s="79">
        <v>57482885.57</v>
      </c>
      <c r="AI25" s="79">
        <v>57482885.57</v>
      </c>
      <c r="AJ25" s="79">
        <v>57482885.57</v>
      </c>
      <c r="AK25" s="79">
        <v>57482885.57</v>
      </c>
      <c r="AL25" s="79">
        <v>57482885.57</v>
      </c>
      <c r="AM25" s="79">
        <v>57482885.57</v>
      </c>
    </row>
    <row r="26" spans="1:39" customFormat="1" x14ac:dyDescent="0.25">
      <c r="A26" s="57"/>
      <c r="B26" s="48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</row>
    <row r="27" spans="1:39" customFormat="1" ht="15.75" thickBot="1" x14ac:dyDescent="0.3">
      <c r="A27" s="57"/>
      <c r="B27" s="48" t="s">
        <v>111</v>
      </c>
      <c r="C27" s="42">
        <f t="shared" ref="C27:AM27" si="3">SUM(C25:C26)</f>
        <v>277813.11</v>
      </c>
      <c r="D27" s="42">
        <f t="shared" si="3"/>
        <v>322813.11</v>
      </c>
      <c r="E27" s="42">
        <f t="shared" si="3"/>
        <v>351813.11</v>
      </c>
      <c r="F27" s="42">
        <f t="shared" si="3"/>
        <v>380813.11</v>
      </c>
      <c r="G27" s="42">
        <f t="shared" si="3"/>
        <v>52956943.57</v>
      </c>
      <c r="H27" s="42">
        <f t="shared" si="3"/>
        <v>53149727.57</v>
      </c>
      <c r="I27" s="42">
        <f t="shared" si="3"/>
        <v>53454104.57</v>
      </c>
      <c r="J27" s="42">
        <f t="shared" si="3"/>
        <v>57482885.57</v>
      </c>
      <c r="K27" s="42">
        <f t="shared" si="3"/>
        <v>57482885.57</v>
      </c>
      <c r="L27" s="42">
        <f t="shared" si="3"/>
        <v>57482885.57</v>
      </c>
      <c r="M27" s="42">
        <f t="shared" si="3"/>
        <v>57482885.57</v>
      </c>
      <c r="N27" s="42">
        <f t="shared" si="3"/>
        <v>57482885.57</v>
      </c>
      <c r="O27" s="42">
        <f t="shared" si="3"/>
        <v>57482885.57</v>
      </c>
      <c r="P27" s="42">
        <f t="shared" si="3"/>
        <v>57482885.57</v>
      </c>
      <c r="Q27" s="42">
        <f t="shared" si="3"/>
        <v>57482885.57</v>
      </c>
      <c r="R27" s="42">
        <f t="shared" si="3"/>
        <v>57482885.57</v>
      </c>
      <c r="S27" s="42">
        <f t="shared" si="3"/>
        <v>57482885.57</v>
      </c>
      <c r="T27" s="42">
        <f t="shared" si="3"/>
        <v>57482885.57</v>
      </c>
      <c r="U27" s="42">
        <f t="shared" si="3"/>
        <v>57482885.57</v>
      </c>
      <c r="V27" s="42">
        <f t="shared" si="3"/>
        <v>57482885.57</v>
      </c>
      <c r="W27" s="42">
        <f t="shared" si="3"/>
        <v>57482885.57</v>
      </c>
      <c r="X27" s="42">
        <f t="shared" si="3"/>
        <v>57482885.57</v>
      </c>
      <c r="Y27" s="42">
        <f t="shared" si="3"/>
        <v>57482885.57</v>
      </c>
      <c r="Z27" s="42">
        <f t="shared" si="3"/>
        <v>57482885.57</v>
      </c>
      <c r="AA27" s="42">
        <f t="shared" si="3"/>
        <v>57482885.57</v>
      </c>
      <c r="AB27" s="42">
        <f t="shared" si="3"/>
        <v>57482885.57</v>
      </c>
      <c r="AC27" s="42">
        <f t="shared" si="3"/>
        <v>57482885.57</v>
      </c>
      <c r="AD27" s="42">
        <f t="shared" si="3"/>
        <v>57482885.57</v>
      </c>
      <c r="AE27" s="42">
        <f t="shared" si="3"/>
        <v>57482885.57</v>
      </c>
      <c r="AF27" s="42">
        <f t="shared" si="3"/>
        <v>57482885.57</v>
      </c>
      <c r="AG27" s="42">
        <f t="shared" si="3"/>
        <v>57482885.57</v>
      </c>
      <c r="AH27" s="42">
        <f t="shared" si="3"/>
        <v>57482885.57</v>
      </c>
      <c r="AI27" s="42">
        <f t="shared" si="3"/>
        <v>57482885.57</v>
      </c>
      <c r="AJ27" s="42">
        <f t="shared" si="3"/>
        <v>57482885.57</v>
      </c>
      <c r="AK27" s="42">
        <f t="shared" si="3"/>
        <v>57482885.57</v>
      </c>
      <c r="AL27" s="42">
        <f t="shared" si="3"/>
        <v>57482885.57</v>
      </c>
      <c r="AM27" s="42">
        <f t="shared" si="3"/>
        <v>57482885.57</v>
      </c>
    </row>
    <row r="28" spans="1:39" customFormat="1" ht="15.75" thickTop="1" x14ac:dyDescent="0.25">
      <c r="A28" s="57"/>
      <c r="B28" s="48" t="s">
        <v>116</v>
      </c>
      <c r="C28" s="94">
        <v>21370.239230769228</v>
      </c>
      <c r="D28" s="94">
        <v>46202.016923076917</v>
      </c>
      <c r="E28" s="94">
        <v>73264.563846153847</v>
      </c>
      <c r="F28" s="94">
        <v>102557.87999999999</v>
      </c>
      <c r="G28" s="94">
        <v>4176168.923846154</v>
      </c>
      <c r="H28" s="94">
        <v>8264609.5061538462</v>
      </c>
      <c r="I28" s="94">
        <v>12376463.703846153</v>
      </c>
      <c r="J28" s="94">
        <v>16798224.132307693</v>
      </c>
      <c r="K28" s="94">
        <v>21219984.56076923</v>
      </c>
      <c r="L28" s="94">
        <v>25641744.989230767</v>
      </c>
      <c r="M28" s="94">
        <v>30063505.417692307</v>
      </c>
      <c r="N28" s="94">
        <v>34485265.846153848</v>
      </c>
      <c r="O28" s="94">
        <v>38907026.274615377</v>
      </c>
      <c r="P28" s="94">
        <v>43307416.463846147</v>
      </c>
      <c r="Q28" s="94">
        <v>47704345.114615373</v>
      </c>
      <c r="R28" s="94">
        <v>52099042.996153846</v>
      </c>
      <c r="S28" s="94">
        <v>56491510.108461536</v>
      </c>
      <c r="T28" s="94">
        <v>56839659.493076921</v>
      </c>
      <c r="U28" s="94">
        <v>57172979.339230768</v>
      </c>
      <c r="V28" s="94">
        <v>57482885.57</v>
      </c>
      <c r="W28" s="94">
        <v>57482885.57</v>
      </c>
      <c r="X28" s="94">
        <v>57482885.57</v>
      </c>
      <c r="Y28" s="94">
        <v>57482885.57</v>
      </c>
      <c r="Z28" s="94">
        <v>57482885.57</v>
      </c>
      <c r="AA28" s="94">
        <v>57482885.57</v>
      </c>
      <c r="AB28" s="94">
        <v>57482885.57</v>
      </c>
      <c r="AC28" s="94">
        <v>57482885.57</v>
      </c>
      <c r="AD28" s="94">
        <v>57482885.57</v>
      </c>
      <c r="AE28" s="94">
        <v>57482885.57</v>
      </c>
      <c r="AF28" s="94">
        <v>57482885.57</v>
      </c>
      <c r="AG28" s="94">
        <v>57482885.57</v>
      </c>
      <c r="AH28" s="94">
        <v>57482885.57</v>
      </c>
      <c r="AI28" s="94">
        <v>57482885.57</v>
      </c>
      <c r="AJ28" s="94">
        <v>57482885.57</v>
      </c>
      <c r="AK28" s="94">
        <v>57482885.57</v>
      </c>
      <c r="AL28" s="94">
        <v>57482885.57</v>
      </c>
      <c r="AM28" s="94">
        <v>57482885.57</v>
      </c>
    </row>
    <row r="29" spans="1:39" customFormat="1" x14ac:dyDescent="0.25">
      <c r="A29" s="57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125">
        <f>AVERAGE(C27:O27)-O28</f>
        <v>0</v>
      </c>
      <c r="P29" s="125">
        <f t="shared" ref="P29:AM29" si="4">AVERAGE(D27:P27)-P28</f>
        <v>0</v>
      </c>
      <c r="Q29" s="125">
        <f t="shared" si="4"/>
        <v>0</v>
      </c>
      <c r="R29" s="125">
        <f t="shared" si="4"/>
        <v>0</v>
      </c>
      <c r="S29" s="125">
        <f t="shared" si="4"/>
        <v>0</v>
      </c>
      <c r="T29" s="125">
        <f t="shared" si="4"/>
        <v>0</v>
      </c>
      <c r="U29" s="125">
        <f t="shared" si="4"/>
        <v>0</v>
      </c>
      <c r="V29" s="125">
        <f t="shared" si="4"/>
        <v>0</v>
      </c>
      <c r="W29" s="125">
        <f t="shared" si="4"/>
        <v>0</v>
      </c>
      <c r="X29" s="125">
        <f t="shared" si="4"/>
        <v>0</v>
      </c>
      <c r="Y29" s="125">
        <f t="shared" si="4"/>
        <v>0</v>
      </c>
      <c r="Z29" s="125">
        <f t="shared" si="4"/>
        <v>0</v>
      </c>
      <c r="AA29" s="125">
        <f t="shared" si="4"/>
        <v>0</v>
      </c>
      <c r="AB29" s="125">
        <f t="shared" si="4"/>
        <v>0</v>
      </c>
      <c r="AC29" s="125">
        <f t="shared" si="4"/>
        <v>0</v>
      </c>
      <c r="AD29" s="125">
        <f t="shared" si="4"/>
        <v>0</v>
      </c>
      <c r="AE29" s="125">
        <f t="shared" si="4"/>
        <v>0</v>
      </c>
      <c r="AF29" s="125">
        <f t="shared" si="4"/>
        <v>0</v>
      </c>
      <c r="AG29" s="125">
        <f t="shared" si="4"/>
        <v>0</v>
      </c>
      <c r="AH29" s="125">
        <f t="shared" si="4"/>
        <v>0</v>
      </c>
      <c r="AI29" s="125">
        <f t="shared" si="4"/>
        <v>0</v>
      </c>
      <c r="AJ29" s="125">
        <f t="shared" si="4"/>
        <v>0</v>
      </c>
      <c r="AK29" s="125">
        <f t="shared" si="4"/>
        <v>0</v>
      </c>
      <c r="AL29" s="125">
        <f t="shared" si="4"/>
        <v>0</v>
      </c>
      <c r="AM29" s="125">
        <f t="shared" si="4"/>
        <v>0</v>
      </c>
    </row>
    <row r="30" spans="1:39" customFormat="1" x14ac:dyDescent="0.25">
      <c r="A30" s="57"/>
      <c r="B30" s="53" t="s">
        <v>113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</row>
    <row r="31" spans="1:39" customFormat="1" x14ac:dyDescent="0.25">
      <c r="A31" s="57"/>
      <c r="B31" s="48" t="s">
        <v>95</v>
      </c>
      <c r="C31" s="95"/>
      <c r="D31" s="95">
        <v>843.6423182499999</v>
      </c>
      <c r="E31" s="95">
        <v>981.6423182499999</v>
      </c>
      <c r="F31" s="95">
        <v>1070.575651583333</v>
      </c>
      <c r="G31" s="95">
        <v>1159.5089849166663</v>
      </c>
      <c r="H31" s="95">
        <v>451402.19325891661</v>
      </c>
      <c r="I31" s="95">
        <v>453053.70952558331</v>
      </c>
      <c r="J31" s="95">
        <v>455661.20582558331</v>
      </c>
      <c r="K31" s="95">
        <v>490174.42972558329</v>
      </c>
      <c r="L31" s="95">
        <v>490174.42972558329</v>
      </c>
      <c r="M31" s="95">
        <v>490174.42972558329</v>
      </c>
      <c r="N31" s="95">
        <v>490174.42972558329</v>
      </c>
      <c r="O31" s="95">
        <v>490174.42972558329</v>
      </c>
      <c r="P31" s="95">
        <v>490174.42972558329</v>
      </c>
      <c r="Q31" s="95">
        <v>490174.42972558329</v>
      </c>
      <c r="R31" s="95">
        <v>490174.42972558329</v>
      </c>
      <c r="S31" s="95">
        <v>490174.42972558329</v>
      </c>
      <c r="T31" s="95">
        <v>490174.42972558329</v>
      </c>
      <c r="U31" s="95">
        <v>490174.42972558329</v>
      </c>
      <c r="V31" s="95">
        <v>490174.42972558329</v>
      </c>
      <c r="W31" s="95">
        <v>490174.42972558329</v>
      </c>
      <c r="X31" s="95">
        <v>490174.42972558329</v>
      </c>
      <c r="Y31" s="95">
        <v>490174.42972558329</v>
      </c>
      <c r="Z31" s="95">
        <v>490174.42972558329</v>
      </c>
      <c r="AA31" s="95">
        <v>490174.42972558329</v>
      </c>
      <c r="AB31" s="95">
        <v>490174.42972558329</v>
      </c>
      <c r="AC31" s="95">
        <v>490174.42972558329</v>
      </c>
      <c r="AD31" s="95">
        <v>490174.42972558329</v>
      </c>
      <c r="AE31" s="95">
        <v>490174.42972558329</v>
      </c>
      <c r="AF31" s="95">
        <v>490174.42972558329</v>
      </c>
      <c r="AG31" s="95">
        <v>490174.42972558329</v>
      </c>
      <c r="AH31" s="95">
        <v>490174.42972558329</v>
      </c>
      <c r="AI31" s="95">
        <v>490174.42972558329</v>
      </c>
      <c r="AJ31" s="95">
        <v>490174.42972558329</v>
      </c>
      <c r="AK31" s="95">
        <v>490174.42972558329</v>
      </c>
      <c r="AL31" s="95">
        <v>490174.42972558329</v>
      </c>
      <c r="AM31" s="95">
        <v>490174.42972558329</v>
      </c>
    </row>
    <row r="32" spans="1:39" customFormat="1" x14ac:dyDescent="0.25">
      <c r="A32" s="57"/>
      <c r="B32" s="48" t="s">
        <v>114</v>
      </c>
      <c r="C32" s="79">
        <v>0</v>
      </c>
      <c r="D32" s="41">
        <f>D31+C32</f>
        <v>843.6423182499999</v>
      </c>
      <c r="E32" s="41">
        <f t="shared" ref="E32:M32" si="5">E31+D32</f>
        <v>1825.2846364999998</v>
      </c>
      <c r="F32" s="41">
        <f t="shared" si="5"/>
        <v>2895.8602880833328</v>
      </c>
      <c r="G32" s="41">
        <f t="shared" si="5"/>
        <v>4055.3692729999993</v>
      </c>
      <c r="H32" s="41">
        <f t="shared" si="5"/>
        <v>455457.5625319166</v>
      </c>
      <c r="I32" s="41">
        <f t="shared" si="5"/>
        <v>908511.27205749997</v>
      </c>
      <c r="J32" s="41">
        <f t="shared" si="5"/>
        <v>1364172.4778830833</v>
      </c>
      <c r="K32" s="41">
        <f t="shared" si="5"/>
        <v>1854346.9076086665</v>
      </c>
      <c r="L32" s="41">
        <f t="shared" si="5"/>
        <v>2344521.3373342496</v>
      </c>
      <c r="M32" s="41">
        <f t="shared" si="5"/>
        <v>2834695.7670598328</v>
      </c>
      <c r="N32" s="41">
        <f t="shared" ref="N32" si="6">N31+M32</f>
        <v>3324870.196785416</v>
      </c>
      <c r="O32" s="41">
        <f t="shared" ref="O32" si="7">O31+N32</f>
        <v>3815044.6265109992</v>
      </c>
      <c r="P32" s="41">
        <f t="shared" ref="P32" si="8">P31+O32</f>
        <v>4305219.0562365828</v>
      </c>
      <c r="Q32" s="41">
        <f t="shared" ref="Q32" si="9">Q31+P32</f>
        <v>4795393.4859621665</v>
      </c>
      <c r="R32" s="41">
        <f t="shared" ref="R32" si="10">R31+Q32</f>
        <v>5285567.9156877501</v>
      </c>
      <c r="S32" s="41">
        <f t="shared" ref="S32" si="11">S31+R32</f>
        <v>5775742.3454133337</v>
      </c>
      <c r="T32" s="41">
        <f t="shared" ref="T32" si="12">T31+S32</f>
        <v>6265916.7751389174</v>
      </c>
      <c r="U32" s="41">
        <f t="shared" ref="U32:V32" si="13">U31+T32</f>
        <v>6756091.204864501</v>
      </c>
      <c r="V32" s="41">
        <f t="shared" si="13"/>
        <v>7246265.6345900847</v>
      </c>
      <c r="W32" s="41">
        <f t="shared" ref="W32" si="14">W31+V32</f>
        <v>7736440.0643156683</v>
      </c>
      <c r="X32" s="41">
        <f t="shared" ref="X32" si="15">X31+W32</f>
        <v>8226614.4940412519</v>
      </c>
      <c r="Y32" s="41">
        <f t="shared" ref="Y32" si="16">Y31+X32</f>
        <v>8716788.9237668347</v>
      </c>
      <c r="Z32" s="41">
        <f t="shared" ref="Z32" si="17">Z31+Y32</f>
        <v>9206963.3534924183</v>
      </c>
      <c r="AA32" s="41">
        <f t="shared" ref="AA32" si="18">AA31+Z32</f>
        <v>9697137.7832180019</v>
      </c>
      <c r="AB32" s="41">
        <f t="shared" ref="AB32" si="19">AB31+AA32</f>
        <v>10187312.212943586</v>
      </c>
      <c r="AC32" s="41">
        <f t="shared" ref="AC32" si="20">AC31+AB32</f>
        <v>10677486.642669169</v>
      </c>
      <c r="AD32" s="41">
        <f t="shared" ref="AD32:AE32" si="21">AD31+AC32</f>
        <v>11167661.072394753</v>
      </c>
      <c r="AE32" s="41">
        <f t="shared" si="21"/>
        <v>11657835.502120337</v>
      </c>
      <c r="AF32" s="41">
        <f t="shared" ref="AF32" si="22">AF31+AE32</f>
        <v>12148009.93184592</v>
      </c>
      <c r="AG32" s="41">
        <f t="shared" ref="AG32" si="23">AG31+AF32</f>
        <v>12638184.361571504</v>
      </c>
      <c r="AH32" s="41">
        <f t="shared" ref="AH32" si="24">AH31+AG32</f>
        <v>13128358.791297087</v>
      </c>
      <c r="AI32" s="41">
        <f t="shared" ref="AI32" si="25">AI31+AH32</f>
        <v>13618533.221022671</v>
      </c>
      <c r="AJ32" s="41">
        <f t="shared" ref="AJ32" si="26">AJ31+AI32</f>
        <v>14108707.650748255</v>
      </c>
      <c r="AK32" s="41">
        <f t="shared" ref="AK32" si="27">AK31+AJ32</f>
        <v>14598882.080473838</v>
      </c>
      <c r="AL32" s="41">
        <f t="shared" ref="AL32" si="28">AL31+AK32</f>
        <v>15089056.510199422</v>
      </c>
      <c r="AM32" s="41">
        <f t="shared" ref="AM32" si="29">AM31+AL32</f>
        <v>15579230.939925006</v>
      </c>
    </row>
    <row r="33" spans="1:39" customFormat="1" x14ac:dyDescent="0.25">
      <c r="A33" s="57"/>
      <c r="C33" s="41"/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  <c r="R33" s="79">
        <v>0</v>
      </c>
      <c r="S33" s="79">
        <v>0</v>
      </c>
      <c r="T33" s="79">
        <v>0</v>
      </c>
      <c r="U33" s="79">
        <v>0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79">
        <v>0</v>
      </c>
      <c r="AC33" s="79">
        <v>0</v>
      </c>
      <c r="AD33" s="79">
        <v>0</v>
      </c>
      <c r="AE33" s="79">
        <v>0</v>
      </c>
      <c r="AF33" s="79">
        <v>0</v>
      </c>
      <c r="AG33" s="79">
        <v>0</v>
      </c>
      <c r="AH33" s="79">
        <v>0</v>
      </c>
      <c r="AI33" s="79">
        <v>0</v>
      </c>
      <c r="AJ33" s="79">
        <v>0</v>
      </c>
      <c r="AK33" s="79">
        <v>0</v>
      </c>
      <c r="AL33" s="79">
        <v>0</v>
      </c>
      <c r="AM33" s="79">
        <v>0</v>
      </c>
    </row>
    <row r="34" spans="1:39" customFormat="1" x14ac:dyDescent="0.25">
      <c r="A34" s="57"/>
      <c r="B34" s="53" t="s">
        <v>115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1:39" customFormat="1" x14ac:dyDescent="0.25">
      <c r="A35" s="57"/>
      <c r="B35" s="48" t="s">
        <v>111</v>
      </c>
      <c r="C35" s="41">
        <f>+C27</f>
        <v>277813.11</v>
      </c>
      <c r="D35" s="41">
        <f t="shared" ref="D35:AM35" si="30">+D27</f>
        <v>322813.11</v>
      </c>
      <c r="E35" s="41">
        <f t="shared" si="30"/>
        <v>351813.11</v>
      </c>
      <c r="F35" s="41">
        <f t="shared" si="30"/>
        <v>380813.11</v>
      </c>
      <c r="G35" s="41">
        <f t="shared" si="30"/>
        <v>52956943.57</v>
      </c>
      <c r="H35" s="41">
        <f t="shared" si="30"/>
        <v>53149727.57</v>
      </c>
      <c r="I35" s="41">
        <f t="shared" si="30"/>
        <v>53454104.57</v>
      </c>
      <c r="J35" s="41">
        <f t="shared" si="30"/>
        <v>57482885.57</v>
      </c>
      <c r="K35" s="41">
        <f t="shared" si="30"/>
        <v>57482885.57</v>
      </c>
      <c r="L35" s="41">
        <f t="shared" si="30"/>
        <v>57482885.57</v>
      </c>
      <c r="M35" s="41">
        <f t="shared" si="30"/>
        <v>57482885.57</v>
      </c>
      <c r="N35" s="41">
        <f t="shared" si="30"/>
        <v>57482885.57</v>
      </c>
      <c r="O35" s="41">
        <f t="shared" si="30"/>
        <v>57482885.57</v>
      </c>
      <c r="P35" s="41">
        <f t="shared" si="30"/>
        <v>57482885.57</v>
      </c>
      <c r="Q35" s="41">
        <f t="shared" si="30"/>
        <v>57482885.57</v>
      </c>
      <c r="R35" s="41">
        <f t="shared" si="30"/>
        <v>57482885.57</v>
      </c>
      <c r="S35" s="41">
        <f t="shared" si="30"/>
        <v>57482885.57</v>
      </c>
      <c r="T35" s="41">
        <f t="shared" si="30"/>
        <v>57482885.57</v>
      </c>
      <c r="U35" s="41">
        <f t="shared" si="30"/>
        <v>57482885.57</v>
      </c>
      <c r="V35" s="41">
        <f t="shared" si="30"/>
        <v>57482885.57</v>
      </c>
      <c r="W35" s="41">
        <f t="shared" si="30"/>
        <v>57482885.57</v>
      </c>
      <c r="X35" s="41">
        <f t="shared" si="30"/>
        <v>57482885.57</v>
      </c>
      <c r="Y35" s="41">
        <f t="shared" si="30"/>
        <v>57482885.57</v>
      </c>
      <c r="Z35" s="41">
        <f t="shared" si="30"/>
        <v>57482885.57</v>
      </c>
      <c r="AA35" s="41">
        <f t="shared" si="30"/>
        <v>57482885.57</v>
      </c>
      <c r="AB35" s="41">
        <f t="shared" si="30"/>
        <v>57482885.57</v>
      </c>
      <c r="AC35" s="41">
        <f t="shared" si="30"/>
        <v>57482885.57</v>
      </c>
      <c r="AD35" s="41">
        <f t="shared" si="30"/>
        <v>57482885.57</v>
      </c>
      <c r="AE35" s="41">
        <f t="shared" si="30"/>
        <v>57482885.57</v>
      </c>
      <c r="AF35" s="41">
        <f t="shared" si="30"/>
        <v>57482885.57</v>
      </c>
      <c r="AG35" s="41">
        <f t="shared" si="30"/>
        <v>57482885.57</v>
      </c>
      <c r="AH35" s="41">
        <f t="shared" si="30"/>
        <v>57482885.57</v>
      </c>
      <c r="AI35" s="41">
        <f t="shared" si="30"/>
        <v>57482885.57</v>
      </c>
      <c r="AJ35" s="41">
        <f t="shared" si="30"/>
        <v>57482885.57</v>
      </c>
      <c r="AK35" s="41">
        <f t="shared" si="30"/>
        <v>57482885.57</v>
      </c>
      <c r="AL35" s="41">
        <f t="shared" si="30"/>
        <v>57482885.57</v>
      </c>
      <c r="AM35" s="41">
        <f t="shared" si="30"/>
        <v>57482885.57</v>
      </c>
    </row>
    <row r="36" spans="1:39" customFormat="1" x14ac:dyDescent="0.25">
      <c r="A36" s="57"/>
      <c r="B36" s="48" t="s">
        <v>114</v>
      </c>
      <c r="C36" s="41">
        <f>+C32</f>
        <v>0</v>
      </c>
      <c r="D36" s="41">
        <f t="shared" ref="D36:AM36" si="31">+D32</f>
        <v>843.6423182499999</v>
      </c>
      <c r="E36" s="41">
        <f t="shared" si="31"/>
        <v>1825.2846364999998</v>
      </c>
      <c r="F36" s="41">
        <f t="shared" si="31"/>
        <v>2895.8602880833328</v>
      </c>
      <c r="G36" s="41">
        <f t="shared" si="31"/>
        <v>4055.3692729999993</v>
      </c>
      <c r="H36" s="41">
        <f t="shared" si="31"/>
        <v>455457.5625319166</v>
      </c>
      <c r="I36" s="41">
        <f t="shared" si="31"/>
        <v>908511.27205749997</v>
      </c>
      <c r="J36" s="41">
        <f t="shared" si="31"/>
        <v>1364172.4778830833</v>
      </c>
      <c r="K36" s="41">
        <f t="shared" si="31"/>
        <v>1854346.9076086665</v>
      </c>
      <c r="L36" s="41">
        <f t="shared" si="31"/>
        <v>2344521.3373342496</v>
      </c>
      <c r="M36" s="41">
        <f t="shared" si="31"/>
        <v>2834695.7670598328</v>
      </c>
      <c r="N36" s="41">
        <f t="shared" si="31"/>
        <v>3324870.196785416</v>
      </c>
      <c r="O36" s="41">
        <f t="shared" si="31"/>
        <v>3815044.6265109992</v>
      </c>
      <c r="P36" s="41">
        <f t="shared" si="31"/>
        <v>4305219.0562365828</v>
      </c>
      <c r="Q36" s="41">
        <f t="shared" si="31"/>
        <v>4795393.4859621665</v>
      </c>
      <c r="R36" s="41">
        <f t="shared" si="31"/>
        <v>5285567.9156877501</v>
      </c>
      <c r="S36" s="41">
        <f t="shared" si="31"/>
        <v>5775742.3454133337</v>
      </c>
      <c r="T36" s="41">
        <f t="shared" si="31"/>
        <v>6265916.7751389174</v>
      </c>
      <c r="U36" s="41">
        <f t="shared" si="31"/>
        <v>6756091.204864501</v>
      </c>
      <c r="V36" s="41">
        <f t="shared" si="31"/>
        <v>7246265.6345900847</v>
      </c>
      <c r="W36" s="41">
        <f t="shared" si="31"/>
        <v>7736440.0643156683</v>
      </c>
      <c r="X36" s="41">
        <f t="shared" si="31"/>
        <v>8226614.4940412519</v>
      </c>
      <c r="Y36" s="41">
        <f t="shared" si="31"/>
        <v>8716788.9237668347</v>
      </c>
      <c r="Z36" s="41">
        <f t="shared" si="31"/>
        <v>9206963.3534924183</v>
      </c>
      <c r="AA36" s="41">
        <f t="shared" si="31"/>
        <v>9697137.7832180019</v>
      </c>
      <c r="AB36" s="41">
        <f t="shared" si="31"/>
        <v>10187312.212943586</v>
      </c>
      <c r="AC36" s="41">
        <f t="shared" si="31"/>
        <v>10677486.642669169</v>
      </c>
      <c r="AD36" s="41">
        <f t="shared" si="31"/>
        <v>11167661.072394753</v>
      </c>
      <c r="AE36" s="41">
        <f t="shared" si="31"/>
        <v>11657835.502120337</v>
      </c>
      <c r="AF36" s="41">
        <f t="shared" si="31"/>
        <v>12148009.93184592</v>
      </c>
      <c r="AG36" s="41">
        <f t="shared" si="31"/>
        <v>12638184.361571504</v>
      </c>
      <c r="AH36" s="41">
        <f t="shared" si="31"/>
        <v>13128358.791297087</v>
      </c>
      <c r="AI36" s="41">
        <f t="shared" si="31"/>
        <v>13618533.221022671</v>
      </c>
      <c r="AJ36" s="41">
        <f t="shared" si="31"/>
        <v>14108707.650748255</v>
      </c>
      <c r="AK36" s="41">
        <f t="shared" si="31"/>
        <v>14598882.080473838</v>
      </c>
      <c r="AL36" s="41">
        <f t="shared" si="31"/>
        <v>15089056.510199422</v>
      </c>
      <c r="AM36" s="41">
        <f t="shared" si="31"/>
        <v>15579230.939925006</v>
      </c>
    </row>
    <row r="37" spans="1:39" customFormat="1" ht="15.75" thickBot="1" x14ac:dyDescent="0.3">
      <c r="A37" s="57"/>
      <c r="B37" s="48" t="s">
        <v>115</v>
      </c>
      <c r="C37" s="77">
        <f>+C35-C36</f>
        <v>277813.11</v>
      </c>
      <c r="D37" s="77">
        <f t="shared" ref="D37:AM37" si="32">+D35-D36</f>
        <v>321969.46768175001</v>
      </c>
      <c r="E37" s="77">
        <f t="shared" si="32"/>
        <v>349987.82536349999</v>
      </c>
      <c r="F37" s="77">
        <f t="shared" si="32"/>
        <v>377917.24971191667</v>
      </c>
      <c r="G37" s="77">
        <f t="shared" si="32"/>
        <v>52952888.200727001</v>
      </c>
      <c r="H37" s="77">
        <f t="shared" si="32"/>
        <v>52694270.007468082</v>
      </c>
      <c r="I37" s="77">
        <f t="shared" si="32"/>
        <v>52545593.297942497</v>
      </c>
      <c r="J37" s="77">
        <f t="shared" si="32"/>
        <v>56118713.092116915</v>
      </c>
      <c r="K37" s="77">
        <f t="shared" si="32"/>
        <v>55628538.662391335</v>
      </c>
      <c r="L37" s="77">
        <f t="shared" si="32"/>
        <v>55138364.232665747</v>
      </c>
      <c r="M37" s="77">
        <f t="shared" si="32"/>
        <v>54648189.802940167</v>
      </c>
      <c r="N37" s="77">
        <f t="shared" si="32"/>
        <v>54158015.373214588</v>
      </c>
      <c r="O37" s="77">
        <f t="shared" si="32"/>
        <v>53667840.943489</v>
      </c>
      <c r="P37" s="77">
        <f t="shared" si="32"/>
        <v>53177666.51376342</v>
      </c>
      <c r="Q37" s="77">
        <f t="shared" si="32"/>
        <v>52687492.084037833</v>
      </c>
      <c r="R37" s="77">
        <f t="shared" si="32"/>
        <v>52197317.654312253</v>
      </c>
      <c r="S37" s="77">
        <f t="shared" si="32"/>
        <v>51707143.224586666</v>
      </c>
      <c r="T37" s="77">
        <f t="shared" si="32"/>
        <v>51216968.794861086</v>
      </c>
      <c r="U37" s="77">
        <f t="shared" si="32"/>
        <v>50726794.365135498</v>
      </c>
      <c r="V37" s="77">
        <f t="shared" si="32"/>
        <v>50236619.935409918</v>
      </c>
      <c r="W37" s="77">
        <f t="shared" si="32"/>
        <v>49746445.505684331</v>
      </c>
      <c r="X37" s="77">
        <f t="shared" si="32"/>
        <v>49256271.075958751</v>
      </c>
      <c r="Y37" s="77">
        <f t="shared" si="32"/>
        <v>48766096.646233164</v>
      </c>
      <c r="Z37" s="77">
        <f t="shared" si="32"/>
        <v>48275922.216507584</v>
      </c>
      <c r="AA37" s="77">
        <f t="shared" si="32"/>
        <v>47785747.786781996</v>
      </c>
      <c r="AB37" s="77">
        <f t="shared" si="32"/>
        <v>47295573.357056417</v>
      </c>
      <c r="AC37" s="77">
        <f t="shared" si="32"/>
        <v>46805398.927330829</v>
      </c>
      <c r="AD37" s="77">
        <f t="shared" si="32"/>
        <v>46315224.497605249</v>
      </c>
      <c r="AE37" s="77">
        <f t="shared" si="32"/>
        <v>45825050.067879662</v>
      </c>
      <c r="AF37" s="77">
        <f t="shared" si="32"/>
        <v>45334875.638154082</v>
      </c>
      <c r="AG37" s="77">
        <f t="shared" si="32"/>
        <v>44844701.208428495</v>
      </c>
      <c r="AH37" s="77">
        <f t="shared" si="32"/>
        <v>44354526.778702915</v>
      </c>
      <c r="AI37" s="77">
        <f t="shared" si="32"/>
        <v>43864352.348977327</v>
      </c>
      <c r="AJ37" s="77">
        <f t="shared" si="32"/>
        <v>43374177.919251747</v>
      </c>
      <c r="AK37" s="77">
        <f t="shared" si="32"/>
        <v>42884003.48952616</v>
      </c>
      <c r="AL37" s="77">
        <f t="shared" si="32"/>
        <v>42393829.05980058</v>
      </c>
      <c r="AM37" s="77">
        <f t="shared" si="32"/>
        <v>41903654.630074993</v>
      </c>
    </row>
    <row r="38" spans="1:39" customFormat="1" x14ac:dyDescent="0.25">
      <c r="A38" s="57"/>
      <c r="B38" s="48" t="s">
        <v>116</v>
      </c>
      <c r="C38" s="94">
        <v>21370.239230769228</v>
      </c>
      <c r="D38" s="94">
        <v>46137.12136013461</v>
      </c>
      <c r="E38" s="94">
        <v>73059.261772711543</v>
      </c>
      <c r="F38" s="94">
        <v>102129.81944285896</v>
      </c>
      <c r="G38" s="94">
        <v>4175428.9118064744</v>
      </c>
      <c r="H38" s="94">
        <v>8228834.2969963271</v>
      </c>
      <c r="I38" s="94">
        <v>12270803.012222672</v>
      </c>
      <c r="J38" s="94">
        <v>16587627.096231667</v>
      </c>
      <c r="K38" s="94">
        <v>20866745.454877153</v>
      </c>
      <c r="L38" s="94">
        <v>25108158.088159133</v>
      </c>
      <c r="M38" s="94">
        <v>29311864.996077608</v>
      </c>
      <c r="N38" s="94">
        <v>33477866.17863258</v>
      </c>
      <c r="O38" s="94">
        <v>37606161.635824032</v>
      </c>
      <c r="P38" s="94">
        <v>41675381.128421217</v>
      </c>
      <c r="Q38" s="94">
        <v>45703498.252756298</v>
      </c>
      <c r="R38" s="94">
        <v>49691754.393444672</v>
      </c>
      <c r="S38" s="94">
        <v>53640156.391511962</v>
      </c>
      <c r="T38" s="94">
        <v>53506624.129522271</v>
      </c>
      <c r="U38" s="94">
        <v>53355279.849342845</v>
      </c>
      <c r="V38" s="94">
        <v>53177666.51376342</v>
      </c>
      <c r="W38" s="94">
        <v>52687492.084037833</v>
      </c>
      <c r="X38" s="94">
        <v>52197317.654312253</v>
      </c>
      <c r="Y38" s="94">
        <v>51707143.224586666</v>
      </c>
      <c r="Z38" s="94">
        <v>51216968.794861086</v>
      </c>
      <c r="AA38" s="94">
        <v>50726794.365135498</v>
      </c>
      <c r="AB38" s="94">
        <v>50236619.935409918</v>
      </c>
      <c r="AC38" s="94">
        <v>49746445.505684331</v>
      </c>
      <c r="AD38" s="94">
        <v>49256271.075958751</v>
      </c>
      <c r="AE38" s="94">
        <v>48766096.646233164</v>
      </c>
      <c r="AF38" s="94">
        <v>48275922.216507584</v>
      </c>
      <c r="AG38" s="94">
        <v>47785747.786781996</v>
      </c>
      <c r="AH38" s="94">
        <v>47295573.357056409</v>
      </c>
      <c r="AI38" s="94">
        <v>46805398.927330829</v>
      </c>
      <c r="AJ38" s="94">
        <v>46315224.497605249</v>
      </c>
      <c r="AK38" s="94">
        <v>45825050.067879662</v>
      </c>
      <c r="AL38" s="94">
        <v>45334875.638154075</v>
      </c>
      <c r="AM38" s="94">
        <v>44844701.208428495</v>
      </c>
    </row>
    <row r="39" spans="1:39" customFormat="1" x14ac:dyDescent="0.25">
      <c r="A39" s="57"/>
      <c r="B39" s="48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122">
        <f t="shared" ref="O39:AL39" si="33">O28-AVERAGE(C32:O32)-O38</f>
        <v>0</v>
      </c>
      <c r="P39" s="122">
        <f t="shared" si="33"/>
        <v>0</v>
      </c>
      <c r="Q39" s="122">
        <f t="shared" si="33"/>
        <v>0</v>
      </c>
      <c r="R39" s="122">
        <f t="shared" si="33"/>
        <v>0</v>
      </c>
      <c r="S39" s="122">
        <f t="shared" si="33"/>
        <v>0</v>
      </c>
      <c r="T39" s="122">
        <f t="shared" si="33"/>
        <v>0</v>
      </c>
      <c r="U39" s="122">
        <f t="shared" si="33"/>
        <v>0</v>
      </c>
      <c r="V39" s="122">
        <f t="shared" si="33"/>
        <v>0</v>
      </c>
      <c r="W39" s="122">
        <f t="shared" si="33"/>
        <v>0</v>
      </c>
      <c r="X39" s="122">
        <f t="shared" si="33"/>
        <v>0</v>
      </c>
      <c r="Y39" s="122">
        <f t="shared" si="33"/>
        <v>0</v>
      </c>
      <c r="Z39" s="122">
        <f t="shared" si="33"/>
        <v>0</v>
      </c>
      <c r="AA39" s="122">
        <f t="shared" si="33"/>
        <v>0</v>
      </c>
      <c r="AB39" s="122">
        <f t="shared" si="33"/>
        <v>0</v>
      </c>
      <c r="AC39" s="122">
        <f t="shared" si="33"/>
        <v>0</v>
      </c>
      <c r="AD39" s="122">
        <f t="shared" si="33"/>
        <v>0</v>
      </c>
      <c r="AE39" s="122">
        <f t="shared" si="33"/>
        <v>0</v>
      </c>
      <c r="AF39" s="122">
        <f t="shared" si="33"/>
        <v>0</v>
      </c>
      <c r="AG39" s="122">
        <f t="shared" si="33"/>
        <v>0</v>
      </c>
      <c r="AH39" s="122">
        <f t="shared" si="33"/>
        <v>0</v>
      </c>
      <c r="AI39" s="122">
        <f t="shared" si="33"/>
        <v>0</v>
      </c>
      <c r="AJ39" s="122">
        <f t="shared" si="33"/>
        <v>0</v>
      </c>
      <c r="AK39" s="122">
        <f t="shared" si="33"/>
        <v>0</v>
      </c>
      <c r="AL39" s="122">
        <f t="shared" si="33"/>
        <v>0</v>
      </c>
      <c r="AM39" s="122">
        <f>AM28-AVERAGE(AA32:AM32)-AM38</f>
        <v>0</v>
      </c>
    </row>
    <row r="40" spans="1:39" x14ac:dyDescent="0.25">
      <c r="B40" s="56" t="s">
        <v>117</v>
      </c>
      <c r="C40" s="104">
        <v>2025</v>
      </c>
      <c r="D40" s="104">
        <v>2026</v>
      </c>
      <c r="E40" s="104">
        <v>2027</v>
      </c>
    </row>
    <row r="41" spans="1:39" x14ac:dyDescent="0.25">
      <c r="B41" s="61" t="s">
        <v>118</v>
      </c>
      <c r="C41" s="98">
        <f>+C23</f>
        <v>45657</v>
      </c>
      <c r="D41" s="98">
        <f>+O23</f>
        <v>46022</v>
      </c>
      <c r="E41" s="98">
        <f>+AA23</f>
        <v>46387</v>
      </c>
    </row>
    <row r="42" spans="1:39" x14ac:dyDescent="0.25">
      <c r="B42" s="61" t="s">
        <v>119</v>
      </c>
      <c r="C42" s="75">
        <f>SUMIF($C$23:$AM$23,C41,$C$35:$AM$35)</f>
        <v>277813.11</v>
      </c>
      <c r="D42" s="75">
        <f>SUMIF($C$23:$AM$23,D41,$C$35:$AM$35)</f>
        <v>57482885.57</v>
      </c>
      <c r="E42" s="75">
        <f>SUMIF($C$23:$AM$23,E41,$C$35:$AM$35)</f>
        <v>57482885.57</v>
      </c>
    </row>
    <row r="43" spans="1:39" x14ac:dyDescent="0.25">
      <c r="B43" s="61" t="s">
        <v>9</v>
      </c>
      <c r="C43" s="73">
        <f>+Assumptions!C11*Assumptions!C13</f>
        <v>8.9650000000000007E-3</v>
      </c>
      <c r="D43" s="73">
        <f>+Assumptions!D11*Assumptions!D13</f>
        <v>8.9650000000000007E-3</v>
      </c>
      <c r="E43" s="73">
        <f>+Assumptions!E11*Assumptions!E13</f>
        <v>8.9650000000000007E-3</v>
      </c>
      <c r="F43" s="73"/>
      <c r="H43" s="73"/>
    </row>
    <row r="44" spans="1:39" ht="15.75" thickBot="1" x14ac:dyDescent="0.3">
      <c r="B44" s="61" t="s">
        <v>96</v>
      </c>
      <c r="C44" s="76">
        <f>+C42*C43</f>
        <v>2490.59453115</v>
      </c>
      <c r="D44" s="76">
        <f>+D42*D43</f>
        <v>515334.06913505006</v>
      </c>
      <c r="E44" s="76">
        <f>+E42*E43</f>
        <v>515334.06913505006</v>
      </c>
      <c r="F44" s="73"/>
      <c r="H44" s="73"/>
    </row>
    <row r="45" spans="1:39" x14ac:dyDescent="0.25">
      <c r="D45" s="73"/>
      <c r="F45" s="73"/>
      <c r="H45" s="73"/>
    </row>
    <row r="46" spans="1:39" x14ac:dyDescent="0.25">
      <c r="B46" s="72"/>
      <c r="D46" s="73"/>
      <c r="F46" s="73"/>
      <c r="H46" s="73"/>
    </row>
    <row r="47" spans="1:39" x14ac:dyDescent="0.25">
      <c r="B47" s="72"/>
      <c r="D47" s="73"/>
      <c r="F47" s="73"/>
      <c r="H47" s="73"/>
    </row>
    <row r="48" spans="1:39" x14ac:dyDescent="0.25">
      <c r="B48" s="72"/>
      <c r="D48" s="73"/>
      <c r="F48" s="73"/>
      <c r="H48" s="73"/>
    </row>
    <row r="49" spans="2:8" x14ac:dyDescent="0.25">
      <c r="B49" s="72"/>
      <c r="D49" s="73"/>
      <c r="F49" s="73"/>
      <c r="H49" s="73"/>
    </row>
    <row r="50" spans="2:8" x14ac:dyDescent="0.25">
      <c r="B50" s="72"/>
      <c r="D50" s="73"/>
      <c r="F50" s="73"/>
      <c r="H50" s="73"/>
    </row>
    <row r="51" spans="2:8" x14ac:dyDescent="0.25">
      <c r="B51" s="72"/>
      <c r="D51" s="73"/>
      <c r="F51" s="73"/>
      <c r="H51" s="73"/>
    </row>
    <row r="52" spans="2:8" x14ac:dyDescent="0.25">
      <c r="B52" s="72"/>
      <c r="D52" s="73"/>
      <c r="F52" s="73"/>
      <c r="H52" s="73"/>
    </row>
    <row r="53" spans="2:8" x14ac:dyDescent="0.25">
      <c r="B53" s="72"/>
      <c r="D53" s="73"/>
      <c r="F53" s="73"/>
      <c r="H53" s="73"/>
    </row>
    <row r="54" spans="2:8" x14ac:dyDescent="0.25">
      <c r="B54" s="72"/>
      <c r="D54" s="73"/>
      <c r="F54" s="73"/>
      <c r="H54" s="73"/>
    </row>
    <row r="55" spans="2:8" x14ac:dyDescent="0.25">
      <c r="B55" s="72"/>
      <c r="D55" s="73"/>
      <c r="F55" s="73"/>
      <c r="H55" s="73"/>
    </row>
    <row r="56" spans="2:8" x14ac:dyDescent="0.25">
      <c r="B56" s="72"/>
      <c r="D56" s="73"/>
      <c r="F56" s="73"/>
      <c r="H56" s="73"/>
    </row>
    <row r="57" spans="2:8" x14ac:dyDescent="0.25">
      <c r="B57" s="72"/>
      <c r="D57" s="73"/>
      <c r="F57" s="73"/>
      <c r="H57" s="73"/>
    </row>
    <row r="58" spans="2:8" x14ac:dyDescent="0.25">
      <c r="B58" s="72"/>
      <c r="D58" s="73"/>
      <c r="F58" s="73"/>
      <c r="H58" s="73"/>
    </row>
    <row r="59" spans="2:8" x14ac:dyDescent="0.25">
      <c r="B59" s="72"/>
      <c r="D59" s="73"/>
      <c r="F59" s="73"/>
      <c r="H59" s="73"/>
    </row>
    <row r="60" spans="2:8" x14ac:dyDescent="0.25">
      <c r="B60" s="72"/>
      <c r="D60" s="73"/>
      <c r="F60" s="73"/>
      <c r="H60" s="73"/>
    </row>
    <row r="61" spans="2:8" x14ac:dyDescent="0.25">
      <c r="B61" s="72"/>
      <c r="D61" s="73"/>
      <c r="F61" s="73"/>
      <c r="H61" s="73"/>
    </row>
    <row r="62" spans="2:8" x14ac:dyDescent="0.25">
      <c r="B62" s="72"/>
      <c r="D62" s="73"/>
      <c r="F62" s="73"/>
      <c r="H62" s="73"/>
    </row>
    <row r="63" spans="2:8" x14ac:dyDescent="0.25">
      <c r="B63" s="72"/>
      <c r="D63" s="73"/>
      <c r="F63" s="73"/>
      <c r="H63" s="73"/>
    </row>
    <row r="64" spans="2:8" x14ac:dyDescent="0.25">
      <c r="B64" s="72"/>
      <c r="D64" s="73"/>
      <c r="F64" s="73"/>
      <c r="H64" s="73"/>
    </row>
    <row r="65" spans="2:8" x14ac:dyDescent="0.25">
      <c r="B65" s="72"/>
      <c r="D65" s="73"/>
      <c r="F65" s="73"/>
      <c r="H65" s="73"/>
    </row>
    <row r="66" spans="2:8" x14ac:dyDescent="0.25">
      <c r="B66" s="72"/>
      <c r="D66" s="73"/>
      <c r="F66" s="73"/>
      <c r="H66" s="73"/>
    </row>
    <row r="67" spans="2:8" x14ac:dyDescent="0.25">
      <c r="B67" s="72"/>
      <c r="D67" s="73"/>
      <c r="F67" s="73"/>
      <c r="H67" s="73"/>
    </row>
    <row r="68" spans="2:8" x14ac:dyDescent="0.25">
      <c r="B68" s="72"/>
      <c r="D68" s="73"/>
      <c r="F68" s="73"/>
      <c r="H68" s="73"/>
    </row>
    <row r="69" spans="2:8" x14ac:dyDescent="0.25">
      <c r="B69" s="72"/>
      <c r="D69" s="73"/>
      <c r="F69" s="73"/>
      <c r="H69" s="73"/>
    </row>
    <row r="70" spans="2:8" x14ac:dyDescent="0.25">
      <c r="B70" s="72"/>
      <c r="D70" s="73"/>
      <c r="F70" s="73"/>
      <c r="H70" s="73"/>
    </row>
    <row r="71" spans="2:8" x14ac:dyDescent="0.25">
      <c r="B71" s="72"/>
      <c r="D71" s="73"/>
      <c r="F71" s="73"/>
      <c r="H71" s="73"/>
    </row>
  </sheetData>
  <pageMargins left="0.7" right="0.7" top="0.75" bottom="0.75" header="0.3" footer="0.3"/>
  <pageSetup scale="76" fitToHeight="0" orientation="landscape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4FB06-EEEE-4E6B-A256-BE1E73B3B600}">
  <sheetPr>
    <pageSetUpPr fitToPage="1"/>
  </sheetPr>
  <dimension ref="A1:AM71"/>
  <sheetViews>
    <sheetView showGridLines="0" topLeftCell="X1" zoomScale="70" zoomScaleNormal="70" workbookViewId="0">
      <selection activeCell="E13" sqref="E13"/>
    </sheetView>
  </sheetViews>
  <sheetFormatPr defaultColWidth="9.140625" defaultRowHeight="15" x14ac:dyDescent="0.25"/>
  <cols>
    <col min="1" max="1" width="6" style="57" customWidth="1"/>
    <col min="2" max="2" width="42.42578125" style="57" customWidth="1"/>
    <col min="3" max="39" width="15.5703125" style="57" customWidth="1"/>
    <col min="40" max="16384" width="9.140625" style="57"/>
  </cols>
  <sheetData>
    <row r="1" spans="1:9" x14ac:dyDescent="0.25">
      <c r="A1" s="56" t="s">
        <v>0</v>
      </c>
    </row>
    <row r="2" spans="1:9" x14ac:dyDescent="0.25">
      <c r="A2" s="56" t="s">
        <v>87</v>
      </c>
      <c r="C2" s="56"/>
    </row>
    <row r="3" spans="1:9" x14ac:dyDescent="0.25">
      <c r="A3" s="56" t="str">
        <f>"Energy Storage Capacity - MacDill Revenue Requirement @ "&amp;TEXT(Assumptions!C9,"0.00%")&amp;" ROE"</f>
        <v>Energy Storage Capacity - MacDill Revenue Requirement @ 11.50% ROE</v>
      </c>
      <c r="B3" s="56"/>
      <c r="C3" s="56"/>
    </row>
    <row r="4" spans="1:9" x14ac:dyDescent="0.25">
      <c r="B4" s="90"/>
    </row>
    <row r="5" spans="1:9" x14ac:dyDescent="0.25">
      <c r="A5" s="58"/>
      <c r="C5" s="59">
        <v>2025</v>
      </c>
      <c r="D5" s="60"/>
      <c r="E5" s="59">
        <v>2026</v>
      </c>
      <c r="F5" s="60"/>
      <c r="G5" s="59">
        <v>2027</v>
      </c>
      <c r="I5" s="59" t="s">
        <v>51</v>
      </c>
    </row>
    <row r="6" spans="1:9" x14ac:dyDescent="0.25">
      <c r="A6" s="58">
        <v>1</v>
      </c>
      <c r="B6" s="61" t="s">
        <v>89</v>
      </c>
      <c r="C6" s="67">
        <f>+O28</f>
        <v>20819332.47846153</v>
      </c>
      <c r="D6" s="63"/>
      <c r="E6" s="67">
        <f>+AA28-C6</f>
        <v>11688818.20153847</v>
      </c>
      <c r="F6" s="63"/>
      <c r="G6" s="67">
        <f>+AM28-C6-E6</f>
        <v>0</v>
      </c>
      <c r="I6" s="67">
        <f>+C6+E6+G6</f>
        <v>32508150.68</v>
      </c>
    </row>
    <row r="7" spans="1:9" x14ac:dyDescent="0.25">
      <c r="A7" s="58">
        <f>+A6+1</f>
        <v>2</v>
      </c>
      <c r="B7" s="61" t="s">
        <v>90</v>
      </c>
      <c r="C7" s="64">
        <f>'D-1a'!Q31</f>
        <v>7.3700000000000002E-2</v>
      </c>
      <c r="D7" s="65"/>
      <c r="E7" s="66">
        <f>+C7</f>
        <v>7.3700000000000002E-2</v>
      </c>
      <c r="F7" s="65"/>
      <c r="G7" s="66">
        <f>+E7</f>
        <v>7.3700000000000002E-2</v>
      </c>
      <c r="I7" s="66">
        <f>IFERROR(+I8/I6,0)</f>
        <v>7.3700000000000002E-2</v>
      </c>
    </row>
    <row r="8" spans="1:9" x14ac:dyDescent="0.25">
      <c r="A8" s="58">
        <f t="shared" ref="A8:A15" si="0">+A7+1</f>
        <v>3</v>
      </c>
      <c r="B8" s="61" t="s">
        <v>106</v>
      </c>
      <c r="C8" s="67">
        <f>+C6*C7</f>
        <v>1534384.8036626149</v>
      </c>
      <c r="D8" s="63"/>
      <c r="E8" s="67">
        <f>+E6*E7</f>
        <v>861465.90145338525</v>
      </c>
      <c r="F8" s="63"/>
      <c r="G8" s="67">
        <f>+G6*G7</f>
        <v>0</v>
      </c>
      <c r="I8" s="67">
        <f>+C8+E8+G8</f>
        <v>2395850.705116</v>
      </c>
    </row>
    <row r="9" spans="1:9" x14ac:dyDescent="0.25">
      <c r="A9" s="58">
        <f t="shared" si="0"/>
        <v>4</v>
      </c>
      <c r="B9" s="61" t="s">
        <v>92</v>
      </c>
      <c r="C9" s="85">
        <f>+Assumptions!C19</f>
        <v>1.3436399999999999</v>
      </c>
      <c r="D9" s="68"/>
      <c r="E9" s="85">
        <f>+Assumptions!D19</f>
        <v>1.3436399999999999</v>
      </c>
      <c r="F9" s="86"/>
      <c r="G9" s="85">
        <f>+Assumptions!E19</f>
        <v>1.3436399999999999</v>
      </c>
      <c r="I9" s="69">
        <f>IFERROR(+I10/I8,0)</f>
        <v>1.3436399999999999</v>
      </c>
    </row>
    <row r="10" spans="1:9" x14ac:dyDescent="0.25">
      <c r="A10" s="58">
        <f t="shared" si="0"/>
        <v>5</v>
      </c>
      <c r="B10" s="61" t="s">
        <v>93</v>
      </c>
      <c r="C10" s="109">
        <f>+C8*C9</f>
        <v>2061660.7975932357</v>
      </c>
      <c r="D10" s="63"/>
      <c r="E10" s="109">
        <f>+E8*E9</f>
        <v>1157500.0438288264</v>
      </c>
      <c r="F10" s="63"/>
      <c r="G10" s="109">
        <f>+G8*G9</f>
        <v>0</v>
      </c>
      <c r="I10" s="142">
        <f t="shared" ref="I10:I15" si="1">+C10+E10+G10</f>
        <v>3219160.8414220624</v>
      </c>
    </row>
    <row r="11" spans="1:9" x14ac:dyDescent="0.25">
      <c r="A11" s="58">
        <f t="shared" si="0"/>
        <v>6</v>
      </c>
      <c r="B11" s="61" t="s">
        <v>94</v>
      </c>
      <c r="C11" s="108">
        <v>285000</v>
      </c>
      <c r="D11" s="63"/>
      <c r="E11" s="108">
        <v>36899.999999999942</v>
      </c>
      <c r="F11" s="63"/>
      <c r="G11" s="67"/>
      <c r="I11" s="67">
        <f t="shared" si="1"/>
        <v>321899.99999999994</v>
      </c>
    </row>
    <row r="12" spans="1:9" x14ac:dyDescent="0.25">
      <c r="A12" s="58">
        <f t="shared" si="0"/>
        <v>7</v>
      </c>
      <c r="B12" s="61" t="s">
        <v>95</v>
      </c>
      <c r="C12" s="67">
        <f>SUMIF($C$22:$AM$22,C5,$C$31:$AM$31)</f>
        <v>1971780.9297399998</v>
      </c>
      <c r="D12" s="63"/>
      <c r="E12" s="67">
        <f>SUMIF($C$22:$AM$22,E5,$C$31:$AM$31)-C12</f>
        <v>1259803.3136200004</v>
      </c>
      <c r="F12" s="63"/>
      <c r="G12" s="67"/>
      <c r="I12" s="67">
        <f t="shared" si="1"/>
        <v>3231584.2433600002</v>
      </c>
    </row>
    <row r="13" spans="1:9" x14ac:dyDescent="0.25">
      <c r="A13" s="58">
        <f t="shared" si="0"/>
        <v>8</v>
      </c>
      <c r="B13" s="61" t="s">
        <v>96</v>
      </c>
      <c r="C13" s="63">
        <f>+C44</f>
        <v>0</v>
      </c>
      <c r="D13" s="63"/>
      <c r="E13" s="63">
        <f>+D44-C13</f>
        <v>291435.57084619999</v>
      </c>
      <c r="F13" s="63"/>
      <c r="G13" s="63"/>
      <c r="I13" s="63">
        <f t="shared" si="1"/>
        <v>291435.57084619999</v>
      </c>
    </row>
    <row r="14" spans="1:9" x14ac:dyDescent="0.25">
      <c r="A14" s="58">
        <f t="shared" si="0"/>
        <v>9</v>
      </c>
      <c r="B14" s="61" t="s">
        <v>97</v>
      </c>
      <c r="C14" s="111">
        <v>-833936.43300568801</v>
      </c>
      <c r="D14" s="63"/>
      <c r="E14" s="111">
        <v>-416968.21650284389</v>
      </c>
      <c r="F14" s="63"/>
      <c r="G14" s="111"/>
      <c r="I14" s="67">
        <f t="shared" si="1"/>
        <v>-1250904.6495085319</v>
      </c>
    </row>
    <row r="15" spans="1:9" x14ac:dyDescent="0.25">
      <c r="A15" s="58">
        <f t="shared" si="0"/>
        <v>10</v>
      </c>
      <c r="B15" s="61" t="s">
        <v>98</v>
      </c>
      <c r="C15" s="70">
        <f>SUM(C10:C14)</f>
        <v>3484505.2943275478</v>
      </c>
      <c r="D15" s="63"/>
      <c r="E15" s="70">
        <f>SUM(E10:E14)</f>
        <v>2328670.7117921826</v>
      </c>
      <c r="F15" s="63"/>
      <c r="G15" s="70">
        <f>SUM(G10:G14)</f>
        <v>0</v>
      </c>
      <c r="I15" s="70">
        <f t="shared" si="1"/>
        <v>5813176.00611973</v>
      </c>
    </row>
    <row r="16" spans="1:9" x14ac:dyDescent="0.25">
      <c r="A16" s="58"/>
      <c r="B16" s="61"/>
      <c r="C16" s="63"/>
      <c r="D16" s="63"/>
      <c r="E16" s="63"/>
      <c r="F16" s="63"/>
      <c r="G16" s="63"/>
    </row>
    <row r="17" spans="1:39" x14ac:dyDescent="0.25">
      <c r="A17" s="58"/>
      <c r="B17" s="61"/>
      <c r="C17" s="71"/>
      <c r="E17" s="71"/>
      <c r="G17" s="71"/>
    </row>
    <row r="18" spans="1:39" x14ac:dyDescent="0.25">
      <c r="A18" s="58"/>
      <c r="B18" s="61"/>
      <c r="C18" s="71"/>
      <c r="E18" s="71"/>
      <c r="G18" s="71"/>
    </row>
    <row r="19" spans="1:39" x14ac:dyDescent="0.25">
      <c r="B19" s="72"/>
    </row>
    <row r="20" spans="1:39" x14ac:dyDescent="0.25">
      <c r="B20" s="57" t="s">
        <v>107</v>
      </c>
      <c r="C20" s="80">
        <v>45748</v>
      </c>
    </row>
    <row r="22" spans="1:39" x14ac:dyDescent="0.25">
      <c r="B22" s="72"/>
      <c r="C22" s="74">
        <f>YEAR(C23)</f>
        <v>2024</v>
      </c>
      <c r="D22" s="74">
        <f t="shared" ref="D22:AM22" si="2">YEAR(D23)</f>
        <v>2025</v>
      </c>
      <c r="E22" s="74">
        <f t="shared" si="2"/>
        <v>2025</v>
      </c>
      <c r="F22" s="74">
        <f t="shared" si="2"/>
        <v>2025</v>
      </c>
      <c r="G22" s="74">
        <f t="shared" si="2"/>
        <v>2025</v>
      </c>
      <c r="H22" s="74">
        <f t="shared" si="2"/>
        <v>2025</v>
      </c>
      <c r="I22" s="74">
        <f t="shared" si="2"/>
        <v>2025</v>
      </c>
      <c r="J22" s="74">
        <f t="shared" si="2"/>
        <v>2025</v>
      </c>
      <c r="K22" s="74">
        <f t="shared" si="2"/>
        <v>2025</v>
      </c>
      <c r="L22" s="74">
        <f t="shared" si="2"/>
        <v>2025</v>
      </c>
      <c r="M22" s="74">
        <f t="shared" si="2"/>
        <v>2025</v>
      </c>
      <c r="N22" s="74">
        <f t="shared" si="2"/>
        <v>2025</v>
      </c>
      <c r="O22" s="74">
        <f t="shared" si="2"/>
        <v>2025</v>
      </c>
      <c r="P22" s="74">
        <f t="shared" si="2"/>
        <v>2026</v>
      </c>
      <c r="Q22" s="74">
        <f t="shared" si="2"/>
        <v>2026</v>
      </c>
      <c r="R22" s="74">
        <f t="shared" si="2"/>
        <v>2026</v>
      </c>
      <c r="S22" s="74">
        <f t="shared" si="2"/>
        <v>2026</v>
      </c>
      <c r="T22" s="74">
        <f t="shared" si="2"/>
        <v>2026</v>
      </c>
      <c r="U22" s="74">
        <f t="shared" si="2"/>
        <v>2026</v>
      </c>
      <c r="V22" s="74">
        <f t="shared" si="2"/>
        <v>2026</v>
      </c>
      <c r="W22" s="74">
        <f t="shared" si="2"/>
        <v>2026</v>
      </c>
      <c r="X22" s="74">
        <f t="shared" si="2"/>
        <v>2026</v>
      </c>
      <c r="Y22" s="74">
        <f t="shared" si="2"/>
        <v>2026</v>
      </c>
      <c r="Z22" s="74">
        <f t="shared" si="2"/>
        <v>2026</v>
      </c>
      <c r="AA22" s="74">
        <f t="shared" si="2"/>
        <v>2026</v>
      </c>
      <c r="AB22" s="74">
        <f t="shared" si="2"/>
        <v>2027</v>
      </c>
      <c r="AC22" s="74">
        <f t="shared" si="2"/>
        <v>2027</v>
      </c>
      <c r="AD22" s="74">
        <f t="shared" si="2"/>
        <v>2027</v>
      </c>
      <c r="AE22" s="74">
        <f t="shared" si="2"/>
        <v>2027</v>
      </c>
      <c r="AF22" s="74">
        <f t="shared" si="2"/>
        <v>2027</v>
      </c>
      <c r="AG22" s="74">
        <f t="shared" si="2"/>
        <v>2027</v>
      </c>
      <c r="AH22" s="74">
        <f t="shared" si="2"/>
        <v>2027</v>
      </c>
      <c r="AI22" s="74">
        <f t="shared" si="2"/>
        <v>2027</v>
      </c>
      <c r="AJ22" s="74">
        <f t="shared" si="2"/>
        <v>2027</v>
      </c>
      <c r="AK22" s="74">
        <f t="shared" si="2"/>
        <v>2027</v>
      </c>
      <c r="AL22" s="74">
        <f t="shared" si="2"/>
        <v>2027</v>
      </c>
      <c r="AM22" s="74">
        <f t="shared" si="2"/>
        <v>2027</v>
      </c>
    </row>
    <row r="23" spans="1:39" customFormat="1" x14ac:dyDescent="0.25">
      <c r="A23" s="57"/>
      <c r="B23" s="57"/>
      <c r="C23" s="43">
        <v>45657</v>
      </c>
      <c r="D23" s="43">
        <v>45688</v>
      </c>
      <c r="E23" s="43">
        <v>45716</v>
      </c>
      <c r="F23" s="43">
        <v>45747</v>
      </c>
      <c r="G23" s="43">
        <v>45777</v>
      </c>
      <c r="H23" s="43">
        <v>45808</v>
      </c>
      <c r="I23" s="43">
        <v>45838</v>
      </c>
      <c r="J23" s="43">
        <v>45869</v>
      </c>
      <c r="K23" s="43">
        <v>45900</v>
      </c>
      <c r="L23" s="43">
        <v>45930</v>
      </c>
      <c r="M23" s="43">
        <v>45961</v>
      </c>
      <c r="N23" s="43">
        <v>45991</v>
      </c>
      <c r="O23" s="43">
        <v>46022</v>
      </c>
      <c r="P23" s="43">
        <v>46053</v>
      </c>
      <c r="Q23" s="43">
        <v>46081</v>
      </c>
      <c r="R23" s="43">
        <v>46112</v>
      </c>
      <c r="S23" s="43">
        <v>46142</v>
      </c>
      <c r="T23" s="43">
        <v>46173</v>
      </c>
      <c r="U23" s="43">
        <v>46203</v>
      </c>
      <c r="V23" s="43">
        <v>46234</v>
      </c>
      <c r="W23" s="43">
        <v>46265</v>
      </c>
      <c r="X23" s="43">
        <v>46295</v>
      </c>
      <c r="Y23" s="43">
        <v>46326</v>
      </c>
      <c r="Z23" s="43">
        <v>46356</v>
      </c>
      <c r="AA23" s="43">
        <v>46387</v>
      </c>
      <c r="AB23" s="43">
        <v>46418</v>
      </c>
      <c r="AC23" s="43">
        <v>46446</v>
      </c>
      <c r="AD23" s="43">
        <v>46477</v>
      </c>
      <c r="AE23" s="43">
        <v>46507</v>
      </c>
      <c r="AF23" s="43">
        <v>46538</v>
      </c>
      <c r="AG23" s="43">
        <v>46568</v>
      </c>
      <c r="AH23" s="43">
        <v>46599</v>
      </c>
      <c r="AI23" s="43">
        <v>46630</v>
      </c>
      <c r="AJ23" s="43">
        <v>46660</v>
      </c>
      <c r="AK23" s="43">
        <v>46691</v>
      </c>
      <c r="AL23" s="43">
        <v>46721</v>
      </c>
      <c r="AM23" s="43">
        <v>46752</v>
      </c>
    </row>
    <row r="24" spans="1:39" customFormat="1" x14ac:dyDescent="0.25">
      <c r="A24" s="57"/>
      <c r="B24" s="53" t="s">
        <v>109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</row>
    <row r="25" spans="1:39" customFormat="1" x14ac:dyDescent="0.25">
      <c r="A25" s="57"/>
      <c r="B25" s="48" t="s">
        <v>110</v>
      </c>
      <c r="C25" s="79">
        <v>0</v>
      </c>
      <c r="D25" s="79">
        <v>0</v>
      </c>
      <c r="E25" s="79">
        <v>0</v>
      </c>
      <c r="F25" s="79">
        <v>0</v>
      </c>
      <c r="G25" s="79">
        <v>27957171.029999997</v>
      </c>
      <c r="H25" s="79">
        <v>28460219.029999997</v>
      </c>
      <c r="I25" s="79">
        <v>28618551.029999997</v>
      </c>
      <c r="J25" s="79">
        <v>29363643.029999997</v>
      </c>
      <c r="K25" s="79">
        <v>29363643.029999997</v>
      </c>
      <c r="L25" s="79">
        <v>29363643.029999997</v>
      </c>
      <c r="M25" s="79">
        <v>32508150.679999996</v>
      </c>
      <c r="N25" s="79">
        <v>32508150.679999996</v>
      </c>
      <c r="O25" s="79">
        <v>32508150.679999996</v>
      </c>
      <c r="P25" s="79">
        <v>32508150.679999996</v>
      </c>
      <c r="Q25" s="79">
        <v>32508150.679999996</v>
      </c>
      <c r="R25" s="79">
        <v>32508150.679999996</v>
      </c>
      <c r="S25" s="79">
        <v>32508150.679999996</v>
      </c>
      <c r="T25" s="79">
        <v>32508150.679999996</v>
      </c>
      <c r="U25" s="79">
        <v>32508150.679999996</v>
      </c>
      <c r="V25" s="79">
        <v>32508150.679999996</v>
      </c>
      <c r="W25" s="79">
        <v>32508150.679999996</v>
      </c>
      <c r="X25" s="79">
        <v>32508150.679999996</v>
      </c>
      <c r="Y25" s="79">
        <v>32508150.679999996</v>
      </c>
      <c r="Z25" s="79">
        <v>32508150.679999996</v>
      </c>
      <c r="AA25" s="79">
        <v>32508150.679999996</v>
      </c>
      <c r="AB25" s="79">
        <v>32508150.679999996</v>
      </c>
      <c r="AC25" s="79">
        <v>32508150.679999996</v>
      </c>
      <c r="AD25" s="79">
        <v>32508150.679999996</v>
      </c>
      <c r="AE25" s="79">
        <v>32508150.679999996</v>
      </c>
      <c r="AF25" s="79">
        <v>32508150.679999996</v>
      </c>
      <c r="AG25" s="79">
        <v>32508150.679999996</v>
      </c>
      <c r="AH25" s="79">
        <v>32508150.679999996</v>
      </c>
      <c r="AI25" s="79">
        <v>32508150.679999996</v>
      </c>
      <c r="AJ25" s="79">
        <v>32508150.679999996</v>
      </c>
      <c r="AK25" s="79">
        <v>32508150.679999996</v>
      </c>
      <c r="AL25" s="79">
        <v>32508150.679999996</v>
      </c>
      <c r="AM25" s="79">
        <v>32508150.679999996</v>
      </c>
    </row>
    <row r="26" spans="1:39" customFormat="1" x14ac:dyDescent="0.25">
      <c r="A26" s="57"/>
      <c r="B26" s="48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</row>
    <row r="27" spans="1:39" customFormat="1" ht="15.75" thickBot="1" x14ac:dyDescent="0.3">
      <c r="A27" s="57"/>
      <c r="B27" s="48" t="s">
        <v>111</v>
      </c>
      <c r="C27" s="42">
        <f t="shared" ref="C27:AM27" si="3">SUM(C25:C26)</f>
        <v>0</v>
      </c>
      <c r="D27" s="42">
        <f t="shared" si="3"/>
        <v>0</v>
      </c>
      <c r="E27" s="42">
        <f t="shared" si="3"/>
        <v>0</v>
      </c>
      <c r="F27" s="42">
        <f t="shared" si="3"/>
        <v>0</v>
      </c>
      <c r="G27" s="42">
        <f t="shared" si="3"/>
        <v>27957171.029999997</v>
      </c>
      <c r="H27" s="42">
        <f t="shared" si="3"/>
        <v>28460219.029999997</v>
      </c>
      <c r="I27" s="42">
        <f t="shared" si="3"/>
        <v>28618551.029999997</v>
      </c>
      <c r="J27" s="42">
        <f t="shared" si="3"/>
        <v>29363643.029999997</v>
      </c>
      <c r="K27" s="42">
        <f t="shared" si="3"/>
        <v>29363643.029999997</v>
      </c>
      <c r="L27" s="42">
        <f t="shared" si="3"/>
        <v>29363643.029999997</v>
      </c>
      <c r="M27" s="42">
        <f t="shared" si="3"/>
        <v>32508150.679999996</v>
      </c>
      <c r="N27" s="42">
        <f t="shared" si="3"/>
        <v>32508150.679999996</v>
      </c>
      <c r="O27" s="42">
        <f t="shared" si="3"/>
        <v>32508150.679999996</v>
      </c>
      <c r="P27" s="42">
        <f t="shared" si="3"/>
        <v>32508150.679999996</v>
      </c>
      <c r="Q27" s="42">
        <f t="shared" si="3"/>
        <v>32508150.679999996</v>
      </c>
      <c r="R27" s="42">
        <f t="shared" si="3"/>
        <v>32508150.679999996</v>
      </c>
      <c r="S27" s="42">
        <f t="shared" si="3"/>
        <v>32508150.679999996</v>
      </c>
      <c r="T27" s="42">
        <f t="shared" si="3"/>
        <v>32508150.679999996</v>
      </c>
      <c r="U27" s="42">
        <f t="shared" si="3"/>
        <v>32508150.679999996</v>
      </c>
      <c r="V27" s="42">
        <f t="shared" si="3"/>
        <v>32508150.679999996</v>
      </c>
      <c r="W27" s="42">
        <f t="shared" si="3"/>
        <v>32508150.679999996</v>
      </c>
      <c r="X27" s="42">
        <f t="shared" si="3"/>
        <v>32508150.679999996</v>
      </c>
      <c r="Y27" s="42">
        <f t="shared" si="3"/>
        <v>32508150.679999996</v>
      </c>
      <c r="Z27" s="42">
        <f t="shared" si="3"/>
        <v>32508150.679999996</v>
      </c>
      <c r="AA27" s="42">
        <f t="shared" si="3"/>
        <v>32508150.679999996</v>
      </c>
      <c r="AB27" s="42">
        <f t="shared" si="3"/>
        <v>32508150.679999996</v>
      </c>
      <c r="AC27" s="42">
        <f t="shared" si="3"/>
        <v>32508150.679999996</v>
      </c>
      <c r="AD27" s="42">
        <f t="shared" si="3"/>
        <v>32508150.679999996</v>
      </c>
      <c r="AE27" s="42">
        <f t="shared" si="3"/>
        <v>32508150.679999996</v>
      </c>
      <c r="AF27" s="42">
        <f t="shared" si="3"/>
        <v>32508150.679999996</v>
      </c>
      <c r="AG27" s="42">
        <f t="shared" si="3"/>
        <v>32508150.679999996</v>
      </c>
      <c r="AH27" s="42">
        <f t="shared" si="3"/>
        <v>32508150.679999996</v>
      </c>
      <c r="AI27" s="42">
        <f t="shared" si="3"/>
        <v>32508150.679999996</v>
      </c>
      <c r="AJ27" s="42">
        <f t="shared" si="3"/>
        <v>32508150.679999996</v>
      </c>
      <c r="AK27" s="42">
        <f t="shared" si="3"/>
        <v>32508150.679999996</v>
      </c>
      <c r="AL27" s="42">
        <f t="shared" si="3"/>
        <v>32508150.679999996</v>
      </c>
      <c r="AM27" s="42">
        <f t="shared" si="3"/>
        <v>32508150.679999996</v>
      </c>
    </row>
    <row r="28" spans="1:39" customFormat="1" ht="15.75" thickTop="1" x14ac:dyDescent="0.25">
      <c r="A28" s="57"/>
      <c r="B28" s="48" t="s">
        <v>116</v>
      </c>
      <c r="C28" s="94">
        <v>0</v>
      </c>
      <c r="D28" s="94">
        <v>0</v>
      </c>
      <c r="E28" s="94">
        <v>0</v>
      </c>
      <c r="F28" s="94">
        <v>0</v>
      </c>
      <c r="G28" s="94">
        <v>2150551.6176923076</v>
      </c>
      <c r="H28" s="94">
        <v>4339799.2353846151</v>
      </c>
      <c r="I28" s="94">
        <v>6541226.2376923067</v>
      </c>
      <c r="J28" s="94">
        <v>8799968.0092307664</v>
      </c>
      <c r="K28" s="94">
        <v>11058709.780769227</v>
      </c>
      <c r="L28" s="94">
        <v>13317451.552307688</v>
      </c>
      <c r="M28" s="94">
        <v>15818078.527692303</v>
      </c>
      <c r="N28" s="94">
        <v>18318705.503076918</v>
      </c>
      <c r="O28" s="94">
        <v>20819332.47846153</v>
      </c>
      <c r="P28" s="94">
        <v>23319959.453846145</v>
      </c>
      <c r="Q28" s="94">
        <v>25820586.429230765</v>
      </c>
      <c r="R28" s="94">
        <v>28321213.40461538</v>
      </c>
      <c r="S28" s="94">
        <v>30821840.379999999</v>
      </c>
      <c r="T28" s="94">
        <v>31171915.737692308</v>
      </c>
      <c r="U28" s="94">
        <v>31483295.095384616</v>
      </c>
      <c r="V28" s="94">
        <v>31782495.068461541</v>
      </c>
      <c r="W28" s="94">
        <v>32024380.27230769</v>
      </c>
      <c r="X28" s="94">
        <v>32266265.476153847</v>
      </c>
      <c r="Y28" s="94">
        <v>32508150.68</v>
      </c>
      <c r="Z28" s="94">
        <v>32508150.68</v>
      </c>
      <c r="AA28" s="94">
        <v>32508150.68</v>
      </c>
      <c r="AB28" s="94">
        <v>32508150.68</v>
      </c>
      <c r="AC28" s="94">
        <v>32508150.68</v>
      </c>
      <c r="AD28" s="94">
        <v>32508150.68</v>
      </c>
      <c r="AE28" s="94">
        <v>32508150.68</v>
      </c>
      <c r="AF28" s="94">
        <v>32508150.68</v>
      </c>
      <c r="AG28" s="94">
        <v>32508150.68</v>
      </c>
      <c r="AH28" s="94">
        <v>32508150.68</v>
      </c>
      <c r="AI28" s="94">
        <v>32508150.68</v>
      </c>
      <c r="AJ28" s="94">
        <v>32508150.68</v>
      </c>
      <c r="AK28" s="94">
        <v>32508150.68</v>
      </c>
      <c r="AL28" s="94">
        <v>32508150.68</v>
      </c>
      <c r="AM28" s="94">
        <v>32508150.68</v>
      </c>
    </row>
    <row r="29" spans="1:39" customFormat="1" x14ac:dyDescent="0.25">
      <c r="A29" s="57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>
        <f>AVERAGE(C27:O27)-O28</f>
        <v>0</v>
      </c>
      <c r="P29" s="41">
        <f t="shared" ref="P29:AM29" si="4">AVERAGE(D27:P27)-P28</f>
        <v>0</v>
      </c>
      <c r="Q29" s="41">
        <f t="shared" si="4"/>
        <v>0</v>
      </c>
      <c r="R29" s="41">
        <f t="shared" si="4"/>
        <v>0</v>
      </c>
      <c r="S29" s="41">
        <f t="shared" si="4"/>
        <v>0</v>
      </c>
      <c r="T29" s="41">
        <f t="shared" si="4"/>
        <v>0</v>
      </c>
      <c r="U29" s="41">
        <f t="shared" si="4"/>
        <v>0</v>
      </c>
      <c r="V29" s="41">
        <f t="shared" si="4"/>
        <v>0</v>
      </c>
      <c r="W29" s="41">
        <f t="shared" si="4"/>
        <v>0</v>
      </c>
      <c r="X29" s="41">
        <f t="shared" si="4"/>
        <v>0</v>
      </c>
      <c r="Y29" s="41">
        <f t="shared" si="4"/>
        <v>0</v>
      </c>
      <c r="Z29" s="41">
        <f t="shared" si="4"/>
        <v>0</v>
      </c>
      <c r="AA29" s="41">
        <f t="shared" si="4"/>
        <v>0</v>
      </c>
      <c r="AB29" s="41">
        <f t="shared" si="4"/>
        <v>0</v>
      </c>
      <c r="AC29" s="41">
        <f t="shared" si="4"/>
        <v>0</v>
      </c>
      <c r="AD29" s="41">
        <f t="shared" si="4"/>
        <v>0</v>
      </c>
      <c r="AE29" s="41">
        <f t="shared" si="4"/>
        <v>0</v>
      </c>
      <c r="AF29" s="41">
        <f t="shared" si="4"/>
        <v>0</v>
      </c>
      <c r="AG29" s="41">
        <f t="shared" si="4"/>
        <v>0</v>
      </c>
      <c r="AH29" s="41">
        <f t="shared" si="4"/>
        <v>0</v>
      </c>
      <c r="AI29" s="41">
        <f t="shared" si="4"/>
        <v>0</v>
      </c>
      <c r="AJ29" s="41">
        <f t="shared" si="4"/>
        <v>0</v>
      </c>
      <c r="AK29" s="41">
        <f t="shared" si="4"/>
        <v>0</v>
      </c>
      <c r="AL29" s="41">
        <f t="shared" si="4"/>
        <v>0</v>
      </c>
      <c r="AM29" s="41">
        <f t="shared" si="4"/>
        <v>0</v>
      </c>
    </row>
    <row r="30" spans="1:39" customFormat="1" x14ac:dyDescent="0.25">
      <c r="A30" s="57"/>
      <c r="B30" s="53" t="s">
        <v>113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</row>
    <row r="31" spans="1:39" customFormat="1" x14ac:dyDescent="0.25">
      <c r="A31" s="57"/>
      <c r="B31" s="48" t="s">
        <v>95</v>
      </c>
      <c r="C31" s="95"/>
      <c r="D31" s="95">
        <v>0</v>
      </c>
      <c r="E31" s="95">
        <v>0</v>
      </c>
      <c r="F31" s="95">
        <v>0</v>
      </c>
      <c r="G31" s="95">
        <v>0</v>
      </c>
      <c r="H31" s="95">
        <v>231448.90653000001</v>
      </c>
      <c r="I31" s="95">
        <v>235565.92319666667</v>
      </c>
      <c r="J31" s="95">
        <v>236885.35653000002</v>
      </c>
      <c r="K31" s="95">
        <v>243094.45653</v>
      </c>
      <c r="L31" s="95">
        <v>243094.45653</v>
      </c>
      <c r="M31" s="95">
        <v>243094.45653</v>
      </c>
      <c r="N31" s="95">
        <v>269298.68694666662</v>
      </c>
      <c r="O31" s="95">
        <v>269298.68694666662</v>
      </c>
      <c r="P31" s="95">
        <v>269298.68694666662</v>
      </c>
      <c r="Q31" s="95">
        <v>269298.68694666662</v>
      </c>
      <c r="R31" s="95">
        <v>269298.68694666662</v>
      </c>
      <c r="S31" s="95">
        <v>269298.68694666662</v>
      </c>
      <c r="T31" s="95">
        <v>269298.68694666662</v>
      </c>
      <c r="U31" s="95">
        <v>269298.68694666662</v>
      </c>
      <c r="V31" s="95">
        <v>269298.68694666662</v>
      </c>
      <c r="W31" s="95">
        <v>269298.68694666662</v>
      </c>
      <c r="X31" s="95">
        <v>269298.68694666662</v>
      </c>
      <c r="Y31" s="95">
        <v>269298.68694666662</v>
      </c>
      <c r="Z31" s="95">
        <v>269298.68694666662</v>
      </c>
      <c r="AA31" s="95">
        <v>269298.68694666662</v>
      </c>
      <c r="AB31" s="95">
        <v>269298.68694666662</v>
      </c>
      <c r="AC31" s="95">
        <v>269298.68694666662</v>
      </c>
      <c r="AD31" s="95">
        <v>269298.68694666662</v>
      </c>
      <c r="AE31" s="95">
        <v>269298.68694666662</v>
      </c>
      <c r="AF31" s="95">
        <v>269298.68694666662</v>
      </c>
      <c r="AG31" s="95">
        <v>269298.68694666662</v>
      </c>
      <c r="AH31" s="95">
        <v>269298.68694666662</v>
      </c>
      <c r="AI31" s="95">
        <v>269298.68694666662</v>
      </c>
      <c r="AJ31" s="95">
        <v>269298.68694666662</v>
      </c>
      <c r="AK31" s="95">
        <v>269298.68694666662</v>
      </c>
      <c r="AL31" s="95">
        <v>269298.68694666662</v>
      </c>
      <c r="AM31" s="95">
        <v>269298.68694666662</v>
      </c>
    </row>
    <row r="32" spans="1:39" customFormat="1" x14ac:dyDescent="0.25">
      <c r="A32" s="57"/>
      <c r="B32" s="48" t="s">
        <v>114</v>
      </c>
      <c r="C32" s="79">
        <v>0</v>
      </c>
      <c r="D32" s="41">
        <f>D31+C32</f>
        <v>0</v>
      </c>
      <c r="E32" s="41">
        <f t="shared" ref="E32:AM32" si="5">E31+D32</f>
        <v>0</v>
      </c>
      <c r="F32" s="41">
        <f t="shared" si="5"/>
        <v>0</v>
      </c>
      <c r="G32" s="41">
        <f t="shared" si="5"/>
        <v>0</v>
      </c>
      <c r="H32" s="41">
        <f t="shared" si="5"/>
        <v>231448.90653000001</v>
      </c>
      <c r="I32" s="41">
        <f t="shared" si="5"/>
        <v>467014.82972666668</v>
      </c>
      <c r="J32" s="41">
        <f t="shared" si="5"/>
        <v>703900.18625666667</v>
      </c>
      <c r="K32" s="41">
        <f t="shared" si="5"/>
        <v>946994.64278666663</v>
      </c>
      <c r="L32" s="41">
        <f t="shared" si="5"/>
        <v>1190089.0993166666</v>
      </c>
      <c r="M32" s="41">
        <f t="shared" si="5"/>
        <v>1433183.5558466667</v>
      </c>
      <c r="N32" s="41">
        <f t="shared" si="5"/>
        <v>1702482.2427933333</v>
      </c>
      <c r="O32" s="41">
        <f t="shared" si="5"/>
        <v>1971780.9297399998</v>
      </c>
      <c r="P32" s="41">
        <f t="shared" si="5"/>
        <v>2241079.6166866664</v>
      </c>
      <c r="Q32" s="41">
        <f t="shared" si="5"/>
        <v>2510378.3036333332</v>
      </c>
      <c r="R32" s="41">
        <f t="shared" si="5"/>
        <v>2779676.99058</v>
      </c>
      <c r="S32" s="41">
        <f t="shared" si="5"/>
        <v>3048975.6775266668</v>
      </c>
      <c r="T32" s="41">
        <f t="shared" si="5"/>
        <v>3318274.3644733336</v>
      </c>
      <c r="U32" s="41">
        <f t="shared" si="5"/>
        <v>3587573.0514200004</v>
      </c>
      <c r="V32" s="41">
        <f t="shared" si="5"/>
        <v>3856871.7383666672</v>
      </c>
      <c r="W32" s="41">
        <f t="shared" si="5"/>
        <v>4126170.425313334</v>
      </c>
      <c r="X32" s="41">
        <f t="shared" si="5"/>
        <v>4395469.1122600008</v>
      </c>
      <c r="Y32" s="41">
        <f t="shared" si="5"/>
        <v>4664767.7992066676</v>
      </c>
      <c r="Z32" s="41">
        <f t="shared" si="5"/>
        <v>4934066.4861533344</v>
      </c>
      <c r="AA32" s="41">
        <f t="shared" si="5"/>
        <v>5203365.1731000012</v>
      </c>
      <c r="AB32" s="41">
        <f t="shared" si="5"/>
        <v>5472663.860046668</v>
      </c>
      <c r="AC32" s="41">
        <f t="shared" si="5"/>
        <v>5741962.5469933348</v>
      </c>
      <c r="AD32" s="41">
        <f t="shared" si="5"/>
        <v>6011261.2339400016</v>
      </c>
      <c r="AE32" s="41">
        <f t="shared" si="5"/>
        <v>6280559.9208866684</v>
      </c>
      <c r="AF32" s="41">
        <f t="shared" si="5"/>
        <v>6549858.6078333352</v>
      </c>
      <c r="AG32" s="41">
        <f t="shared" si="5"/>
        <v>6819157.294780002</v>
      </c>
      <c r="AH32" s="41">
        <f t="shared" si="5"/>
        <v>7088455.9817266688</v>
      </c>
      <c r="AI32" s="41">
        <f t="shared" si="5"/>
        <v>7357754.6686733356</v>
      </c>
      <c r="AJ32" s="41">
        <f t="shared" si="5"/>
        <v>7627053.3556200024</v>
      </c>
      <c r="AK32" s="41">
        <f t="shared" si="5"/>
        <v>7896352.0425666692</v>
      </c>
      <c r="AL32" s="41">
        <f t="shared" si="5"/>
        <v>8165650.729513336</v>
      </c>
      <c r="AM32" s="41">
        <f t="shared" si="5"/>
        <v>8434949.4164600018</v>
      </c>
    </row>
    <row r="33" spans="1:39" customFormat="1" x14ac:dyDescent="0.25">
      <c r="A33" s="57"/>
      <c r="C33" s="41"/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  <c r="R33" s="79">
        <v>0</v>
      </c>
      <c r="S33" s="79">
        <v>0</v>
      </c>
      <c r="T33" s="79">
        <v>0</v>
      </c>
      <c r="U33" s="79">
        <v>0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79">
        <v>0</v>
      </c>
      <c r="AC33" s="79">
        <v>0</v>
      </c>
      <c r="AD33" s="79">
        <v>0</v>
      </c>
      <c r="AE33" s="79">
        <v>0</v>
      </c>
      <c r="AF33" s="79">
        <v>0</v>
      </c>
      <c r="AG33" s="79">
        <v>0</v>
      </c>
      <c r="AH33" s="79">
        <v>0</v>
      </c>
      <c r="AI33" s="79">
        <v>0</v>
      </c>
      <c r="AJ33" s="79">
        <v>0</v>
      </c>
      <c r="AK33" s="79">
        <v>0</v>
      </c>
      <c r="AL33" s="79">
        <v>0</v>
      </c>
      <c r="AM33" s="79">
        <v>0</v>
      </c>
    </row>
    <row r="34" spans="1:39" customFormat="1" x14ac:dyDescent="0.25">
      <c r="A34" s="57"/>
      <c r="B34" s="53" t="s">
        <v>115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1:39" customFormat="1" x14ac:dyDescent="0.25">
      <c r="A35" s="57"/>
      <c r="B35" s="48" t="s">
        <v>111</v>
      </c>
      <c r="C35" s="41">
        <f>+C27</f>
        <v>0</v>
      </c>
      <c r="D35" s="41">
        <f t="shared" ref="D35:AM35" si="6">+D27</f>
        <v>0</v>
      </c>
      <c r="E35" s="41">
        <f t="shared" si="6"/>
        <v>0</v>
      </c>
      <c r="F35" s="41">
        <f t="shared" si="6"/>
        <v>0</v>
      </c>
      <c r="G35" s="41">
        <f t="shared" si="6"/>
        <v>27957171.029999997</v>
      </c>
      <c r="H35" s="41">
        <f t="shared" si="6"/>
        <v>28460219.029999997</v>
      </c>
      <c r="I35" s="41">
        <f t="shared" si="6"/>
        <v>28618551.029999997</v>
      </c>
      <c r="J35" s="41">
        <f t="shared" si="6"/>
        <v>29363643.029999997</v>
      </c>
      <c r="K35" s="41">
        <f t="shared" si="6"/>
        <v>29363643.029999997</v>
      </c>
      <c r="L35" s="41">
        <f t="shared" si="6"/>
        <v>29363643.029999997</v>
      </c>
      <c r="M35" s="41">
        <f t="shared" si="6"/>
        <v>32508150.679999996</v>
      </c>
      <c r="N35" s="41">
        <f t="shared" si="6"/>
        <v>32508150.679999996</v>
      </c>
      <c r="O35" s="41">
        <f t="shared" si="6"/>
        <v>32508150.679999996</v>
      </c>
      <c r="P35" s="41">
        <f t="shared" si="6"/>
        <v>32508150.679999996</v>
      </c>
      <c r="Q35" s="41">
        <f t="shared" si="6"/>
        <v>32508150.679999996</v>
      </c>
      <c r="R35" s="41">
        <f t="shared" si="6"/>
        <v>32508150.679999996</v>
      </c>
      <c r="S35" s="41">
        <f t="shared" si="6"/>
        <v>32508150.679999996</v>
      </c>
      <c r="T35" s="41">
        <f t="shared" si="6"/>
        <v>32508150.679999996</v>
      </c>
      <c r="U35" s="41">
        <f t="shared" si="6"/>
        <v>32508150.679999996</v>
      </c>
      <c r="V35" s="41">
        <f t="shared" si="6"/>
        <v>32508150.679999996</v>
      </c>
      <c r="W35" s="41">
        <f t="shared" si="6"/>
        <v>32508150.679999996</v>
      </c>
      <c r="X35" s="41">
        <f t="shared" si="6"/>
        <v>32508150.679999996</v>
      </c>
      <c r="Y35" s="41">
        <f t="shared" si="6"/>
        <v>32508150.679999996</v>
      </c>
      <c r="Z35" s="41">
        <f t="shared" si="6"/>
        <v>32508150.679999996</v>
      </c>
      <c r="AA35" s="41">
        <f t="shared" si="6"/>
        <v>32508150.679999996</v>
      </c>
      <c r="AB35" s="41">
        <f t="shared" si="6"/>
        <v>32508150.679999996</v>
      </c>
      <c r="AC35" s="41">
        <f t="shared" si="6"/>
        <v>32508150.679999996</v>
      </c>
      <c r="AD35" s="41">
        <f t="shared" si="6"/>
        <v>32508150.679999996</v>
      </c>
      <c r="AE35" s="41">
        <f t="shared" si="6"/>
        <v>32508150.679999996</v>
      </c>
      <c r="AF35" s="41">
        <f t="shared" si="6"/>
        <v>32508150.679999996</v>
      </c>
      <c r="AG35" s="41">
        <f t="shared" si="6"/>
        <v>32508150.679999996</v>
      </c>
      <c r="AH35" s="41">
        <f t="shared" si="6"/>
        <v>32508150.679999996</v>
      </c>
      <c r="AI35" s="41">
        <f t="shared" si="6"/>
        <v>32508150.679999996</v>
      </c>
      <c r="AJ35" s="41">
        <f t="shared" si="6"/>
        <v>32508150.679999996</v>
      </c>
      <c r="AK35" s="41">
        <f t="shared" si="6"/>
        <v>32508150.679999996</v>
      </c>
      <c r="AL35" s="41">
        <f t="shared" si="6"/>
        <v>32508150.679999996</v>
      </c>
      <c r="AM35" s="41">
        <f t="shared" si="6"/>
        <v>32508150.679999996</v>
      </c>
    </row>
    <row r="36" spans="1:39" customFormat="1" x14ac:dyDescent="0.25">
      <c r="A36" s="57"/>
      <c r="B36" s="48" t="s">
        <v>114</v>
      </c>
      <c r="C36" s="41">
        <f>+C32</f>
        <v>0</v>
      </c>
      <c r="D36" s="41">
        <f t="shared" ref="D36:AM36" si="7">+D32</f>
        <v>0</v>
      </c>
      <c r="E36" s="41">
        <f t="shared" si="7"/>
        <v>0</v>
      </c>
      <c r="F36" s="41">
        <f t="shared" si="7"/>
        <v>0</v>
      </c>
      <c r="G36" s="41">
        <f t="shared" si="7"/>
        <v>0</v>
      </c>
      <c r="H36" s="41">
        <f t="shared" si="7"/>
        <v>231448.90653000001</v>
      </c>
      <c r="I36" s="41">
        <f t="shared" si="7"/>
        <v>467014.82972666668</v>
      </c>
      <c r="J36" s="41">
        <f t="shared" si="7"/>
        <v>703900.18625666667</v>
      </c>
      <c r="K36" s="41">
        <f t="shared" si="7"/>
        <v>946994.64278666663</v>
      </c>
      <c r="L36" s="41">
        <f t="shared" si="7"/>
        <v>1190089.0993166666</v>
      </c>
      <c r="M36" s="41">
        <f t="shared" si="7"/>
        <v>1433183.5558466667</v>
      </c>
      <c r="N36" s="41">
        <f t="shared" si="7"/>
        <v>1702482.2427933333</v>
      </c>
      <c r="O36" s="41">
        <f t="shared" si="7"/>
        <v>1971780.9297399998</v>
      </c>
      <c r="P36" s="41">
        <f t="shared" si="7"/>
        <v>2241079.6166866664</v>
      </c>
      <c r="Q36" s="41">
        <f t="shared" si="7"/>
        <v>2510378.3036333332</v>
      </c>
      <c r="R36" s="41">
        <f t="shared" si="7"/>
        <v>2779676.99058</v>
      </c>
      <c r="S36" s="41">
        <f t="shared" si="7"/>
        <v>3048975.6775266668</v>
      </c>
      <c r="T36" s="41">
        <f t="shared" si="7"/>
        <v>3318274.3644733336</v>
      </c>
      <c r="U36" s="41">
        <f t="shared" si="7"/>
        <v>3587573.0514200004</v>
      </c>
      <c r="V36" s="41">
        <f t="shared" si="7"/>
        <v>3856871.7383666672</v>
      </c>
      <c r="W36" s="41">
        <f t="shared" si="7"/>
        <v>4126170.425313334</v>
      </c>
      <c r="X36" s="41">
        <f t="shared" si="7"/>
        <v>4395469.1122600008</v>
      </c>
      <c r="Y36" s="41">
        <f t="shared" si="7"/>
        <v>4664767.7992066676</v>
      </c>
      <c r="Z36" s="41">
        <f t="shared" si="7"/>
        <v>4934066.4861533344</v>
      </c>
      <c r="AA36" s="41">
        <f t="shared" si="7"/>
        <v>5203365.1731000012</v>
      </c>
      <c r="AB36" s="41">
        <f t="shared" si="7"/>
        <v>5472663.860046668</v>
      </c>
      <c r="AC36" s="41">
        <f t="shared" si="7"/>
        <v>5741962.5469933348</v>
      </c>
      <c r="AD36" s="41">
        <f t="shared" si="7"/>
        <v>6011261.2339400016</v>
      </c>
      <c r="AE36" s="41">
        <f t="shared" si="7"/>
        <v>6280559.9208866684</v>
      </c>
      <c r="AF36" s="41">
        <f t="shared" si="7"/>
        <v>6549858.6078333352</v>
      </c>
      <c r="AG36" s="41">
        <f t="shared" si="7"/>
        <v>6819157.294780002</v>
      </c>
      <c r="AH36" s="41">
        <f t="shared" si="7"/>
        <v>7088455.9817266688</v>
      </c>
      <c r="AI36" s="41">
        <f t="shared" si="7"/>
        <v>7357754.6686733356</v>
      </c>
      <c r="AJ36" s="41">
        <f t="shared" si="7"/>
        <v>7627053.3556200024</v>
      </c>
      <c r="AK36" s="41">
        <f t="shared" si="7"/>
        <v>7896352.0425666692</v>
      </c>
      <c r="AL36" s="41">
        <f t="shared" si="7"/>
        <v>8165650.729513336</v>
      </c>
      <c r="AM36" s="41">
        <f t="shared" si="7"/>
        <v>8434949.4164600018</v>
      </c>
    </row>
    <row r="37" spans="1:39" customFormat="1" ht="15.75" thickBot="1" x14ac:dyDescent="0.3">
      <c r="A37" s="57"/>
      <c r="B37" s="48" t="s">
        <v>115</v>
      </c>
      <c r="C37" s="77">
        <f>+C35-C36</f>
        <v>0</v>
      </c>
      <c r="D37" s="77">
        <f t="shared" ref="D37:AM37" si="8">+D35-D36</f>
        <v>0</v>
      </c>
      <c r="E37" s="77">
        <f t="shared" si="8"/>
        <v>0</v>
      </c>
      <c r="F37" s="77">
        <f t="shared" si="8"/>
        <v>0</v>
      </c>
      <c r="G37" s="77">
        <f t="shared" si="8"/>
        <v>27957171.029999997</v>
      </c>
      <c r="H37" s="77">
        <f t="shared" si="8"/>
        <v>28228770.123469997</v>
      </c>
      <c r="I37" s="77">
        <f t="shared" si="8"/>
        <v>28151536.200273331</v>
      </c>
      <c r="J37" s="77">
        <f t="shared" si="8"/>
        <v>28659742.843743332</v>
      </c>
      <c r="K37" s="77">
        <f t="shared" si="8"/>
        <v>28416648.387213331</v>
      </c>
      <c r="L37" s="77">
        <f t="shared" si="8"/>
        <v>28173553.93068333</v>
      </c>
      <c r="M37" s="77">
        <f t="shared" si="8"/>
        <v>31074967.124153331</v>
      </c>
      <c r="N37" s="77">
        <f t="shared" si="8"/>
        <v>30805668.437206663</v>
      </c>
      <c r="O37" s="77">
        <f t="shared" si="8"/>
        <v>30536369.750259995</v>
      </c>
      <c r="P37" s="77">
        <f t="shared" si="8"/>
        <v>30267071.063313328</v>
      </c>
      <c r="Q37" s="77">
        <f t="shared" si="8"/>
        <v>29997772.376366664</v>
      </c>
      <c r="R37" s="77">
        <f t="shared" si="8"/>
        <v>29728473.689419996</v>
      </c>
      <c r="S37" s="77">
        <f t="shared" si="8"/>
        <v>29459175.002473328</v>
      </c>
      <c r="T37" s="77">
        <f t="shared" si="8"/>
        <v>29189876.315526664</v>
      </c>
      <c r="U37" s="77">
        <f t="shared" si="8"/>
        <v>28920577.628579997</v>
      </c>
      <c r="V37" s="77">
        <f t="shared" si="8"/>
        <v>28651278.941633329</v>
      </c>
      <c r="W37" s="77">
        <f t="shared" si="8"/>
        <v>28381980.254686661</v>
      </c>
      <c r="X37" s="77">
        <f t="shared" si="8"/>
        <v>28112681.567739993</v>
      </c>
      <c r="Y37" s="77">
        <f t="shared" si="8"/>
        <v>27843382.880793329</v>
      </c>
      <c r="Z37" s="77">
        <f t="shared" si="8"/>
        <v>27574084.193846662</v>
      </c>
      <c r="AA37" s="77">
        <f t="shared" si="8"/>
        <v>27304785.506899994</v>
      </c>
      <c r="AB37" s="77">
        <f t="shared" si="8"/>
        <v>27035486.81995333</v>
      </c>
      <c r="AC37" s="77">
        <f t="shared" si="8"/>
        <v>26766188.133006662</v>
      </c>
      <c r="AD37" s="77">
        <f t="shared" si="8"/>
        <v>26496889.446059994</v>
      </c>
      <c r="AE37" s="77">
        <f t="shared" si="8"/>
        <v>26227590.759113327</v>
      </c>
      <c r="AF37" s="77">
        <f t="shared" si="8"/>
        <v>25958292.072166659</v>
      </c>
      <c r="AG37" s="77">
        <f t="shared" si="8"/>
        <v>25688993.385219995</v>
      </c>
      <c r="AH37" s="77">
        <f t="shared" si="8"/>
        <v>25419694.698273327</v>
      </c>
      <c r="AI37" s="77">
        <f t="shared" si="8"/>
        <v>25150396.011326659</v>
      </c>
      <c r="AJ37" s="77">
        <f t="shared" si="8"/>
        <v>24881097.324379995</v>
      </c>
      <c r="AK37" s="77">
        <f t="shared" si="8"/>
        <v>24611798.637433328</v>
      </c>
      <c r="AL37" s="77">
        <f t="shared" si="8"/>
        <v>24342499.95048666</v>
      </c>
      <c r="AM37" s="77">
        <f t="shared" si="8"/>
        <v>24073201.263539992</v>
      </c>
    </row>
    <row r="38" spans="1:39" customFormat="1" x14ac:dyDescent="0.25">
      <c r="A38" s="57"/>
      <c r="B38" s="48" t="s">
        <v>116</v>
      </c>
      <c r="C38" s="94">
        <v>0</v>
      </c>
      <c r="D38" s="94">
        <v>0</v>
      </c>
      <c r="E38" s="94">
        <v>0</v>
      </c>
      <c r="F38" s="94">
        <v>0</v>
      </c>
      <c r="G38" s="94">
        <v>2150551.6176923076</v>
      </c>
      <c r="H38" s="94">
        <v>4321995.4733438455</v>
      </c>
      <c r="I38" s="94">
        <v>6487498.2579802554</v>
      </c>
      <c r="J38" s="94">
        <v>8692093.8613451254</v>
      </c>
      <c r="K38" s="94">
        <v>10877989.891130766</v>
      </c>
      <c r="L38" s="94">
        <v>13045186.347337175</v>
      </c>
      <c r="M38" s="94">
        <v>15435568.433810508</v>
      </c>
      <c r="N38" s="94">
        <v>17805235.236672558</v>
      </c>
      <c r="O38" s="94">
        <v>20154186.755923323</v>
      </c>
      <c r="P38" s="94">
        <v>22482422.991562814</v>
      </c>
      <c r="Q38" s="94">
        <v>24789943.943591021</v>
      </c>
      <c r="R38" s="94">
        <v>27076749.612007946</v>
      </c>
      <c r="S38" s="94">
        <v>29342839.996813588</v>
      </c>
      <c r="T38" s="94">
        <v>29437663.480315641</v>
      </c>
      <c r="U38" s="94">
        <v>29490879.442247182</v>
      </c>
      <c r="V38" s="94">
        <v>29529321.191582568</v>
      </c>
      <c r="W38" s="94">
        <v>29507954.838578202</v>
      </c>
      <c r="X38" s="94">
        <v>29484572.775541797</v>
      </c>
      <c r="Y38" s="94">
        <v>29459175.002473332</v>
      </c>
      <c r="Z38" s="94">
        <v>29189876.315526664</v>
      </c>
      <c r="AA38" s="94">
        <v>28920577.62858</v>
      </c>
      <c r="AB38" s="94">
        <v>28651278.941633333</v>
      </c>
      <c r="AC38" s="94">
        <v>28381980.254686669</v>
      </c>
      <c r="AD38" s="94">
        <v>28112681.567740001</v>
      </c>
      <c r="AE38" s="94">
        <v>27843382.880793333</v>
      </c>
      <c r="AF38" s="94">
        <v>27574084.193846665</v>
      </c>
      <c r="AG38" s="94">
        <v>27304785.506899998</v>
      </c>
      <c r="AH38" s="94">
        <v>27035486.819953334</v>
      </c>
      <c r="AI38" s="94">
        <v>26766188.133006666</v>
      </c>
      <c r="AJ38" s="94">
        <v>26496889.446060002</v>
      </c>
      <c r="AK38" s="94">
        <v>26227590.759113334</v>
      </c>
      <c r="AL38" s="94">
        <v>25958292.072166666</v>
      </c>
      <c r="AM38" s="94">
        <v>25688993.385220002</v>
      </c>
    </row>
    <row r="39" spans="1:39" customFormat="1" x14ac:dyDescent="0.25">
      <c r="A39" s="57"/>
      <c r="B39" s="48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122">
        <f>O28-AVERAGE(C32:O32)-O38</f>
        <v>0</v>
      </c>
      <c r="P39" s="122">
        <f t="shared" ref="P39:AM39" si="9">P28-AVERAGE(D32:P32)-P38</f>
        <v>0</v>
      </c>
      <c r="Q39" s="122">
        <f t="shared" si="9"/>
        <v>0</v>
      </c>
      <c r="R39" s="122">
        <f t="shared" si="9"/>
        <v>0</v>
      </c>
      <c r="S39" s="122">
        <f t="shared" si="9"/>
        <v>0</v>
      </c>
      <c r="T39" s="122">
        <f t="shared" si="9"/>
        <v>0</v>
      </c>
      <c r="U39" s="122">
        <f t="shared" si="9"/>
        <v>0</v>
      </c>
      <c r="V39" s="122">
        <f t="shared" si="9"/>
        <v>0</v>
      </c>
      <c r="W39" s="122">
        <f t="shared" si="9"/>
        <v>0</v>
      </c>
      <c r="X39" s="122">
        <f t="shared" si="9"/>
        <v>0</v>
      </c>
      <c r="Y39" s="122">
        <f t="shared" si="9"/>
        <v>0</v>
      </c>
      <c r="Z39" s="122">
        <f t="shared" si="9"/>
        <v>0</v>
      </c>
      <c r="AA39" s="122">
        <f t="shared" si="9"/>
        <v>0</v>
      </c>
      <c r="AB39" s="122">
        <f t="shared" si="9"/>
        <v>0</v>
      </c>
      <c r="AC39" s="122">
        <f t="shared" si="9"/>
        <v>0</v>
      </c>
      <c r="AD39" s="122">
        <f t="shared" si="9"/>
        <v>0</v>
      </c>
      <c r="AE39" s="122">
        <f t="shared" si="9"/>
        <v>0</v>
      </c>
      <c r="AF39" s="122">
        <f t="shared" si="9"/>
        <v>0</v>
      </c>
      <c r="AG39" s="122">
        <f t="shared" si="9"/>
        <v>0</v>
      </c>
      <c r="AH39" s="122">
        <f t="shared" si="9"/>
        <v>0</v>
      </c>
      <c r="AI39" s="122">
        <f t="shared" si="9"/>
        <v>0</v>
      </c>
      <c r="AJ39" s="122">
        <f t="shared" si="9"/>
        <v>0</v>
      </c>
      <c r="AK39" s="122">
        <f t="shared" si="9"/>
        <v>0</v>
      </c>
      <c r="AL39" s="122">
        <f t="shared" si="9"/>
        <v>0</v>
      </c>
      <c r="AM39" s="122">
        <f t="shared" si="9"/>
        <v>0</v>
      </c>
    </row>
    <row r="40" spans="1:39" x14ac:dyDescent="0.25">
      <c r="B40" s="56" t="s">
        <v>117</v>
      </c>
      <c r="C40" s="104">
        <v>2025</v>
      </c>
      <c r="D40" s="104">
        <v>2026</v>
      </c>
      <c r="E40" s="104">
        <v>2027</v>
      </c>
    </row>
    <row r="41" spans="1:39" x14ac:dyDescent="0.25">
      <c r="B41" s="61" t="s">
        <v>118</v>
      </c>
      <c r="C41" s="98">
        <f>+C23</f>
        <v>45657</v>
      </c>
      <c r="D41" s="98">
        <f>+O23</f>
        <v>46022</v>
      </c>
      <c r="E41" s="98">
        <f>+AA23</f>
        <v>46387</v>
      </c>
    </row>
    <row r="42" spans="1:39" x14ac:dyDescent="0.25">
      <c r="B42" s="61" t="s">
        <v>119</v>
      </c>
      <c r="C42" s="75">
        <f>SUMIF($C$23:$AM$23,C41,$C$35:$AM$35)</f>
        <v>0</v>
      </c>
      <c r="D42" s="75">
        <f>SUMIF($C$23:$AM$23,D41,$C$35:$AM$35)</f>
        <v>32508150.679999996</v>
      </c>
      <c r="E42" s="75">
        <f>SUMIF($C$23:$AM$23,E41,$C$35:$AM$35)</f>
        <v>32508150.679999996</v>
      </c>
    </row>
    <row r="43" spans="1:39" x14ac:dyDescent="0.25">
      <c r="B43" s="61" t="s">
        <v>9</v>
      </c>
      <c r="C43" s="73">
        <f>+Assumptions!C11*Assumptions!C13</f>
        <v>8.9650000000000007E-3</v>
      </c>
      <c r="D43" s="73">
        <f>+Assumptions!D11*Assumptions!D13</f>
        <v>8.9650000000000007E-3</v>
      </c>
      <c r="E43" s="73">
        <f>+Assumptions!E11*Assumptions!E13</f>
        <v>8.9650000000000007E-3</v>
      </c>
      <c r="F43" s="73"/>
      <c r="H43" s="73"/>
    </row>
    <row r="44" spans="1:39" ht="15.75" thickBot="1" x14ac:dyDescent="0.3">
      <c r="B44" s="61" t="s">
        <v>96</v>
      </c>
      <c r="C44" s="76">
        <f>+C42*C43</f>
        <v>0</v>
      </c>
      <c r="D44" s="76">
        <f>+D42*D43</f>
        <v>291435.57084619999</v>
      </c>
      <c r="E44" s="76">
        <f>+E42*E43</f>
        <v>291435.57084619999</v>
      </c>
      <c r="F44" s="73"/>
      <c r="H44" s="73"/>
    </row>
    <row r="45" spans="1:39" x14ac:dyDescent="0.25">
      <c r="D45" s="73"/>
      <c r="F45" s="73"/>
      <c r="H45" s="73"/>
    </row>
    <row r="46" spans="1:39" x14ac:dyDescent="0.25">
      <c r="B46" s="72"/>
      <c r="D46" s="73"/>
      <c r="F46" s="73"/>
      <c r="H46" s="73"/>
    </row>
    <row r="47" spans="1:39" x14ac:dyDescent="0.25">
      <c r="B47" s="72"/>
      <c r="D47" s="73"/>
      <c r="F47" s="73"/>
      <c r="H47" s="73"/>
    </row>
    <row r="48" spans="1:39" x14ac:dyDescent="0.25">
      <c r="B48" s="72"/>
      <c r="D48" s="73"/>
      <c r="F48" s="73"/>
      <c r="H48" s="73"/>
    </row>
    <row r="49" spans="2:8" x14ac:dyDescent="0.25">
      <c r="B49" s="72"/>
      <c r="D49" s="73"/>
      <c r="F49" s="73"/>
      <c r="H49" s="73"/>
    </row>
    <row r="50" spans="2:8" x14ac:dyDescent="0.25">
      <c r="B50" s="72"/>
      <c r="D50" s="73"/>
      <c r="F50" s="73"/>
      <c r="H50" s="73"/>
    </row>
    <row r="51" spans="2:8" x14ac:dyDescent="0.25">
      <c r="B51" s="72"/>
      <c r="D51" s="73"/>
      <c r="F51" s="73"/>
      <c r="H51" s="73"/>
    </row>
    <row r="52" spans="2:8" x14ac:dyDescent="0.25">
      <c r="B52" s="72"/>
      <c r="D52" s="73"/>
      <c r="F52" s="73"/>
      <c r="H52" s="73"/>
    </row>
    <row r="53" spans="2:8" x14ac:dyDescent="0.25">
      <c r="B53" s="72"/>
      <c r="D53" s="73"/>
      <c r="F53" s="73"/>
      <c r="H53" s="73"/>
    </row>
    <row r="54" spans="2:8" x14ac:dyDescent="0.25">
      <c r="B54" s="72"/>
      <c r="D54" s="73"/>
      <c r="F54" s="73"/>
      <c r="H54" s="73"/>
    </row>
    <row r="55" spans="2:8" x14ac:dyDescent="0.25">
      <c r="B55" s="72"/>
      <c r="D55" s="73"/>
      <c r="F55" s="73"/>
      <c r="H55" s="73"/>
    </row>
    <row r="56" spans="2:8" x14ac:dyDescent="0.25">
      <c r="B56" s="72"/>
      <c r="D56" s="73"/>
      <c r="F56" s="73"/>
      <c r="H56" s="73"/>
    </row>
    <row r="57" spans="2:8" x14ac:dyDescent="0.25">
      <c r="B57" s="72"/>
      <c r="D57" s="73"/>
      <c r="F57" s="73"/>
      <c r="H57" s="73"/>
    </row>
    <row r="58" spans="2:8" x14ac:dyDescent="0.25">
      <c r="B58" s="72"/>
      <c r="D58" s="73"/>
      <c r="F58" s="73"/>
      <c r="H58" s="73"/>
    </row>
    <row r="59" spans="2:8" x14ac:dyDescent="0.25">
      <c r="B59" s="72"/>
      <c r="D59" s="73"/>
      <c r="F59" s="73"/>
      <c r="H59" s="73"/>
    </row>
    <row r="60" spans="2:8" x14ac:dyDescent="0.25">
      <c r="B60" s="72"/>
      <c r="D60" s="73"/>
      <c r="F60" s="73"/>
      <c r="H60" s="73"/>
    </row>
    <row r="61" spans="2:8" x14ac:dyDescent="0.25">
      <c r="B61" s="72"/>
      <c r="D61" s="73"/>
      <c r="F61" s="73"/>
      <c r="H61" s="73"/>
    </row>
    <row r="62" spans="2:8" x14ac:dyDescent="0.25">
      <c r="B62" s="72"/>
      <c r="D62" s="73"/>
      <c r="F62" s="73"/>
      <c r="H62" s="73"/>
    </row>
    <row r="63" spans="2:8" x14ac:dyDescent="0.25">
      <c r="B63" s="72"/>
      <c r="D63" s="73"/>
      <c r="F63" s="73"/>
      <c r="H63" s="73"/>
    </row>
    <row r="64" spans="2:8" x14ac:dyDescent="0.25">
      <c r="B64" s="72"/>
      <c r="D64" s="73"/>
      <c r="F64" s="73"/>
      <c r="H64" s="73"/>
    </row>
    <row r="65" spans="2:8" x14ac:dyDescent="0.25">
      <c r="B65" s="72"/>
      <c r="D65" s="73"/>
      <c r="F65" s="73"/>
      <c r="H65" s="73"/>
    </row>
    <row r="66" spans="2:8" x14ac:dyDescent="0.25">
      <c r="B66" s="72"/>
      <c r="D66" s="73"/>
      <c r="F66" s="73"/>
      <c r="H66" s="73"/>
    </row>
    <row r="67" spans="2:8" x14ac:dyDescent="0.25">
      <c r="B67" s="72"/>
      <c r="D67" s="73"/>
      <c r="F67" s="73"/>
      <c r="H67" s="73"/>
    </row>
    <row r="68" spans="2:8" x14ac:dyDescent="0.25">
      <c r="B68" s="72"/>
      <c r="D68" s="73"/>
      <c r="F68" s="73"/>
      <c r="H68" s="73"/>
    </row>
    <row r="69" spans="2:8" x14ac:dyDescent="0.25">
      <c r="B69" s="72"/>
      <c r="D69" s="73"/>
      <c r="F69" s="73"/>
      <c r="H69" s="73"/>
    </row>
    <row r="70" spans="2:8" x14ac:dyDescent="0.25">
      <c r="B70" s="72"/>
      <c r="D70" s="73"/>
      <c r="F70" s="73"/>
      <c r="H70" s="73"/>
    </row>
    <row r="71" spans="2:8" x14ac:dyDescent="0.25">
      <c r="B71" s="72"/>
      <c r="D71" s="73"/>
      <c r="F71" s="73"/>
      <c r="H71" s="73"/>
    </row>
  </sheetData>
  <pageMargins left="0.7" right="0.7" top="0.75" bottom="0.75" header="0.3" footer="0.3"/>
  <pageSetup scale="77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5C4885EF66B48AAFD9E4A9CC8BF5E" ma:contentTypeVersion="4" ma:contentTypeDescription="Create a new document." ma:contentTypeScope="" ma:versionID="f75be072b016438776b4d2c94cc809dc">
  <xsd:schema xmlns:xsd="http://www.w3.org/2001/XMLSchema" xmlns:xs="http://www.w3.org/2001/XMLSchema" xmlns:p="http://schemas.microsoft.com/office/2006/metadata/properties" xmlns:ns2="6c16c6fc-c4e8-4518-9db1-1a3dadac20d5" targetNamespace="http://schemas.microsoft.com/office/2006/metadata/properties" ma:root="true" ma:fieldsID="39712d36c8343be37a8b7a02ff70dcb6" ns2:_="">
    <xsd:import namespace="6c16c6fc-c4e8-4518-9db1-1a3dadac20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6c6fc-c4e8-4518-9db1-1a3dadac20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2C842C-6957-45CF-81D0-F83A64DEE16E}"/>
</file>

<file path=customXml/itemProps2.xml><?xml version="1.0" encoding="utf-8"?>
<ds:datastoreItem xmlns:ds="http://schemas.openxmlformats.org/officeDocument/2006/customXml" ds:itemID="{8369501E-7861-4FC1-86C3-2176DB6DA26B}"/>
</file>

<file path=customXml/itemProps3.xml><?xml version="1.0" encoding="utf-8"?>
<ds:datastoreItem xmlns:ds="http://schemas.openxmlformats.org/officeDocument/2006/customXml" ds:itemID="{2BDEBAF6-3B76-411C-92CC-8AA94D783C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Assumptions</vt:lpstr>
      <vt:lpstr>D-1a</vt:lpstr>
      <vt:lpstr>Summary</vt:lpstr>
      <vt:lpstr>Solar - CM &amp; FFD</vt:lpstr>
      <vt:lpstr>Solar - B4 &amp; Farm</vt:lpstr>
      <vt:lpstr>Solar - B &amp; W</vt:lpstr>
      <vt:lpstr>Energy Storage - W</vt:lpstr>
      <vt:lpstr>Energy Storage - LM</vt:lpstr>
      <vt:lpstr>Energy Storage - M</vt:lpstr>
      <vt:lpstr>BOC</vt:lpstr>
      <vt:lpstr>Corporate Headquarters</vt:lpstr>
      <vt:lpstr>S Tampa Resilience</vt:lpstr>
      <vt:lpstr>Polk 1</vt:lpstr>
      <vt:lpstr>Polk Fuel</vt:lpstr>
      <vt:lpstr>GRR - Grid Comm</vt:lpstr>
      <vt:lpstr>GRR - Work Management</vt:lpstr>
      <vt:lpstr>GRR - Other</vt:lpstr>
      <vt:lpstr>Assumptions!Print_Area</vt:lpstr>
      <vt:lpstr>BOC!Print_Area</vt:lpstr>
      <vt:lpstr>'Corporate Headquarters'!Print_Area</vt:lpstr>
      <vt:lpstr>'D-1a'!Print_Area</vt:lpstr>
      <vt:lpstr>'Energy Storage - LM'!Print_Area</vt:lpstr>
      <vt:lpstr>'Energy Storage - M'!Print_Area</vt:lpstr>
      <vt:lpstr>'Energy Storage - W'!Print_Area</vt:lpstr>
      <vt:lpstr>'GRR - Grid Comm'!Print_Area</vt:lpstr>
      <vt:lpstr>'GRR - Other'!Print_Area</vt:lpstr>
      <vt:lpstr>'GRR - Work Management'!Print_Area</vt:lpstr>
      <vt:lpstr>'Polk 1'!Print_Area</vt:lpstr>
      <vt:lpstr>'Polk Fuel'!Print_Area</vt:lpstr>
      <vt:lpstr>'S Tampa Resilience'!Print_Area</vt:lpstr>
      <vt:lpstr>'Solar - B &amp; W'!Print_Area</vt:lpstr>
      <vt:lpstr>'Solar - B4 &amp; Farm'!Print_Area</vt:lpstr>
      <vt:lpstr>'Solar - CM &amp; FFD'!Print_Area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2024-04-15T16:52:45Z</dcterms:created>
  <dcterms:modified xsi:type="dcterms:W3CDTF">2024-04-15T16:52:48Z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2024-04-15T16:52:46Z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ca09ca60-715a-4a0e-9fbd-af8887b77e68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0x0101000C25C4885EF66B48AAFD9E4A9CC8BF5E</vt:lpwstr>
  </property>
  <property fmtid="{D5CDD505-2E9C-101B-9397-08002B2CF9AE}" pid="10" name="{A44787D4-0540-4523-9961-78E4036D8C6D}">
    <vt:lpwstr>{8DA20470-3489-4D61-89B1-756FC6FACBBA}</vt:lpwstr>
  </property>
</Properties>
</file>