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4BEF795-158B-46B6-9855-CFCCA9C92A02}" xr6:coauthVersionLast="47" xr6:coauthVersionMax="47" xr10:uidLastSave="{00000000-0000-0000-0000-000000000000}"/>
  <bookViews>
    <workbookView xWindow="3345" yWindow="2910" windowWidth="23775" windowHeight="18090" xr2:uid="{2C2A5BFD-9052-427F-8F66-89ACD489CB74}"/>
  </bookViews>
  <sheets>
    <sheet name="B-07 2023A" sheetId="1" r:id="rId1"/>
  </sheets>
  <definedNames>
    <definedName name="_Fill" hidden="1">#REF!</definedName>
    <definedName name="_xlnm._FilterDatabase" localSheetId="0" hidden="1">'B-07 2023A'!#REF!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2023A'!$A$1:$R$570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" l="1"/>
  <c r="R115" i="1" s="1"/>
  <c r="R172" i="1" s="1"/>
  <c r="R229" i="1" s="1"/>
  <c r="R286" i="1" s="1"/>
  <c r="R343" i="1" s="1"/>
  <c r="R400" i="1" s="1"/>
  <c r="R457" i="1" s="1"/>
  <c r="R514" i="1" s="1"/>
  <c r="P52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P17" i="1"/>
  <c r="P18" i="1"/>
  <c r="P19" i="1"/>
  <c r="N22" i="1"/>
  <c r="R22" i="1"/>
  <c r="P21" i="1"/>
  <c r="L30" i="1"/>
  <c r="P26" i="1"/>
  <c r="P27" i="1"/>
  <c r="J38" i="1"/>
  <c r="P34" i="1"/>
  <c r="P35" i="1"/>
  <c r="R38" i="1"/>
  <c r="H46" i="1"/>
  <c r="P43" i="1"/>
  <c r="P44" i="1"/>
  <c r="P51" i="1"/>
  <c r="P52" i="1"/>
  <c r="N54" i="1"/>
  <c r="A58" i="1"/>
  <c r="G58" i="1"/>
  <c r="A59" i="1"/>
  <c r="E59" i="1"/>
  <c r="F59" i="1"/>
  <c r="P59" i="1"/>
  <c r="F60" i="1"/>
  <c r="O60" i="1"/>
  <c r="P60" i="1"/>
  <c r="A61" i="1"/>
  <c r="F61" i="1"/>
  <c r="O61" i="1"/>
  <c r="P61" i="1"/>
  <c r="F62" i="1"/>
  <c r="O62" i="1"/>
  <c r="P62" i="1"/>
  <c r="P63" i="1"/>
  <c r="A64" i="1"/>
  <c r="F64" i="1"/>
  <c r="H64" i="1"/>
  <c r="P64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P72" i="1"/>
  <c r="N76" i="1"/>
  <c r="P75" i="1"/>
  <c r="H83" i="1"/>
  <c r="P80" i="1"/>
  <c r="P81" i="1"/>
  <c r="R90" i="1"/>
  <c r="P88" i="1"/>
  <c r="P89" i="1"/>
  <c r="J90" i="1"/>
  <c r="P93" i="1"/>
  <c r="L97" i="1"/>
  <c r="P96" i="1"/>
  <c r="P101" i="1"/>
  <c r="P102" i="1"/>
  <c r="N104" i="1"/>
  <c r="P107" i="1"/>
  <c r="P109" i="1"/>
  <c r="P110" i="1"/>
  <c r="H111" i="1"/>
  <c r="A114" i="1"/>
  <c r="P114" i="1"/>
  <c r="A115" i="1"/>
  <c r="G115" i="1"/>
  <c r="A116" i="1"/>
  <c r="E116" i="1"/>
  <c r="F116" i="1"/>
  <c r="P116" i="1"/>
  <c r="F117" i="1"/>
  <c r="O117" i="1"/>
  <c r="P117" i="1"/>
  <c r="A118" i="1"/>
  <c r="F118" i="1"/>
  <c r="O118" i="1"/>
  <c r="P118" i="1"/>
  <c r="F119" i="1"/>
  <c r="O119" i="1"/>
  <c r="P119" i="1"/>
  <c r="P120" i="1"/>
  <c r="A121" i="1"/>
  <c r="F121" i="1"/>
  <c r="H121" i="1"/>
  <c r="P121" i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P139" i="1"/>
  <c r="N143" i="1"/>
  <c r="R143" i="1"/>
  <c r="P146" i="1"/>
  <c r="L151" i="1"/>
  <c r="P148" i="1"/>
  <c r="P149" i="1"/>
  <c r="P150" i="1"/>
  <c r="N151" i="1"/>
  <c r="J159" i="1"/>
  <c r="P155" i="1"/>
  <c r="P156" i="1"/>
  <c r="P157" i="1"/>
  <c r="R159" i="1"/>
  <c r="L159" i="1"/>
  <c r="P162" i="1"/>
  <c r="H167" i="1"/>
  <c r="N167" i="1"/>
  <c r="L167" i="1"/>
  <c r="P165" i="1"/>
  <c r="P166" i="1"/>
  <c r="J167" i="1"/>
  <c r="R167" i="1"/>
  <c r="A171" i="1"/>
  <c r="P171" i="1"/>
  <c r="A172" i="1"/>
  <c r="G172" i="1"/>
  <c r="A173" i="1"/>
  <c r="E173" i="1"/>
  <c r="F173" i="1"/>
  <c r="P173" i="1"/>
  <c r="F174" i="1"/>
  <c r="O174" i="1"/>
  <c r="P174" i="1"/>
  <c r="A175" i="1"/>
  <c r="F175" i="1"/>
  <c r="O175" i="1"/>
  <c r="P175" i="1"/>
  <c r="F176" i="1"/>
  <c r="O176" i="1"/>
  <c r="P176" i="1"/>
  <c r="P177" i="1"/>
  <c r="A178" i="1"/>
  <c r="F178" i="1"/>
  <c r="H178" i="1"/>
  <c r="P178" i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P187" i="1"/>
  <c r="N192" i="1"/>
  <c r="H192" i="1"/>
  <c r="P189" i="1"/>
  <c r="P190" i="1"/>
  <c r="P191" i="1"/>
  <c r="J192" i="1"/>
  <c r="L192" i="1"/>
  <c r="P195" i="1"/>
  <c r="L200" i="1"/>
  <c r="P197" i="1"/>
  <c r="P198" i="1"/>
  <c r="P199" i="1"/>
  <c r="R200" i="1"/>
  <c r="H200" i="1"/>
  <c r="J200" i="1"/>
  <c r="J208" i="1"/>
  <c r="P203" i="1"/>
  <c r="P204" i="1"/>
  <c r="P205" i="1"/>
  <c r="P206" i="1"/>
  <c r="P207" i="1"/>
  <c r="H208" i="1"/>
  <c r="H216" i="1"/>
  <c r="P211" i="1"/>
  <c r="P212" i="1"/>
  <c r="R216" i="1"/>
  <c r="P214" i="1"/>
  <c r="L216" i="1"/>
  <c r="P219" i="1"/>
  <c r="P222" i="1"/>
  <c r="J224" i="1"/>
  <c r="L224" i="1"/>
  <c r="R224" i="1"/>
  <c r="A228" i="1"/>
  <c r="P228" i="1"/>
  <c r="A229" i="1"/>
  <c r="G229" i="1"/>
  <c r="A230" i="1"/>
  <c r="E230" i="1"/>
  <c r="F230" i="1"/>
  <c r="P230" i="1"/>
  <c r="F231" i="1"/>
  <c r="O231" i="1"/>
  <c r="P231" i="1"/>
  <c r="A232" i="1"/>
  <c r="F232" i="1"/>
  <c r="O232" i="1"/>
  <c r="P232" i="1"/>
  <c r="F233" i="1"/>
  <c r="O233" i="1"/>
  <c r="P233" i="1"/>
  <c r="P234" i="1"/>
  <c r="A235" i="1"/>
  <c r="F235" i="1"/>
  <c r="H235" i="1"/>
  <c r="P235" i="1"/>
  <c r="A242" i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P244" i="1"/>
  <c r="P245" i="1"/>
  <c r="L248" i="1"/>
  <c r="R256" i="1"/>
  <c r="L256" i="1"/>
  <c r="N256" i="1"/>
  <c r="P258" i="1"/>
  <c r="P259" i="1"/>
  <c r="P267" i="1"/>
  <c r="J272" i="1"/>
  <c r="L272" i="1"/>
  <c r="N272" i="1"/>
  <c r="P268" i="1"/>
  <c r="P269" i="1"/>
  <c r="P270" i="1"/>
  <c r="P271" i="1"/>
  <c r="R272" i="1"/>
  <c r="P275" i="1"/>
  <c r="J280" i="1"/>
  <c r="L280" i="1"/>
  <c r="P277" i="1"/>
  <c r="P278" i="1"/>
  <c r="P279" i="1"/>
  <c r="R280" i="1"/>
  <c r="A285" i="1"/>
  <c r="P285" i="1"/>
  <c r="A286" i="1"/>
  <c r="G286" i="1"/>
  <c r="A287" i="1"/>
  <c r="E287" i="1"/>
  <c r="F287" i="1"/>
  <c r="P287" i="1"/>
  <c r="F288" i="1"/>
  <c r="O288" i="1"/>
  <c r="P288" i="1"/>
  <c r="A289" i="1"/>
  <c r="F289" i="1"/>
  <c r="O289" i="1"/>
  <c r="P289" i="1"/>
  <c r="F290" i="1"/>
  <c r="O290" i="1"/>
  <c r="P290" i="1"/>
  <c r="P291" i="1"/>
  <c r="A292" i="1"/>
  <c r="F292" i="1"/>
  <c r="H292" i="1"/>
  <c r="P292" i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P300" i="1"/>
  <c r="R305" i="1"/>
  <c r="P301" i="1"/>
  <c r="P303" i="1"/>
  <c r="P304" i="1"/>
  <c r="L305" i="1"/>
  <c r="P308" i="1"/>
  <c r="P309" i="1"/>
  <c r="P310" i="1"/>
  <c r="N313" i="1"/>
  <c r="P311" i="1"/>
  <c r="R313" i="1"/>
  <c r="P312" i="1"/>
  <c r="J313" i="1"/>
  <c r="N321" i="1"/>
  <c r="P316" i="1"/>
  <c r="P317" i="1"/>
  <c r="P318" i="1"/>
  <c r="L321" i="1"/>
  <c r="H321" i="1"/>
  <c r="P324" i="1"/>
  <c r="R329" i="1"/>
  <c r="P325" i="1"/>
  <c r="J329" i="1"/>
  <c r="P327" i="1"/>
  <c r="N329" i="1"/>
  <c r="P328" i="1"/>
  <c r="J337" i="1"/>
  <c r="P332" i="1"/>
  <c r="P333" i="1"/>
  <c r="P335" i="1"/>
  <c r="P336" i="1"/>
  <c r="A342" i="1"/>
  <c r="P342" i="1"/>
  <c r="A343" i="1"/>
  <c r="G343" i="1"/>
  <c r="A344" i="1"/>
  <c r="E344" i="1"/>
  <c r="F344" i="1"/>
  <c r="P344" i="1"/>
  <c r="F345" i="1"/>
  <c r="O345" i="1"/>
  <c r="P345" i="1"/>
  <c r="A346" i="1"/>
  <c r="F346" i="1"/>
  <c r="O346" i="1"/>
  <c r="P346" i="1"/>
  <c r="F347" i="1"/>
  <c r="O347" i="1"/>
  <c r="P347" i="1"/>
  <c r="P348" i="1"/>
  <c r="A349" i="1"/>
  <c r="F349" i="1"/>
  <c r="H349" i="1"/>
  <c r="P349" i="1"/>
  <c r="A356" i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P357" i="1"/>
  <c r="P359" i="1"/>
  <c r="P360" i="1"/>
  <c r="N361" i="1"/>
  <c r="R361" i="1"/>
  <c r="H368" i="1"/>
  <c r="L368" i="1"/>
  <c r="P367" i="1"/>
  <c r="J368" i="1"/>
  <c r="P371" i="1"/>
  <c r="L377" i="1"/>
  <c r="R377" i="1"/>
  <c r="P373" i="1"/>
  <c r="P374" i="1"/>
  <c r="P375" i="1"/>
  <c r="H377" i="1"/>
  <c r="P384" i="1"/>
  <c r="P386" i="1"/>
  <c r="P387" i="1"/>
  <c r="P388" i="1"/>
  <c r="P390" i="1"/>
  <c r="J395" i="1"/>
  <c r="J534" i="1" s="1"/>
  <c r="P391" i="1"/>
  <c r="P392" i="1"/>
  <c r="R395" i="1"/>
  <c r="R534" i="1" s="1"/>
  <c r="P394" i="1"/>
  <c r="N395" i="1"/>
  <c r="N534" i="1" s="1"/>
  <c r="A399" i="1"/>
  <c r="P399" i="1"/>
  <c r="A400" i="1"/>
  <c r="G400" i="1"/>
  <c r="A401" i="1"/>
  <c r="E401" i="1"/>
  <c r="F401" i="1"/>
  <c r="P401" i="1"/>
  <c r="F402" i="1"/>
  <c r="O402" i="1"/>
  <c r="P402" i="1"/>
  <c r="A403" i="1"/>
  <c r="F403" i="1"/>
  <c r="O403" i="1"/>
  <c r="P403" i="1"/>
  <c r="F404" i="1"/>
  <c r="O404" i="1"/>
  <c r="P404" i="1"/>
  <c r="P405" i="1"/>
  <c r="A406" i="1"/>
  <c r="F406" i="1"/>
  <c r="H406" i="1"/>
  <c r="P406" i="1"/>
  <c r="A413" i="1"/>
  <c r="A414" i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P416" i="1"/>
  <c r="P417" i="1"/>
  <c r="N430" i="1"/>
  <c r="N536" i="1" s="1"/>
  <c r="P418" i="1"/>
  <c r="H430" i="1"/>
  <c r="H536" i="1" s="1"/>
  <c r="P421" i="1"/>
  <c r="L430" i="1"/>
  <c r="L536" i="1" s="1"/>
  <c r="P422" i="1"/>
  <c r="P423" i="1"/>
  <c r="P424" i="1"/>
  <c r="J430" i="1"/>
  <c r="J536" i="1" s="1"/>
  <c r="P425" i="1"/>
  <c r="P426" i="1"/>
  <c r="P427" i="1"/>
  <c r="P428" i="1"/>
  <c r="P429" i="1"/>
  <c r="P434" i="1"/>
  <c r="P435" i="1"/>
  <c r="P437" i="1"/>
  <c r="P438" i="1"/>
  <c r="P442" i="1"/>
  <c r="H452" i="1"/>
  <c r="P450" i="1"/>
  <c r="A456" i="1"/>
  <c r="P456" i="1"/>
  <c r="A457" i="1"/>
  <c r="G457" i="1"/>
  <c r="A458" i="1"/>
  <c r="E458" i="1"/>
  <c r="F458" i="1"/>
  <c r="P458" i="1"/>
  <c r="F459" i="1"/>
  <c r="O459" i="1"/>
  <c r="P459" i="1"/>
  <c r="A460" i="1"/>
  <c r="F460" i="1"/>
  <c r="O460" i="1"/>
  <c r="P460" i="1"/>
  <c r="F461" i="1"/>
  <c r="O461" i="1"/>
  <c r="P461" i="1"/>
  <c r="P462" i="1"/>
  <c r="A463" i="1"/>
  <c r="F463" i="1"/>
  <c r="H463" i="1"/>
  <c r="P463" i="1"/>
  <c r="A470" i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P471" i="1"/>
  <c r="L476" i="1"/>
  <c r="P473" i="1"/>
  <c r="P474" i="1"/>
  <c r="J476" i="1"/>
  <c r="J542" i="1" s="1"/>
  <c r="R482" i="1"/>
  <c r="P480" i="1"/>
  <c r="P481" i="1"/>
  <c r="J482" i="1"/>
  <c r="J544" i="1" s="1"/>
  <c r="L482" i="1"/>
  <c r="L544" i="1" s="1"/>
  <c r="P485" i="1"/>
  <c r="P486" i="1"/>
  <c r="L489" i="1"/>
  <c r="P488" i="1"/>
  <c r="N494" i="1"/>
  <c r="P493" i="1"/>
  <c r="R494" i="1"/>
  <c r="H494" i="1"/>
  <c r="H548" i="1" s="1"/>
  <c r="J494" i="1"/>
  <c r="J548" i="1" s="1"/>
  <c r="P499" i="1"/>
  <c r="L502" i="1"/>
  <c r="N502" i="1"/>
  <c r="P501" i="1"/>
  <c r="P505" i="1"/>
  <c r="P556" i="1" s="1"/>
  <c r="P507" i="1"/>
  <c r="P508" i="1"/>
  <c r="J509" i="1"/>
  <c r="L509" i="1"/>
  <c r="L558" i="1" s="1"/>
  <c r="N509" i="1"/>
  <c r="N558" i="1" s="1"/>
  <c r="R509" i="1"/>
  <c r="R558" i="1" s="1"/>
  <c r="A513" i="1"/>
  <c r="P513" i="1"/>
  <c r="A514" i="1"/>
  <c r="G514" i="1"/>
  <c r="A515" i="1"/>
  <c r="E515" i="1"/>
  <c r="F515" i="1"/>
  <c r="P515" i="1"/>
  <c r="F516" i="1"/>
  <c r="O516" i="1"/>
  <c r="P516" i="1"/>
  <c r="A517" i="1"/>
  <c r="F517" i="1"/>
  <c r="O517" i="1"/>
  <c r="P517" i="1"/>
  <c r="F518" i="1"/>
  <c r="O518" i="1"/>
  <c r="P518" i="1"/>
  <c r="P519" i="1"/>
  <c r="A520" i="1"/>
  <c r="F520" i="1"/>
  <c r="H520" i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H554" i="1"/>
  <c r="L554" i="1"/>
  <c r="N554" i="1"/>
  <c r="R554" i="1"/>
  <c r="H556" i="1"/>
  <c r="J556" i="1"/>
  <c r="L556" i="1"/>
  <c r="N556" i="1"/>
  <c r="R556" i="1"/>
  <c r="A570" i="1"/>
  <c r="P570" i="1"/>
  <c r="N548" i="1" l="1"/>
  <c r="P509" i="1"/>
  <c r="L546" i="1"/>
  <c r="L552" i="1"/>
  <c r="R544" i="1"/>
  <c r="H538" i="1"/>
  <c r="R548" i="1"/>
  <c r="L542" i="1"/>
  <c r="N552" i="1"/>
  <c r="P504" i="1"/>
  <c r="J502" i="1"/>
  <c r="P500" i="1"/>
  <c r="L494" i="1"/>
  <c r="J489" i="1"/>
  <c r="P487" i="1"/>
  <c r="P446" i="1"/>
  <c r="P440" i="1"/>
  <c r="H502" i="1"/>
  <c r="P492" i="1"/>
  <c r="H489" i="1"/>
  <c r="N482" i="1"/>
  <c r="P479" i="1"/>
  <c r="H476" i="1"/>
  <c r="P475" i="1"/>
  <c r="P472" i="1"/>
  <c r="P449" i="1"/>
  <c r="P447" i="1"/>
  <c r="P448" i="1"/>
  <c r="P436" i="1"/>
  <c r="N452" i="1"/>
  <c r="J558" i="1"/>
  <c r="J554" i="1"/>
  <c r="H509" i="1"/>
  <c r="R502" i="1"/>
  <c r="R489" i="1"/>
  <c r="H482" i="1"/>
  <c r="R476" i="1"/>
  <c r="P445" i="1"/>
  <c r="L452" i="1"/>
  <c r="P444" i="1"/>
  <c r="N489" i="1"/>
  <c r="N476" i="1"/>
  <c r="P451" i="1"/>
  <c r="P433" i="1"/>
  <c r="J452" i="1"/>
  <c r="P441" i="1"/>
  <c r="R452" i="1"/>
  <c r="J377" i="1"/>
  <c r="P365" i="1"/>
  <c r="R337" i="1"/>
  <c r="R430" i="1"/>
  <c r="P443" i="1"/>
  <c r="P439" i="1"/>
  <c r="L395" i="1"/>
  <c r="P376" i="1"/>
  <c r="P372" i="1"/>
  <c r="P313" i="1"/>
  <c r="P272" i="1"/>
  <c r="P419" i="1"/>
  <c r="P415" i="1"/>
  <c r="P393" i="1"/>
  <c r="P389" i="1"/>
  <c r="P385" i="1"/>
  <c r="N368" i="1"/>
  <c r="P366" i="1"/>
  <c r="R368" i="1"/>
  <c r="L361" i="1"/>
  <c r="N337" i="1"/>
  <c r="H395" i="1"/>
  <c r="P339" i="1"/>
  <c r="L337" i="1"/>
  <c r="L329" i="1"/>
  <c r="R321" i="1"/>
  <c r="P420" i="1"/>
  <c r="H337" i="1"/>
  <c r="P334" i="1"/>
  <c r="P326" i="1"/>
  <c r="N377" i="1"/>
  <c r="J361" i="1"/>
  <c r="P358" i="1"/>
  <c r="H329" i="1"/>
  <c r="P364" i="1"/>
  <c r="J321" i="1"/>
  <c r="P319" i="1"/>
  <c r="L313" i="1"/>
  <c r="N305" i="1"/>
  <c r="P302" i="1"/>
  <c r="P276" i="1"/>
  <c r="N248" i="1"/>
  <c r="P247" i="1"/>
  <c r="H248" i="1"/>
  <c r="H224" i="1"/>
  <c r="P320" i="1"/>
  <c r="H313" i="1"/>
  <c r="J305" i="1"/>
  <c r="N280" i="1"/>
  <c r="J256" i="1"/>
  <c r="H305" i="1"/>
  <c r="H256" i="1"/>
  <c r="P251" i="1"/>
  <c r="P223" i="1"/>
  <c r="P253" i="1"/>
  <c r="P252" i="1"/>
  <c r="J248" i="1"/>
  <c r="P208" i="1"/>
  <c r="H280" i="1"/>
  <c r="P243" i="1"/>
  <c r="P220" i="1"/>
  <c r="H361" i="1"/>
  <c r="H272" i="1"/>
  <c r="P255" i="1"/>
  <c r="P254" i="1"/>
  <c r="P246" i="1"/>
  <c r="P221" i="1"/>
  <c r="R248" i="1"/>
  <c r="P215" i="1"/>
  <c r="N216" i="1"/>
  <c r="N224" i="1"/>
  <c r="R208" i="1"/>
  <c r="H159" i="1"/>
  <c r="J151" i="1"/>
  <c r="L143" i="1"/>
  <c r="P141" i="1"/>
  <c r="P140" i="1"/>
  <c r="N83" i="1"/>
  <c r="L76" i="1"/>
  <c r="N46" i="1"/>
  <c r="J30" i="1"/>
  <c r="P213" i="1"/>
  <c r="P196" i="1"/>
  <c r="P200" i="1" s="1"/>
  <c r="P158" i="1"/>
  <c r="P154" i="1"/>
  <c r="H151" i="1"/>
  <c r="H143" i="1"/>
  <c r="P142" i="1"/>
  <c r="P128" i="1"/>
  <c r="N111" i="1"/>
  <c r="N97" i="1"/>
  <c r="P49" i="1"/>
  <c r="H54" i="1"/>
  <c r="P29" i="1"/>
  <c r="P25" i="1"/>
  <c r="N208" i="1"/>
  <c r="R192" i="1"/>
  <c r="P188" i="1"/>
  <c r="P163" i="1"/>
  <c r="L90" i="1"/>
  <c r="J83" i="1"/>
  <c r="P36" i="1"/>
  <c r="H38" i="1"/>
  <c r="L38" i="1"/>
  <c r="J216" i="1"/>
  <c r="L208" i="1"/>
  <c r="N200" i="1"/>
  <c r="J111" i="1"/>
  <c r="J97" i="1"/>
  <c r="P79" i="1"/>
  <c r="P73" i="1"/>
  <c r="H76" i="1"/>
  <c r="J46" i="1"/>
  <c r="P164" i="1"/>
  <c r="R151" i="1"/>
  <c r="P147" i="1"/>
  <c r="P151" i="1" s="1"/>
  <c r="P53" i="1"/>
  <c r="R30" i="1"/>
  <c r="N159" i="1"/>
  <c r="J143" i="1"/>
  <c r="P103" i="1"/>
  <c r="H104" i="1"/>
  <c r="L104" i="1"/>
  <c r="P86" i="1"/>
  <c r="H90" i="1"/>
  <c r="R46" i="1"/>
  <c r="R111" i="1"/>
  <c r="R83" i="1"/>
  <c r="L54" i="1"/>
  <c r="N30" i="1"/>
  <c r="L22" i="1"/>
  <c r="P138" i="1"/>
  <c r="P129" i="1"/>
  <c r="R97" i="1"/>
  <c r="P108" i="1"/>
  <c r="P95" i="1"/>
  <c r="P82" i="1"/>
  <c r="P45" i="1"/>
  <c r="P41" i="1"/>
  <c r="P28" i="1"/>
  <c r="L111" i="1"/>
  <c r="R104" i="1"/>
  <c r="P100" i="1"/>
  <c r="H97" i="1"/>
  <c r="N90" i="1"/>
  <c r="P87" i="1"/>
  <c r="J76" i="1"/>
  <c r="P74" i="1"/>
  <c r="R54" i="1"/>
  <c r="P50" i="1"/>
  <c r="P37" i="1"/>
  <c r="P33" i="1"/>
  <c r="H30" i="1"/>
  <c r="J22" i="1"/>
  <c r="P20" i="1"/>
  <c r="P42" i="1"/>
  <c r="H22" i="1"/>
  <c r="J104" i="1"/>
  <c r="L83" i="1"/>
  <c r="R76" i="1"/>
  <c r="J54" i="1"/>
  <c r="L46" i="1"/>
  <c r="N38" i="1"/>
  <c r="P94" i="1"/>
  <c r="N340" i="1" l="1"/>
  <c r="R340" i="1"/>
  <c r="R169" i="1"/>
  <c r="P216" i="1"/>
  <c r="P361" i="1"/>
  <c r="P430" i="1"/>
  <c r="J340" i="1"/>
  <c r="P377" i="1"/>
  <c r="N546" i="1"/>
  <c r="H542" i="1"/>
  <c r="P104" i="1"/>
  <c r="P46" i="1"/>
  <c r="J169" i="1"/>
  <c r="L261" i="1"/>
  <c r="P76" i="1"/>
  <c r="R261" i="1"/>
  <c r="P159" i="1"/>
  <c r="L169" i="1"/>
  <c r="H340" i="1"/>
  <c r="R538" i="1"/>
  <c r="R542" i="1"/>
  <c r="R552" i="1"/>
  <c r="P482" i="1"/>
  <c r="L131" i="1"/>
  <c r="J131" i="1"/>
  <c r="P143" i="1"/>
  <c r="P192" i="1"/>
  <c r="H261" i="1"/>
  <c r="P395" i="1"/>
  <c r="H544" i="1"/>
  <c r="N544" i="1"/>
  <c r="J546" i="1"/>
  <c r="P489" i="1"/>
  <c r="P558" i="1"/>
  <c r="H131" i="1"/>
  <c r="P90" i="1"/>
  <c r="R131" i="1"/>
  <c r="P111" i="1"/>
  <c r="J261" i="1"/>
  <c r="P30" i="1"/>
  <c r="P224" i="1"/>
  <c r="P280" i="1"/>
  <c r="H534" i="1"/>
  <c r="L534" i="1"/>
  <c r="P305" i="1"/>
  <c r="J538" i="1"/>
  <c r="H558" i="1"/>
  <c r="H546" i="1"/>
  <c r="L548" i="1"/>
  <c r="P38" i="1"/>
  <c r="N131" i="1"/>
  <c r="P321" i="1"/>
  <c r="P452" i="1"/>
  <c r="R546" i="1"/>
  <c r="P494" i="1"/>
  <c r="P256" i="1"/>
  <c r="N169" i="1"/>
  <c r="P329" i="1"/>
  <c r="H552" i="1"/>
  <c r="J552" i="1"/>
  <c r="P502" i="1"/>
  <c r="P476" i="1"/>
  <c r="P97" i="1"/>
  <c r="P22" i="1"/>
  <c r="P248" i="1"/>
  <c r="P368" i="1"/>
  <c r="R536" i="1"/>
  <c r="P337" i="1"/>
  <c r="L538" i="1"/>
  <c r="N538" i="1"/>
  <c r="P554" i="1"/>
  <c r="P83" i="1"/>
  <c r="N261" i="1"/>
  <c r="P54" i="1"/>
  <c r="H169" i="1"/>
  <c r="P167" i="1"/>
  <c r="L340" i="1"/>
  <c r="N542" i="1"/>
  <c r="H133" i="1" l="1"/>
  <c r="L133" i="1"/>
  <c r="P536" i="1"/>
  <c r="P131" i="1"/>
  <c r="P544" i="1"/>
  <c r="P548" i="1"/>
  <c r="N379" i="1"/>
  <c r="P538" i="1"/>
  <c r="P261" i="1"/>
  <c r="P534" i="1"/>
  <c r="P542" i="1"/>
  <c r="R133" i="1"/>
  <c r="P546" i="1"/>
  <c r="P169" i="1"/>
  <c r="L379" i="1"/>
  <c r="H379" i="1"/>
  <c r="P552" i="1"/>
  <c r="N133" i="1"/>
  <c r="P340" i="1"/>
  <c r="J379" i="1"/>
  <c r="R379" i="1"/>
  <c r="J133" i="1"/>
  <c r="N381" i="1" l="1"/>
  <c r="N530" i="1"/>
  <c r="P133" i="1"/>
  <c r="L381" i="1"/>
  <c r="L530" i="1"/>
  <c r="J454" i="1"/>
  <c r="J528" i="1"/>
  <c r="N454" i="1"/>
  <c r="N528" i="1"/>
  <c r="P379" i="1"/>
  <c r="L454" i="1"/>
  <c r="L528" i="1"/>
  <c r="J381" i="1"/>
  <c r="J530" i="1"/>
  <c r="R381" i="1"/>
  <c r="R530" i="1"/>
  <c r="H381" i="1"/>
  <c r="H530" i="1"/>
  <c r="R528" i="1"/>
  <c r="R454" i="1"/>
  <c r="H454" i="1"/>
  <c r="H528" i="1"/>
  <c r="P381" i="1" l="1"/>
  <c r="P530" i="1"/>
  <c r="N496" i="1"/>
  <c r="P528" i="1"/>
  <c r="P454" i="1"/>
  <c r="R496" i="1"/>
  <c r="L532" i="1"/>
  <c r="J532" i="1"/>
  <c r="N532" i="1"/>
  <c r="H532" i="1"/>
  <c r="L496" i="1"/>
  <c r="J496" i="1"/>
  <c r="R532" i="1"/>
  <c r="H496" i="1"/>
  <c r="P496" i="1" l="1"/>
  <c r="N511" i="1"/>
  <c r="L511" i="1"/>
  <c r="J511" i="1"/>
  <c r="R540" i="1"/>
  <c r="N540" i="1"/>
  <c r="P532" i="1"/>
  <c r="J540" i="1"/>
  <c r="L540" i="1"/>
  <c r="H511" i="1"/>
  <c r="H540" i="1"/>
  <c r="R511" i="1"/>
  <c r="H550" i="1" l="1"/>
  <c r="P540" i="1"/>
  <c r="R550" i="1"/>
  <c r="P511" i="1"/>
  <c r="J550" i="1"/>
  <c r="N550" i="1"/>
  <c r="L550" i="1"/>
  <c r="R560" i="1" l="1"/>
  <c r="L560" i="1"/>
  <c r="N560" i="1"/>
  <c r="P550" i="1"/>
  <c r="J560" i="1"/>
  <c r="H560" i="1"/>
  <c r="P560" i="1" l="1"/>
</calcChain>
</file>

<file path=xl/sharedStrings.xml><?xml version="1.0" encoding="utf-8"?>
<sst xmlns="http://schemas.openxmlformats.org/spreadsheetml/2006/main" count="730" uniqueCount="219">
  <si>
    <t>SCHEDULE B-07</t>
  </si>
  <si>
    <t>PLANT BALANCES BY ACCOUNT AND SUB-ACCOUNT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</si>
  <si>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</si>
  <si>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</si>
  <si>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</si>
  <si>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</si>
  <si>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</si>
  <si>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Projected Test Year Ended 12/31/2025</t>
  </si>
  <si>
    <t>COMPANY: TAMPA ELECTRIC COMPANY</t>
  </si>
  <si>
    <t>Projected Prior Year Ended 12/31/2024</t>
  </si>
  <si>
    <t>XX</t>
  </si>
  <si>
    <t>Historical Prior Year Ended 12/31/2023</t>
  </si>
  <si>
    <t xml:space="preserve"> Witness: C. Aldazabal / J. Chronister / C. Heck /</t>
  </si>
  <si>
    <t>DOCKET NO. 20240026-EI</t>
  </si>
  <si>
    <t>(Dollar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</si>
  <si>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</si>
  <si>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</si>
  <si>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</si>
  <si>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</si>
  <si>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</si>
  <si>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</si>
  <si>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</si>
  <si>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</si>
  <si>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</si>
  <si>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</si>
  <si>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</si>
  <si>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</si>
  <si>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</si>
  <si>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</si>
  <si>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</si>
  <si>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</si>
  <si>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</si>
  <si>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</si>
  <si>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</si>
  <si>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</si>
  <si>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</si>
  <si>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</si>
  <si>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</si>
  <si>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</si>
  <si>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</si>
  <si>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</si>
  <si>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</si>
  <si>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</si>
  <si>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</si>
  <si>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</si>
  <si>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</si>
  <si>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</si>
  <si>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</si>
  <si>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</si>
  <si>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</si>
  <si>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</si>
  <si>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</si>
  <si>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</si>
  <si>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</si>
  <si>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</si>
  <si>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</si>
  <si>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</si>
  <si>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</si>
  <si>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</si>
  <si>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</si>
  <si>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</si>
  <si>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</si>
  <si>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</si>
  <si>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</si>
  <si>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</si>
  <si>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</si>
  <si>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</si>
  <si>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</si>
  <si>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</si>
  <si>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</si>
  <si>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</si>
  <si>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</si>
  <si>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</si>
  <si>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</si>
  <si>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</si>
  <si>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</si>
  <si>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</si>
  <si>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</si>
  <si>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</si>
  <si>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</si>
  <si>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</si>
  <si>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</si>
  <si>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</si>
  <si>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</si>
  <si>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</si>
  <si>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</si>
  <si>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</si>
  <si>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</si>
  <si>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</si>
  <si>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</si>
  <si>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</si>
  <si>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</si>
  <si>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</si>
  <si>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</si>
  <si>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</si>
  <si>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</si>
  <si>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</si>
  <si>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</si>
  <si>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</si>
  <si>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</si>
  <si>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</si>
  <si>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</si>
  <si>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</si>
  <si>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</si>
  <si>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</si>
  <si>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</si>
  <si>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</si>
  <si>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</si>
  <si>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</si>
  <si>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</si>
  <si>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</si>
  <si>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</si>
  <si>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</si>
  <si>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</si>
  <si>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</si>
  <si>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</si>
  <si>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</si>
  <si>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</si>
  <si>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</si>
  <si>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</si>
  <si>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</si>
  <si>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</si>
  <si>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</si>
  <si>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</si>
  <si>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</si>
  <si>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</si>
  <si>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</si>
  <si>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</si>
  <si>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</si>
  <si>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</si>
  <si>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</si>
  <si>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</si>
  <si>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</si>
  <si>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</si>
  <si>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</si>
  <si>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</si>
  <si>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</si>
  <si>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</si>
  <si>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</si>
  <si>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</si>
  <si>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</si>
  <si>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</si>
  <si>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</si>
  <si>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</si>
  <si>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</si>
  <si>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</si>
  <si>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</si>
  <si>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</si>
  <si>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</si>
  <si>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</si>
  <si>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</si>
  <si>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</si>
  <si>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</si>
  <si>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</si>
  <si>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</si>
  <si>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</si>
  <si>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</si>
  <si>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</si>
  <si>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</si>
  <si>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</si>
  <si>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</si>
  <si>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</si>
  <si>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</si>
  <si>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</si>
  <si>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</si>
  <si>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</si>
  <si>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</si>
  <si>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</si>
  <si>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</si>
  <si>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</si>
  <si>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</si>
  <si>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</si>
  <si>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</si>
  <si>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</si>
  <si>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</si>
  <si>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</si>
  <si>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</si>
  <si>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</si>
  <si>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</si>
  <si>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</si>
  <si>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</si>
  <si>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</si>
  <si>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</si>
  <si>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</si>
  <si>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</si>
  <si>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</si>
  <si>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</si>
  <si>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</si>
  <si>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</si>
  <si>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</si>
  <si>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</si>
  <si>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</si>
  <si>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</si>
  <si>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</si>
  <si>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</si>
  <si>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</si>
  <si>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</si>
  <si>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</si>
  <si>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</si>
  <si>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</si>
  <si>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</si>
  <si>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</si>
  <si>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</si>
  <si>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</si>
  <si>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</si>
  <si>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</si>
  <si>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</si>
  <si>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</si>
  <si>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</si>
  <si>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</si>
  <si>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</si>
  <si>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</si>
  <si>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</si>
  <si>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</si>
  <si>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</si>
  <si>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</si>
  <si>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</si>
  <si>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 xml:space="preserve">                   R. Latta / K. Sparkman / K. Stryker / C. Whitworth</t>
  </si>
  <si>
    <t>Page 21 of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</si>
</sst>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"/>
    <numFmt numFmtId="168" formatCode=";;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43" fontId="3" fillId="0" borderId="1" xfId="4" quotePrefix="1" applyFont="1" applyFill="1" applyBorder="1" applyAlignment="1">
      <alignment horizontal="left"/>
    </xf>
    <xf numFmtId="164" fontId="3" fillId="0" borderId="2" xfId="4" applyNumberFormat="1" applyFont="1" applyFill="1" applyBorder="1"/>
    <xf numFmtId="164" fontId="3" fillId="0" borderId="0" xfId="4" applyNumberFormat="1" applyFont="1" applyFill="1"/>
    <xf numFmtId="164" fontId="3" fillId="0" borderId="3" xfId="4" applyNumberFormat="1" applyFont="1" applyFill="1" applyBorder="1"/>
    <xf numFmtId="164" fontId="3" fillId="0" borderId="0" xfId="4" applyNumberFormat="1" applyFont="1" applyFill="1" applyAlignment="1">
      <alignment horizontal="right"/>
    </xf>
    <xf numFmtId="0" fontId="3" fillId="0" borderId="0" xfId="4" quotePrefix="1" applyNumberFormat="1" applyFont="1" applyFill="1" applyAlignment="1" applyProtection="1">
      <alignment horizontal="left"/>
      <protection locked="0"/>
    </xf>
    <xf numFmtId="164" fontId="3" fillId="0" borderId="4" xfId="4" applyNumberFormat="1" applyFont="1" applyFill="1" applyBorder="1"/>
    <xf numFmtId="164" fontId="3" fillId="0" borderId="0" xfId="4" applyNumberFormat="1" applyFont="1" applyFill="1" applyBorder="1"/>
    <xf numFmtId="164" fontId="3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Protection="1">
      <protection locked="0"/>
    </xf>
    <xf numFmtId="164" fontId="3" fillId="0" borderId="2" xfId="4" applyNumberFormat="1" applyFont="1" applyFill="1" applyBorder="1" applyAlignment="1">
      <alignment horizontal="right"/>
    </xf>
    <xf numFmtId="43" fontId="3" fillId="0" borderId="0" xfId="4" applyFont="1" applyFill="1"/>
    <xf numFmtId="164" fontId="3" fillId="0" borderId="0" xfId="4" applyNumberFormat="1" applyFont="1" applyFill="1" applyAlignment="1">
      <alignment horizontal="center"/>
    </xf>
    <xf numFmtId="43" fontId="3" fillId="0" borderId="0" xfId="4" applyFont="1" applyFill="1" applyAlignment="1">
      <alignment horizontal="right"/>
    </xf>
    <xf numFmtId="0" fontId="3" fillId="0" borderId="0" xfId="4" applyNumberFormat="1" applyFont="1" applyFill="1" applyAlignment="1" applyProtection="1">
      <alignment horizontal="left"/>
      <protection locked="0"/>
    </xf>
    <xf numFmtId="164" fontId="3" fillId="0" borderId="6" xfId="4" applyNumberFormat="1" applyFont="1" applyFill="1" applyBorder="1" applyAlignment="1">
      <alignment horizontal="right"/>
    </xf>
    <xf numFmtId="41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 applyProtection="1">
      <protection locked="0"/>
    </xf>
    <xf numFmtId="2" fontId="3" fillId="0" borderId="0" xfId="4" applyNumberFormat="1" applyFont="1" applyFill="1" applyProtection="1">
      <protection locked="0"/>
    </xf>
    <xf numFmtId="165" fontId="3" fillId="0" borderId="0" xfId="7" applyNumberFormat="1" applyFont="1" applyFill="1" applyProtection="1">
      <protection locked="0"/>
    </xf>
    <xf numFmtId="2" fontId="3" fillId="0" borderId="0" xfId="7" applyNumberFormat="1" applyFont="1" applyFill="1" applyProtection="1">
      <protection locked="0"/>
    </xf>
    <xf numFmtId="0" fontId="3" fillId="0" borderId="0" xfId="7" applyNumberFormat="1" applyFont="1" applyFill="1" applyProtection="1">
      <protection locked="0"/>
    </xf>
    <xf numFmtId="165" fontId="3" fillId="0" borderId="0" xfId="4" applyNumberFormat="1" applyFont="1" applyFill="1" applyProtection="1">
      <protection locked="0"/>
    </xf>
    <xf numFmtId="165" fontId="3" fillId="0" borderId="0" xfId="4" applyNumberFormat="1" applyFont="1" applyFill="1"/>
    <xf numFmtId="0" fontId="3" fillId="0" borderId="0" xfId="4" applyNumberFormat="1" applyFont="1" applyFill="1"/>
    <xf numFmtId="0" fontId="3" fillId="0" borderId="0" xfId="7" quotePrefix="1" applyNumberFormat="1" applyFont="1" applyFill="1" applyAlignment="1" applyProtection="1">
      <alignment horizontal="left"/>
      <protection locked="0"/>
    </xf>
    <xf numFmtId="164" fontId="3" fillId="0" borderId="6" xfId="4" applyNumberFormat="1" applyFont="1" applyFill="1" applyBorder="1"/>
    <xf numFmtId="37" fontId="3" fillId="0" borderId="0" xfId="4" applyNumberFormat="1" applyFont="1" applyFill="1" applyAlignment="1">
      <alignment horizontal="center"/>
    </xf>
    <xf numFmtId="164" fontId="3" fillId="0" borderId="2" xfId="4" applyNumberFormat="1" applyFont="1" applyFill="1" applyBorder="1" applyAlignment="1"/>
    <xf numFmtId="164" fontId="3" fillId="0" borderId="6" xfId="4" applyNumberFormat="1" applyFont="1" applyFill="1" applyBorder="1" applyAlignment="1">
      <alignment horizontal="center"/>
    </xf>
    <xf numFmtId="164" fontId="3" fillId="0" borderId="3" xfId="4" applyNumberFormat="1" applyFont="1" applyFill="1" applyBorder="1" applyAlignment="1">
      <alignment horizontal="right"/>
    </xf>
    <xf numFmtId="41" fontId="3" fillId="0" borderId="0" xfId="4" applyNumberFormat="1" applyFont="1" applyFill="1" applyAlignment="1" applyProtection="1">
      <alignment horizontal="right"/>
      <protection locked="0"/>
    </xf>
    <xf numFmtId="43" fontId="3" fillId="0" borderId="0" xfId="4" applyFont="1" applyFill="1" applyProtection="1">
      <protection locked="0"/>
    </xf>
    <xf numFmtId="43" fontId="3" fillId="0" borderId="0" xfId="7" applyNumberFormat="1" applyFont="1" applyFill="1" applyProtection="1">
      <protection locked="0"/>
    </xf>
    <xf numFmtId="164" fontId="3" fillId="0" borderId="0" xfId="4" quotePrefix="1" applyNumberFormat="1" applyFont="1" applyFill="1" applyAlignment="1">
      <alignment horizontal="center"/>
    </xf>
    <xf numFmtId="164" fontId="3" fillId="0" borderId="0" xfId="4" quotePrefix="1" applyNumberFormat="1" applyFont="1" applyFill="1" applyAlignment="1">
      <alignment horizontal="right"/>
    </xf>
    <xf numFmtId="41" fontId="3" fillId="0" borderId="3" xfId="4" applyNumberFormat="1" applyFont="1" applyFill="1" applyBorder="1" applyAlignment="1">
      <alignment horizontal="right"/>
    </xf>
    <xf numFmtId="41" fontId="3" fillId="0" borderId="0" xfId="7" applyNumberFormat="1" applyFont="1" applyFill="1" applyAlignment="1">
      <alignment horizontal="right"/>
    </xf>
    <xf numFmtId="41" fontId="3" fillId="0" borderId="0" xfId="7" applyNumberFormat="1" applyFont="1" applyFill="1" applyAlignment="1" applyProtection="1">
      <alignment horizontal="right"/>
      <protection locked="0"/>
    </xf>
    <xf numFmtId="4" fontId="3" fillId="0" borderId="0" xfId="4" applyNumberFormat="1" applyFont="1" applyFill="1"/>
    <xf numFmtId="0" fontId="3" fillId="0" borderId="1" xfId="3" applyFont="1" applyBorder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/>
    </xf>
    <xf numFmtId="0" fontId="3" fillId="0" borderId="0" xfId="3" quotePrefix="1" applyFont="1" applyAlignment="1">
      <alignment horizontal="center"/>
    </xf>
    <xf numFmtId="0" fontId="3" fillId="0" borderId="0" xfId="3" quotePrefix="1" applyFont="1" applyAlignment="1">
      <alignment horizontal="right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14" fontId="3" fillId="0" borderId="1" xfId="3" quotePrefix="1" applyNumberFormat="1" applyFont="1" applyBorder="1" applyAlignment="1">
      <alignment horizontal="center"/>
    </xf>
    <xf numFmtId="0" fontId="3" fillId="0" borderId="1" xfId="3" quotePrefix="1" applyFont="1" applyBorder="1" applyAlignment="1">
      <alignment horizontal="center"/>
    </xf>
    <xf numFmtId="0" fontId="3" fillId="0" borderId="1" xfId="3" quotePrefix="1" applyFont="1" applyBorder="1" applyAlignment="1">
      <alignment horizontal="right"/>
    </xf>
    <xf numFmtId="0" fontId="3" fillId="0" borderId="0" xfId="5" applyFont="1" applyAlignment="1">
      <alignment wrapText="1"/>
    </xf>
    <xf numFmtId="168" fontId="3" fillId="0" borderId="0" xfId="3" applyNumberFormat="1" applyFont="1" applyAlignment="1">
      <alignment horizontal="center"/>
    </xf>
    <xf numFmtId="168" fontId="3" fillId="0" borderId="0" xfId="3" applyNumberFormat="1" applyFont="1"/>
    <xf numFmtId="168" fontId="3" fillId="0" borderId="0" xfId="3" applyNumberFormat="1" applyFont="1" applyAlignment="1">
      <alignment horizontal="right"/>
    </xf>
    <xf numFmtId="2" fontId="3" fillId="0" borderId="0" xfId="3" applyNumberFormat="1" applyFont="1" applyAlignment="1">
      <alignment horizontal="center"/>
    </xf>
    <xf numFmtId="2" fontId="3" fillId="0" borderId="0" xfId="3" applyNumberFormat="1" applyFont="1"/>
    <xf numFmtId="0" fontId="3" fillId="0" borderId="0" xfId="3" applyFont="1" applyProtection="1">
      <protection locked="0"/>
    </xf>
    <xf numFmtId="5" fontId="3" fillId="0" borderId="0" xfId="3" applyNumberFormat="1" applyFont="1"/>
    <xf numFmtId="0" fontId="3" fillId="0" borderId="0" xfId="5" quotePrefix="1" applyFont="1" applyAlignment="1">
      <alignment horizontal="right" wrapText="1"/>
    </xf>
    <xf numFmtId="166" fontId="3" fillId="0" borderId="0" xfId="3" applyNumberFormat="1" applyFont="1" applyAlignment="1">
      <alignment horizontal="center"/>
    </xf>
    <xf numFmtId="0" fontId="3" fillId="0" borderId="1" xfId="3" applyFont="1" applyBorder="1" applyAlignment="1">
      <alignment horizontal="right"/>
    </xf>
    <xf numFmtId="1" fontId="3" fillId="0" borderId="0" xfId="3" applyNumberFormat="1" applyFont="1"/>
    <xf numFmtId="0" fontId="3" fillId="0" borderId="5" xfId="3" applyFont="1" applyBorder="1" applyAlignment="1">
      <alignment horizontal="left"/>
    </xf>
    <xf numFmtId="0" fontId="3" fillId="0" borderId="5" xfId="3" applyFont="1" applyBorder="1" applyAlignment="1">
      <alignment horizontal="right"/>
    </xf>
    <xf numFmtId="1" fontId="3" fillId="0" borderId="1" xfId="3" applyNumberFormat="1" applyFont="1" applyBorder="1"/>
    <xf numFmtId="5" fontId="3" fillId="0" borderId="0" xfId="3" quotePrefix="1" applyNumberFormat="1" applyFont="1" applyAlignment="1">
      <alignment horizontal="left"/>
    </xf>
    <xf numFmtId="0" fontId="3" fillId="0" borderId="0" xfId="3" quotePrefix="1" applyFont="1" applyAlignment="1">
      <alignment horizontal="left"/>
    </xf>
    <xf numFmtId="2" fontId="3" fillId="0" borderId="0" xfId="3" applyNumberFormat="1" applyFont="1" applyAlignment="1">
      <alignment horizontal="right"/>
    </xf>
    <xf numFmtId="14" fontId="3" fillId="0" borderId="0" xfId="3" applyNumberFormat="1" applyFont="1" applyAlignment="1">
      <alignment horizontal="center"/>
    </xf>
    <xf numFmtId="0" fontId="3" fillId="0" borderId="3" xfId="3" applyFont="1" applyBorder="1"/>
    <xf numFmtId="167" fontId="3" fillId="0" borderId="0" xfId="3" applyNumberFormat="1" applyFont="1" applyAlignment="1">
      <alignment horizontal="right"/>
    </xf>
    <xf numFmtId="41" fontId="3" fillId="0" borderId="0" xfId="3" applyNumberFormat="1" applyFont="1" applyAlignment="1">
      <alignment horizontal="right"/>
    </xf>
    <xf numFmtId="43" fontId="3" fillId="0" borderId="0" xfId="3" applyNumberFormat="1" applyFont="1"/>
    <xf numFmtId="43" fontId="3" fillId="0" borderId="0" xfId="3" applyNumberFormat="1" applyFont="1" applyAlignment="1">
      <alignment horizontal="right"/>
    </xf>
    <xf numFmtId="14" fontId="3" fillId="0" borderId="0" xfId="3" quotePrefix="1" applyNumberFormat="1" applyFont="1" applyAlignment="1">
      <alignment horizontal="center"/>
    </xf>
    <xf numFmtId="164" fontId="3" fillId="0" borderId="0" xfId="3" applyNumberFormat="1" applyFont="1"/>
    <xf numFmtId="41" fontId="3" fillId="0" borderId="0" xfId="3" applyNumberFormat="1" applyFont="1" applyAlignment="1">
      <alignment horizontal="center"/>
    </xf>
    <xf numFmtId="43" fontId="3" fillId="0" borderId="0" xfId="3" applyNumberFormat="1" applyFont="1" applyAlignment="1">
      <alignment horizontal="center"/>
    </xf>
    <xf numFmtId="0" fontId="3" fillId="0" borderId="0" xfId="2" applyFont="1"/>
    <xf numFmtId="0" fontId="3" fillId="0" borderId="0" xfId="2" applyFont="1" applyProtection="1">
      <protection locked="0"/>
    </xf>
    <xf numFmtId="5" fontId="3" fillId="0" borderId="0" xfId="2" applyNumberFormat="1" applyFont="1"/>
    <xf numFmtId="37" fontId="3" fillId="0" borderId="0" xfId="3" applyNumberFormat="1" applyFont="1" applyAlignment="1">
      <alignment horizontal="center"/>
    </xf>
    <xf numFmtId="37" fontId="3" fillId="0" borderId="0" xfId="3" applyNumberFormat="1" applyFont="1" applyAlignment="1">
      <alignment horizontal="right"/>
    </xf>
    <xf numFmtId="5" fontId="3" fillId="0" borderId="0" xfId="3" applyNumberFormat="1" applyFont="1" applyAlignment="1">
      <alignment horizontal="right"/>
    </xf>
    <xf numFmtId="0" fontId="3" fillId="0" borderId="0" xfId="6" quotePrefix="1" applyFont="1" applyAlignment="1">
      <alignment horizontal="left"/>
    </xf>
    <xf numFmtId="164" fontId="3" fillId="0" borderId="6" xfId="3" applyNumberFormat="1" applyFont="1" applyBorder="1"/>
    <xf numFmtId="41" fontId="3" fillId="0" borderId="0" xfId="3" applyNumberFormat="1" applyFont="1"/>
    <xf numFmtId="164" fontId="3" fillId="0" borderId="0" xfId="1" applyNumberFormat="1" applyFont="1" applyFill="1"/>
    <xf numFmtId="0" fontId="3" fillId="0" borderId="1" xfId="3" quotePrefix="1" applyFont="1" applyBorder="1" applyAlignment="1">
      <alignment horizontal="left"/>
    </xf>
    <xf numFmtId="168" fontId="3" fillId="0" borderId="1" xfId="3" applyNumberFormat="1" applyFont="1" applyBorder="1" applyAlignment="1">
      <alignment horizontal="center"/>
    </xf>
    <xf numFmtId="0" fontId="2" fillId="0" borderId="0" xfId="2"/>
    <xf numFmtId="0" fontId="3" fillId="0" borderId="0" xfId="8" quotePrefix="1" applyFont="1" applyAlignment="1">
      <alignment horizontal="left"/>
    </xf>
    <xf numFmtId="0" fontId="3" fillId="0" borderId="0" xfId="8" quotePrefix="1" applyFont="1" applyAlignment="1">
      <alignment horizontal="left" vertical="top"/>
    </xf>
    <xf numFmtId="0" fontId="3" fillId="0" borderId="1" xfId="8" quotePrefix="1" applyFont="1" applyBorder="1" applyAlignment="1">
      <alignment horizontal="left" vertical="top"/>
    </xf>
    <xf numFmtId="0" fontId="3" fillId="0" borderId="1" xfId="8" quotePrefix="1" applyFont="1" applyBorder="1" applyAlignment="1">
      <alignment horizontal="left"/>
    </xf>
  </cellXfs>
  <cellStyles count="9">
    <cellStyle name="Comma" xfId="1" builtinId="3"/>
    <cellStyle name="Comma 2" xfId="4" xr:uid="{202EBFAE-4B03-4A47-81C6-961834360D26}"/>
    <cellStyle name="Currency 2" xfId="7" xr:uid="{F2FDB4D2-BB29-4C0F-87DD-0090E01CB594}"/>
    <cellStyle name="Normal" xfId="0" builtinId="0"/>
    <cellStyle name="Normal 2 2 6" xfId="3" xr:uid="{3B0965B6-165B-455C-B7B2-ED87A9650A44}"/>
    <cellStyle name="Normal 2 2 6 4 5" xfId="6" xr:uid="{F2D0349D-296C-46C6-A19D-2AA33F67AB39}"/>
    <cellStyle name="Normal 25" xfId="8" xr:uid="{3FC1BD84-3B94-48AE-B50C-5E710E400D05}"/>
    <cellStyle name="Normal 3" xfId="2" xr:uid="{587EEF66-C31A-41C4-9DFC-F4F08448E7A0}"/>
    <cellStyle name="Normal_Sheet1 2" xfId="5" xr:uid="{EEC53E38-FECB-451D-85DF-47D882691CBF}"/>
  </cellStyles>
  <dxfs count="0"/>
  <tableStyles count="1" defaultTableStyle="TableStyleMedium2" defaultPivotStyle="PivotStyleLight16">
    <tableStyle name="Invisible" pivot="0" table="0" count="0" xr9:uid="{DDC6A2FB-F533-4A0A-9089-786DD4FDAF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C90D-B1AF-4032-BD93-DB509341928C}">
  <dimension ref="A1:T570"/>
  <sheetViews>
    <sheetView tabSelected="1" view="pageBreakPreview" zoomScale="80" zoomScaleNormal="100" zoomScaleSheetLayoutView="80" workbookViewId="0">
      <selection activeCell="U28" sqref="U28"/>
    </sheetView>
  </sheetViews>
  <sheetFormatPr defaultColWidth="9.140625" defaultRowHeight="12.75" x14ac:dyDescent="0.2"/>
  <cols>
    <col min="1" max="1" width="4.140625" style="42" customWidth="1"/>
    <col min="2" max="2" width="4.7109375" style="42" customWidth="1"/>
    <col min="3" max="3" width="10.5703125" style="42" customWidth="1"/>
    <col min="4" max="4" width="33.28515625" style="42" customWidth="1"/>
    <col min="5" max="5" width="2" style="42" customWidth="1"/>
    <col min="6" max="6" width="10.28515625" style="42" customWidth="1"/>
    <col min="7" max="7" width="2" style="42" customWidth="1"/>
    <col min="8" max="8" width="14.7109375" style="42" customWidth="1"/>
    <col min="9" max="9" width="2" style="42" customWidth="1"/>
    <col min="10" max="10" width="14.7109375" style="42" customWidth="1"/>
    <col min="11" max="11" width="2" style="42" customWidth="1"/>
    <col min="12" max="12" width="14.7109375" style="42" customWidth="1"/>
    <col min="13" max="13" width="2" style="42" customWidth="1"/>
    <col min="14" max="14" width="14.7109375" style="42" customWidth="1"/>
    <col min="15" max="15" width="2" style="42" customWidth="1"/>
    <col min="16" max="16" width="14.7109375" style="42" customWidth="1"/>
    <col min="17" max="17" width="1.7109375" style="42" customWidth="1"/>
    <col min="18" max="18" width="26.28515625" style="42" customWidth="1"/>
    <col min="19" max="20" width="9.140625" style="93"/>
    <col min="21" max="21" width="9.140625" style="93" customWidth="1"/>
    <col min="22" max="16384" width="9.140625" style="93"/>
  </cols>
  <sheetData>
    <row r="1" spans="1:20" x14ac:dyDescent="0.2">
      <c r="A1" s="91" t="s">
        <v>0</v>
      </c>
      <c r="B1" s="41"/>
      <c r="C1" s="41"/>
      <c r="D1" s="41"/>
      <c r="E1" s="41"/>
      <c r="F1" s="41"/>
      <c r="G1" s="41" t="s">
        <v>1</v>
      </c>
      <c r="H1" s="41"/>
      <c r="I1" s="41"/>
      <c r="J1" s="41"/>
      <c r="K1" s="41"/>
      <c r="L1" s="41"/>
      <c r="M1" s="41"/>
      <c r="N1" s="41"/>
      <c r="O1" s="63"/>
      <c r="P1" s="92">
        <v>10</v>
      </c>
      <c r="Q1" s="41"/>
      <c r="R1" s="63" t="s">
        <v>218</v>
      </c>
    </row>
    <row r="2" spans="1:20" x14ac:dyDescent="0.2">
      <c r="A2" s="42" t="s">
        <v>2</v>
      </c>
      <c r="E2" s="44" t="s">
        <v>3</v>
      </c>
      <c r="F2" s="69" t="s">
        <v>4</v>
      </c>
      <c r="J2" s="65"/>
      <c r="K2" s="65"/>
      <c r="M2" s="65"/>
      <c r="N2" s="65"/>
      <c r="O2" s="66"/>
      <c r="P2" s="65" t="s">
        <v>5</v>
      </c>
      <c r="R2" s="43"/>
    </row>
    <row r="3" spans="1:20" x14ac:dyDescent="0.2">
      <c r="F3" s="42" t="s">
        <v>6</v>
      </c>
      <c r="J3" s="44"/>
      <c r="K3" s="43"/>
      <c r="N3" s="44"/>
      <c r="O3" s="44"/>
      <c r="P3" s="94" t="s">
        <v>7</v>
      </c>
      <c r="R3" s="44"/>
    </row>
    <row r="4" spans="1:20" x14ac:dyDescent="0.2">
      <c r="A4" s="42" t="s">
        <v>8</v>
      </c>
      <c r="J4" s="44"/>
      <c r="K4" s="43"/>
      <c r="L4" s="44"/>
      <c r="O4" s="44"/>
      <c r="P4" s="94" t="s">
        <v>9</v>
      </c>
      <c r="R4" s="44"/>
    </row>
    <row r="5" spans="1:20" x14ac:dyDescent="0.2">
      <c r="J5" s="44"/>
      <c r="K5" s="43"/>
      <c r="L5" s="44"/>
      <c r="O5" s="44" t="s">
        <v>10</v>
      </c>
      <c r="P5" s="94" t="s">
        <v>11</v>
      </c>
      <c r="R5" s="44"/>
    </row>
    <row r="6" spans="1:20" ht="14.45" customHeight="1" x14ac:dyDescent="0.2">
      <c r="J6" s="44"/>
      <c r="K6" s="43"/>
      <c r="L6" s="44"/>
      <c r="O6" s="44"/>
      <c r="P6" s="94" t="s">
        <v>12</v>
      </c>
      <c r="Q6" s="95"/>
      <c r="R6" s="95"/>
      <c r="S6" s="94"/>
      <c r="T6" s="94"/>
    </row>
    <row r="7" spans="1:20" ht="15" customHeight="1" thickBot="1" x14ac:dyDescent="0.25">
      <c r="A7" s="91" t="s">
        <v>13</v>
      </c>
      <c r="B7" s="41"/>
      <c r="C7" s="41"/>
      <c r="D7" s="41"/>
      <c r="E7" s="41"/>
      <c r="F7" s="41"/>
      <c r="G7" s="41"/>
      <c r="H7" s="48" t="s">
        <v>14</v>
      </c>
      <c r="I7" s="41"/>
      <c r="J7" s="41"/>
      <c r="K7" s="41"/>
      <c r="L7" s="41"/>
      <c r="M7" s="41"/>
      <c r="N7" s="41"/>
      <c r="O7" s="63"/>
      <c r="P7" s="97" t="s">
        <v>217</v>
      </c>
      <c r="Q7" s="96"/>
      <c r="R7" s="96"/>
    </row>
    <row r="8" spans="1:20" x14ac:dyDescent="0.2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</row>
    <row r="9" spans="1:20" x14ac:dyDescent="0.2">
      <c r="C9" s="45" t="s">
        <v>15</v>
      </c>
      <c r="D9" s="45" t="s">
        <v>16</v>
      </c>
      <c r="E9" s="45"/>
      <c r="F9" s="45" t="s">
        <v>17</v>
      </c>
      <c r="G9" s="45"/>
      <c r="H9" s="45" t="s">
        <v>18</v>
      </c>
      <c r="I9" s="45"/>
      <c r="J9" s="47" t="s">
        <v>19</v>
      </c>
      <c r="K9" s="47"/>
      <c r="L9" s="45" t="s">
        <v>20</v>
      </c>
      <c r="M9" s="45"/>
      <c r="N9" s="45" t="s">
        <v>21</v>
      </c>
      <c r="O9" s="46"/>
      <c r="P9" s="45" t="s">
        <v>22</v>
      </c>
      <c r="Q9" s="45"/>
      <c r="R9" s="45" t="s">
        <v>23</v>
      </c>
    </row>
    <row r="10" spans="1:20" x14ac:dyDescent="0.2">
      <c r="C10" s="47" t="s">
        <v>24</v>
      </c>
      <c r="D10" s="47" t="s">
        <v>24</v>
      </c>
      <c r="F10" s="47" t="s">
        <v>25</v>
      </c>
      <c r="G10" s="47"/>
      <c r="H10" s="45" t="s">
        <v>26</v>
      </c>
      <c r="I10" s="47"/>
      <c r="J10" s="45" t="s">
        <v>27</v>
      </c>
      <c r="K10" s="47"/>
      <c r="L10" s="47" t="s">
        <v>27</v>
      </c>
      <c r="M10" s="47"/>
      <c r="O10" s="44"/>
      <c r="P10" s="47" t="s">
        <v>26</v>
      </c>
      <c r="R10" s="47"/>
    </row>
    <row r="11" spans="1:20" x14ac:dyDescent="0.2">
      <c r="A11" s="47" t="s">
        <v>28</v>
      </c>
      <c r="B11" s="47"/>
      <c r="C11" s="47" t="s">
        <v>29</v>
      </c>
      <c r="D11" s="47" t="s">
        <v>29</v>
      </c>
      <c r="E11" s="45"/>
      <c r="F11" s="47" t="s">
        <v>30</v>
      </c>
      <c r="G11" s="47"/>
      <c r="H11" s="47" t="s">
        <v>31</v>
      </c>
      <c r="I11" s="47"/>
      <c r="J11" s="47" t="s">
        <v>26</v>
      </c>
      <c r="K11" s="45"/>
      <c r="L11" s="47" t="s">
        <v>26</v>
      </c>
      <c r="M11" s="43"/>
      <c r="N11" s="47" t="s">
        <v>32</v>
      </c>
      <c r="O11" s="46"/>
      <c r="P11" s="45" t="s">
        <v>31</v>
      </c>
      <c r="Q11" s="45"/>
      <c r="R11" s="47" t="s">
        <v>33</v>
      </c>
    </row>
    <row r="12" spans="1:20" ht="13.5" thickBot="1" x14ac:dyDescent="0.25">
      <c r="A12" s="48" t="s">
        <v>34</v>
      </c>
      <c r="B12" s="48"/>
      <c r="C12" s="48" t="s">
        <v>35</v>
      </c>
      <c r="D12" s="48" t="s">
        <v>36</v>
      </c>
      <c r="E12" s="48"/>
      <c r="F12" s="49" t="s">
        <v>37</v>
      </c>
      <c r="G12" s="49"/>
      <c r="H12" s="49" t="s">
        <v>38</v>
      </c>
      <c r="I12" s="50"/>
      <c r="J12" s="49" t="s">
        <v>39</v>
      </c>
      <c r="K12" s="50"/>
      <c r="L12" s="50" t="s">
        <v>40</v>
      </c>
      <c r="M12" s="51"/>
      <c r="N12" s="51" t="s">
        <v>41</v>
      </c>
      <c r="O12" s="52"/>
      <c r="P12" s="51" t="s">
        <v>42</v>
      </c>
      <c r="Q12" s="51"/>
      <c r="R12" s="51" t="s">
        <v>43</v>
      </c>
    </row>
    <row r="13" spans="1:20" x14ac:dyDescent="0.2">
      <c r="A13" s="47">
        <v>1</v>
      </c>
      <c r="B13" s="53"/>
      <c r="N13" s="54">
        <v>6</v>
      </c>
      <c r="O13" s="44"/>
    </row>
    <row r="14" spans="1:20" x14ac:dyDescent="0.2">
      <c r="A14" s="47">
        <f t="shared" ref="A14:A56" si="0">A13+1</f>
        <v>2</v>
      </c>
      <c r="B14" s="53"/>
      <c r="D14" s="42" t="s">
        <v>44</v>
      </c>
      <c r="F14" s="54">
        <v>24</v>
      </c>
      <c r="G14" s="55"/>
      <c r="H14" s="54">
        <v>3</v>
      </c>
      <c r="I14" s="55"/>
      <c r="J14" s="54">
        <v>4</v>
      </c>
      <c r="K14" s="55"/>
      <c r="L14" s="54">
        <v>5</v>
      </c>
      <c r="M14" s="55"/>
      <c r="N14" s="54">
        <v>7</v>
      </c>
      <c r="O14" s="56"/>
      <c r="P14" s="54">
        <v>8</v>
      </c>
      <c r="Q14" s="55"/>
      <c r="R14" s="54">
        <v>9</v>
      </c>
    </row>
    <row r="15" spans="1:20" x14ac:dyDescent="0.2">
      <c r="A15" s="47">
        <f t="shared" si="0"/>
        <v>3</v>
      </c>
      <c r="B15" s="53"/>
      <c r="D15" s="42" t="s">
        <v>45</v>
      </c>
      <c r="O15" s="44"/>
    </row>
    <row r="16" spans="1:20" x14ac:dyDescent="0.2">
      <c r="A16" s="47">
        <f t="shared" si="0"/>
        <v>4</v>
      </c>
      <c r="B16" s="53"/>
      <c r="D16" s="42" t="s">
        <v>46</v>
      </c>
      <c r="H16" s="20"/>
      <c r="I16" s="20"/>
      <c r="J16" s="3"/>
      <c r="K16" s="3"/>
      <c r="L16" s="3"/>
      <c r="M16" s="3"/>
      <c r="N16" s="3"/>
      <c r="O16" s="5"/>
      <c r="P16" s="40"/>
      <c r="Q16" s="40"/>
      <c r="R16" s="3"/>
    </row>
    <row r="17" spans="1:18" x14ac:dyDescent="0.2">
      <c r="A17" s="47">
        <f t="shared" si="0"/>
        <v>5</v>
      </c>
      <c r="B17" s="53"/>
      <c r="C17" s="47">
        <v>31140</v>
      </c>
      <c r="D17" s="42" t="s">
        <v>47</v>
      </c>
      <c r="F17" s="57">
        <v>3.2</v>
      </c>
      <c r="G17" s="44"/>
      <c r="H17" s="13">
        <v>253327.68773000012</v>
      </c>
      <c r="I17" s="14"/>
      <c r="J17" s="13">
        <v>28058.42685</v>
      </c>
      <c r="K17" s="12"/>
      <c r="L17" s="13">
        <v>-496.25665000000004</v>
      </c>
      <c r="M17" s="12"/>
      <c r="N17" s="13">
        <v>0</v>
      </c>
      <c r="O17" s="14"/>
      <c r="P17" s="13">
        <f>SUM(H17,J17,L17,N17)</f>
        <v>280889.85793000011</v>
      </c>
      <c r="Q17" s="12"/>
      <c r="R17" s="13">
        <v>255632.52487999998</v>
      </c>
    </row>
    <row r="18" spans="1:18" x14ac:dyDescent="0.2">
      <c r="A18" s="47">
        <f t="shared" si="0"/>
        <v>6</v>
      </c>
      <c r="B18" s="53"/>
      <c r="C18" s="47">
        <v>31240</v>
      </c>
      <c r="D18" s="42" t="s">
        <v>48</v>
      </c>
      <c r="F18" s="57">
        <v>4.5999999999999996</v>
      </c>
      <c r="G18" s="44"/>
      <c r="H18" s="13">
        <v>188160.52046999987</v>
      </c>
      <c r="I18" s="14"/>
      <c r="J18" s="13">
        <v>2827.4791800000003</v>
      </c>
      <c r="K18" s="12"/>
      <c r="L18" s="13">
        <v>-1358.69417</v>
      </c>
      <c r="M18" s="12"/>
      <c r="N18" s="13">
        <v>0</v>
      </c>
      <c r="O18" s="14"/>
      <c r="P18" s="13">
        <f>SUM(H18,J18,L18,N18)</f>
        <v>189629.30547999986</v>
      </c>
      <c r="Q18" s="12"/>
      <c r="R18" s="13">
        <v>195814.15101</v>
      </c>
    </row>
    <row r="19" spans="1:18" x14ac:dyDescent="0.2">
      <c r="A19" s="47">
        <f t="shared" si="0"/>
        <v>7</v>
      </c>
      <c r="B19" s="53"/>
      <c r="C19" s="47">
        <v>31440</v>
      </c>
      <c r="D19" s="42" t="s">
        <v>49</v>
      </c>
      <c r="F19" s="57">
        <v>3.1</v>
      </c>
      <c r="G19" s="44"/>
      <c r="H19" s="13">
        <v>9203.0727400000014</v>
      </c>
      <c r="I19" s="14"/>
      <c r="J19" s="13">
        <v>11850.779960000002</v>
      </c>
      <c r="K19" s="12"/>
      <c r="L19" s="13">
        <v>-367.41965999999996</v>
      </c>
      <c r="M19" s="12"/>
      <c r="N19" s="13">
        <v>0</v>
      </c>
      <c r="O19" s="14"/>
      <c r="P19" s="13">
        <f>SUM(H19,J19,L19,N19)</f>
        <v>20686.433040000004</v>
      </c>
      <c r="Q19" s="12"/>
      <c r="R19" s="13">
        <v>10956.07315</v>
      </c>
    </row>
    <row r="20" spans="1:18" x14ac:dyDescent="0.2">
      <c r="A20" s="47">
        <f t="shared" si="0"/>
        <v>8</v>
      </c>
      <c r="B20" s="53"/>
      <c r="C20" s="47">
        <v>31540</v>
      </c>
      <c r="D20" s="42" t="s">
        <v>50</v>
      </c>
      <c r="F20" s="57">
        <v>3.5000000000000004</v>
      </c>
      <c r="G20" s="44"/>
      <c r="H20" s="13">
        <v>43844.698180000007</v>
      </c>
      <c r="I20" s="14"/>
      <c r="J20" s="13">
        <v>161.30598999999998</v>
      </c>
      <c r="K20" s="12"/>
      <c r="L20" s="13">
        <v>-25.90945</v>
      </c>
      <c r="M20" s="12"/>
      <c r="N20" s="13">
        <v>0</v>
      </c>
      <c r="O20" s="14"/>
      <c r="P20" s="13">
        <f>SUM(H20,J20,L20,N20)</f>
        <v>43980.094720000008</v>
      </c>
      <c r="Q20" s="12"/>
      <c r="R20" s="13">
        <v>43859.259890000001</v>
      </c>
    </row>
    <row r="21" spans="1:18" x14ac:dyDescent="0.2">
      <c r="A21" s="47">
        <f t="shared" si="0"/>
        <v>9</v>
      </c>
      <c r="B21" s="53"/>
      <c r="C21" s="47">
        <v>31640</v>
      </c>
      <c r="D21" s="42" t="s">
        <v>51</v>
      </c>
      <c r="F21" s="57">
        <v>3.3000000000000003</v>
      </c>
      <c r="G21" s="44"/>
      <c r="H21" s="13">
        <v>25748.279890000002</v>
      </c>
      <c r="I21" s="14"/>
      <c r="J21" s="13">
        <v>1013.70962</v>
      </c>
      <c r="K21" s="12"/>
      <c r="L21" s="13">
        <v>-313.49071000000004</v>
      </c>
      <c r="M21" s="12"/>
      <c r="N21" s="13">
        <v>0</v>
      </c>
      <c r="O21" s="14"/>
      <c r="P21" s="13">
        <f>SUM(H21,J21,L21,N21)</f>
        <v>26448.498800000001</v>
      </c>
      <c r="Q21" s="12"/>
      <c r="R21" s="13">
        <v>26136.411909999999</v>
      </c>
    </row>
    <row r="22" spans="1:18" x14ac:dyDescent="0.2">
      <c r="A22" s="47">
        <f t="shared" si="0"/>
        <v>10</v>
      </c>
      <c r="B22" s="53"/>
      <c r="C22" s="47"/>
      <c r="D22" s="42" t="s">
        <v>52</v>
      </c>
      <c r="F22" s="58"/>
      <c r="H22" s="31">
        <f>SUM(H17:H21)</f>
        <v>520284.25900999998</v>
      </c>
      <c r="I22" s="5"/>
      <c r="J22" s="31">
        <f>SUM(J17:J21)</f>
        <v>43911.7016</v>
      </c>
      <c r="K22" s="5"/>
      <c r="L22" s="31">
        <f>SUM(L17:L21)</f>
        <v>-2561.7706400000002</v>
      </c>
      <c r="M22" s="5"/>
      <c r="N22" s="31">
        <f>SUM(N17:N21)</f>
        <v>0</v>
      </c>
      <c r="O22" s="5"/>
      <c r="P22" s="31">
        <f>SUM(P17:P21)</f>
        <v>561634.18996999995</v>
      </c>
      <c r="Q22" s="5"/>
      <c r="R22" s="31">
        <f>SUM(R17:R21)</f>
        <v>532398.42083999992</v>
      </c>
    </row>
    <row r="23" spans="1:18" x14ac:dyDescent="0.2">
      <c r="A23" s="47">
        <f t="shared" si="0"/>
        <v>11</v>
      </c>
      <c r="B23" s="53"/>
      <c r="C23" s="47"/>
      <c r="F23" s="58"/>
      <c r="H23" s="32"/>
      <c r="I23" s="32"/>
      <c r="J23" s="32"/>
      <c r="K23" s="17"/>
      <c r="L23" s="32"/>
      <c r="M23" s="17"/>
      <c r="N23" s="32"/>
      <c r="O23" s="17"/>
      <c r="P23" s="32"/>
      <c r="Q23" s="17"/>
      <c r="R23" s="32"/>
    </row>
    <row r="24" spans="1:18" x14ac:dyDescent="0.2">
      <c r="A24" s="47">
        <f t="shared" si="0"/>
        <v>12</v>
      </c>
      <c r="B24" s="53"/>
      <c r="C24" s="47"/>
      <c r="D24" s="42" t="s">
        <v>53</v>
      </c>
      <c r="F24" s="58"/>
      <c r="H24" s="39"/>
      <c r="I24" s="39"/>
      <c r="J24" s="39"/>
      <c r="K24" s="17"/>
      <c r="L24" s="39"/>
      <c r="M24" s="17"/>
      <c r="N24" s="39"/>
      <c r="O24" s="17"/>
      <c r="P24" s="39"/>
      <c r="Q24" s="17"/>
      <c r="R24" s="39"/>
    </row>
    <row r="25" spans="1:18" x14ac:dyDescent="0.2">
      <c r="A25" s="47">
        <f t="shared" si="0"/>
        <v>13</v>
      </c>
      <c r="B25" s="53"/>
      <c r="C25" s="47">
        <v>31141</v>
      </c>
      <c r="D25" s="42" t="s">
        <v>47</v>
      </c>
      <c r="F25" s="57">
        <v>2.8000000000000003</v>
      </c>
      <c r="G25" s="44"/>
      <c r="H25" s="13">
        <v>0</v>
      </c>
      <c r="I25" s="14"/>
      <c r="J25" s="13">
        <v>0</v>
      </c>
      <c r="K25" s="12"/>
      <c r="L25" s="13">
        <v>0</v>
      </c>
      <c r="M25" s="12"/>
      <c r="N25" s="13">
        <v>0</v>
      </c>
      <c r="O25" s="14"/>
      <c r="P25" s="13">
        <f>SUM(H25,J25,L25,N25)</f>
        <v>0</v>
      </c>
      <c r="Q25" s="12"/>
      <c r="R25" s="13">
        <v>0</v>
      </c>
    </row>
    <row r="26" spans="1:18" x14ac:dyDescent="0.2">
      <c r="A26" s="47">
        <f t="shared" si="0"/>
        <v>14</v>
      </c>
      <c r="B26" s="53"/>
      <c r="C26" s="47">
        <v>31241</v>
      </c>
      <c r="D26" s="42" t="s">
        <v>48</v>
      </c>
      <c r="F26" s="57">
        <v>5.2</v>
      </c>
      <c r="G26" s="44"/>
      <c r="H26" s="13">
        <v>0</v>
      </c>
      <c r="I26" s="14"/>
      <c r="J26" s="13">
        <v>0</v>
      </c>
      <c r="K26" s="12"/>
      <c r="L26" s="13">
        <v>0</v>
      </c>
      <c r="M26" s="12"/>
      <c r="N26" s="13">
        <v>0</v>
      </c>
      <c r="O26" s="14"/>
      <c r="P26" s="13">
        <f>SUM(H26,J26,L26,N26)</f>
        <v>0</v>
      </c>
      <c r="Q26" s="12"/>
      <c r="R26" s="13">
        <v>0</v>
      </c>
    </row>
    <row r="27" spans="1:18" x14ac:dyDescent="0.2">
      <c r="A27" s="47">
        <f t="shared" si="0"/>
        <v>15</v>
      </c>
      <c r="B27" s="53"/>
      <c r="C27" s="47">
        <v>31441</v>
      </c>
      <c r="D27" s="42" t="s">
        <v>49</v>
      </c>
      <c r="F27" s="57">
        <v>5.8</v>
      </c>
      <c r="G27" s="44"/>
      <c r="H27" s="13">
        <v>0</v>
      </c>
      <c r="I27" s="14"/>
      <c r="J27" s="13">
        <v>0</v>
      </c>
      <c r="K27" s="12"/>
      <c r="L27" s="13">
        <v>0</v>
      </c>
      <c r="M27" s="12"/>
      <c r="N27" s="13">
        <v>0</v>
      </c>
      <c r="O27" s="14"/>
      <c r="P27" s="13">
        <f>SUM(H27,J27,L27,N27)</f>
        <v>0</v>
      </c>
      <c r="Q27" s="12"/>
      <c r="R27" s="13">
        <v>0</v>
      </c>
    </row>
    <row r="28" spans="1:18" x14ac:dyDescent="0.2">
      <c r="A28" s="47">
        <f t="shared" si="0"/>
        <v>16</v>
      </c>
      <c r="B28" s="53"/>
      <c r="C28" s="47">
        <v>31541</v>
      </c>
      <c r="D28" s="42" t="s">
        <v>50</v>
      </c>
      <c r="F28" s="57">
        <v>4.3999999999999995</v>
      </c>
      <c r="G28" s="44"/>
      <c r="H28" s="13">
        <v>0</v>
      </c>
      <c r="I28" s="14"/>
      <c r="J28" s="13">
        <v>0</v>
      </c>
      <c r="K28" s="12"/>
      <c r="L28" s="13">
        <v>0</v>
      </c>
      <c r="M28" s="12"/>
      <c r="N28" s="13">
        <v>0</v>
      </c>
      <c r="O28" s="14"/>
      <c r="P28" s="13">
        <f>SUM(H28,J28,L28,N28)</f>
        <v>0</v>
      </c>
      <c r="Q28" s="12"/>
      <c r="R28" s="13">
        <v>0</v>
      </c>
    </row>
    <row r="29" spans="1:18" x14ac:dyDescent="0.2">
      <c r="A29" s="47">
        <f t="shared" si="0"/>
        <v>17</v>
      </c>
      <c r="B29" s="53"/>
      <c r="C29" s="47">
        <v>31641</v>
      </c>
      <c r="D29" s="42" t="s">
        <v>51</v>
      </c>
      <c r="F29" s="57">
        <v>3.5999999999999996</v>
      </c>
      <c r="G29" s="44"/>
      <c r="H29" s="13">
        <v>0</v>
      </c>
      <c r="I29" s="14"/>
      <c r="J29" s="13">
        <v>0</v>
      </c>
      <c r="K29" s="12"/>
      <c r="L29" s="13">
        <v>0</v>
      </c>
      <c r="M29" s="12"/>
      <c r="N29" s="13">
        <v>0</v>
      </c>
      <c r="O29" s="14"/>
      <c r="P29" s="13">
        <f>SUM(H29,J29,L29,N29)</f>
        <v>0</v>
      </c>
      <c r="Q29" s="12"/>
      <c r="R29" s="13">
        <v>0</v>
      </c>
    </row>
    <row r="30" spans="1:18" x14ac:dyDescent="0.2">
      <c r="A30" s="47">
        <f t="shared" si="0"/>
        <v>18</v>
      </c>
      <c r="B30" s="53"/>
      <c r="C30" s="47"/>
      <c r="D30" s="42" t="s">
        <v>54</v>
      </c>
      <c r="F30" s="57"/>
      <c r="H30" s="31">
        <f>SUM(H25:H29)</f>
        <v>0</v>
      </c>
      <c r="I30" s="17"/>
      <c r="J30" s="31">
        <f>SUM(J25:J29)</f>
        <v>0</v>
      </c>
      <c r="K30" s="17"/>
      <c r="L30" s="31">
        <f>SUM(L25:L29)</f>
        <v>0</v>
      </c>
      <c r="M30" s="17"/>
      <c r="N30" s="31">
        <f>SUM(N25:N29)</f>
        <v>0</v>
      </c>
      <c r="O30" s="17"/>
      <c r="P30" s="31">
        <f>SUM(P25:P29)</f>
        <v>0</v>
      </c>
      <c r="Q30" s="17"/>
      <c r="R30" s="31">
        <f>SUM(R25:R29)</f>
        <v>0</v>
      </c>
    </row>
    <row r="31" spans="1:18" x14ac:dyDescent="0.2">
      <c r="A31" s="47">
        <f t="shared" si="0"/>
        <v>19</v>
      </c>
      <c r="B31" s="53"/>
      <c r="F31" s="58"/>
      <c r="O31" s="44"/>
    </row>
    <row r="32" spans="1:18" x14ac:dyDescent="0.2">
      <c r="A32" s="47">
        <f t="shared" si="0"/>
        <v>20</v>
      </c>
      <c r="B32" s="53"/>
      <c r="C32" s="47"/>
      <c r="D32" s="59" t="s">
        <v>55</v>
      </c>
      <c r="E32" s="59"/>
      <c r="F32" s="57"/>
      <c r="G32" s="59"/>
      <c r="H32" s="32"/>
      <c r="I32" s="32"/>
      <c r="J32" s="32"/>
      <c r="K32" s="17"/>
      <c r="L32" s="32"/>
      <c r="M32" s="17"/>
      <c r="N32" s="32"/>
      <c r="O32" s="17"/>
      <c r="P32" s="32"/>
      <c r="Q32" s="17"/>
      <c r="R32" s="32"/>
    </row>
    <row r="33" spans="1:18" x14ac:dyDescent="0.2">
      <c r="A33" s="47">
        <f t="shared" si="0"/>
        <v>21</v>
      </c>
      <c r="B33" s="53"/>
      <c r="C33" s="47">
        <v>31142</v>
      </c>
      <c r="D33" s="42" t="s">
        <v>47</v>
      </c>
      <c r="F33" s="57">
        <v>2.6</v>
      </c>
      <c r="G33" s="44"/>
      <c r="H33" s="13">
        <v>0</v>
      </c>
      <c r="I33" s="14"/>
      <c r="J33" s="13">
        <v>0</v>
      </c>
      <c r="K33" s="12"/>
      <c r="L33" s="13">
        <v>0</v>
      </c>
      <c r="M33" s="12"/>
      <c r="N33" s="13">
        <v>0</v>
      </c>
      <c r="O33" s="14"/>
      <c r="P33" s="13">
        <f>SUM(H33,J33,L33,N33)</f>
        <v>0</v>
      </c>
      <c r="Q33" s="12"/>
      <c r="R33" s="13">
        <v>0</v>
      </c>
    </row>
    <row r="34" spans="1:18" x14ac:dyDescent="0.2">
      <c r="A34" s="47">
        <f t="shared" si="0"/>
        <v>22</v>
      </c>
      <c r="B34" s="53"/>
      <c r="C34" s="47">
        <v>31242</v>
      </c>
      <c r="D34" s="42" t="s">
        <v>48</v>
      </c>
      <c r="F34" s="57">
        <v>4.3000000000000007</v>
      </c>
      <c r="G34" s="44"/>
      <c r="H34" s="13">
        <v>0</v>
      </c>
      <c r="I34" s="14"/>
      <c r="J34" s="13">
        <v>0</v>
      </c>
      <c r="K34" s="12"/>
      <c r="L34" s="13">
        <v>0</v>
      </c>
      <c r="M34" s="12"/>
      <c r="N34" s="13">
        <v>0</v>
      </c>
      <c r="O34" s="14"/>
      <c r="P34" s="13">
        <f>SUM(H34,J34,L34,N34)</f>
        <v>0</v>
      </c>
      <c r="Q34" s="12"/>
      <c r="R34" s="13">
        <v>0</v>
      </c>
    </row>
    <row r="35" spans="1:18" x14ac:dyDescent="0.2">
      <c r="A35" s="47">
        <f t="shared" si="0"/>
        <v>23</v>
      </c>
      <c r="B35" s="53"/>
      <c r="C35" s="47">
        <v>31442</v>
      </c>
      <c r="D35" s="42" t="s">
        <v>49</v>
      </c>
      <c r="F35" s="57">
        <v>4.0999999999999996</v>
      </c>
      <c r="G35" s="44"/>
      <c r="H35" s="13">
        <v>0</v>
      </c>
      <c r="I35" s="14"/>
      <c r="J35" s="13">
        <v>0</v>
      </c>
      <c r="K35" s="12"/>
      <c r="L35" s="13">
        <v>0</v>
      </c>
      <c r="M35" s="12"/>
      <c r="N35" s="13">
        <v>0</v>
      </c>
      <c r="O35" s="14"/>
      <c r="P35" s="13">
        <f>SUM(H35,J35,L35,N35)</f>
        <v>0</v>
      </c>
      <c r="Q35" s="12"/>
      <c r="R35" s="13">
        <v>0</v>
      </c>
    </row>
    <row r="36" spans="1:18" x14ac:dyDescent="0.2">
      <c r="A36" s="47">
        <f t="shared" si="0"/>
        <v>24</v>
      </c>
      <c r="B36" s="53"/>
      <c r="C36" s="47">
        <v>31542</v>
      </c>
      <c r="D36" s="42" t="s">
        <v>50</v>
      </c>
      <c r="F36" s="57">
        <v>5</v>
      </c>
      <c r="G36" s="44"/>
      <c r="H36" s="13">
        <v>0</v>
      </c>
      <c r="I36" s="14"/>
      <c r="J36" s="13">
        <v>0</v>
      </c>
      <c r="K36" s="12"/>
      <c r="L36" s="13">
        <v>0</v>
      </c>
      <c r="M36" s="12"/>
      <c r="N36" s="13">
        <v>0</v>
      </c>
      <c r="O36" s="14"/>
      <c r="P36" s="13">
        <f>SUM(H36,J36,L36,N36)</f>
        <v>0</v>
      </c>
      <c r="Q36" s="12"/>
      <c r="R36" s="13">
        <v>0</v>
      </c>
    </row>
    <row r="37" spans="1:18" x14ac:dyDescent="0.2">
      <c r="A37" s="47">
        <f t="shared" si="0"/>
        <v>25</v>
      </c>
      <c r="B37" s="53"/>
      <c r="C37" s="47">
        <v>31642</v>
      </c>
      <c r="D37" s="42" t="s">
        <v>51</v>
      </c>
      <c r="F37" s="57">
        <v>1.4000000000000001</v>
      </c>
      <c r="G37" s="44"/>
      <c r="H37" s="13">
        <v>0</v>
      </c>
      <c r="I37" s="14"/>
      <c r="J37" s="13">
        <v>0</v>
      </c>
      <c r="K37" s="12"/>
      <c r="L37" s="13">
        <v>0</v>
      </c>
      <c r="M37" s="12"/>
      <c r="N37" s="13">
        <v>0</v>
      </c>
      <c r="O37" s="14"/>
      <c r="P37" s="13">
        <f>SUM(H37,J37,L37,N37)</f>
        <v>0</v>
      </c>
      <c r="Q37" s="12"/>
      <c r="R37" s="13">
        <v>0</v>
      </c>
    </row>
    <row r="38" spans="1:18" x14ac:dyDescent="0.2">
      <c r="A38" s="47">
        <f t="shared" si="0"/>
        <v>26</v>
      </c>
      <c r="B38" s="53"/>
      <c r="C38" s="47"/>
      <c r="D38" s="60" t="s">
        <v>56</v>
      </c>
      <c r="E38" s="60"/>
      <c r="F38" s="57"/>
      <c r="H38" s="31">
        <f>SUM(H33:H37)</f>
        <v>0</v>
      </c>
      <c r="I38" s="17"/>
      <c r="J38" s="31">
        <f>SUM(J33:J37)</f>
        <v>0</v>
      </c>
      <c r="K38" s="17"/>
      <c r="L38" s="31">
        <f>SUM(L33:L37)</f>
        <v>0</v>
      </c>
      <c r="M38" s="17"/>
      <c r="N38" s="31">
        <f>SUM(N33:N37)</f>
        <v>0</v>
      </c>
      <c r="O38" s="17"/>
      <c r="P38" s="31">
        <f>SUM(P33:P37)</f>
        <v>0</v>
      </c>
      <c r="Q38" s="17"/>
      <c r="R38" s="31">
        <f>SUM(R33:R37)</f>
        <v>0</v>
      </c>
    </row>
    <row r="39" spans="1:18" x14ac:dyDescent="0.2">
      <c r="A39" s="47">
        <f t="shared" si="0"/>
        <v>27</v>
      </c>
      <c r="B39" s="53"/>
      <c r="C39" s="47"/>
      <c r="D39" s="60"/>
      <c r="E39" s="60"/>
      <c r="F39" s="57"/>
      <c r="G39" s="60"/>
      <c r="H39" s="17"/>
      <c r="I39" s="17"/>
      <c r="J39" s="17"/>
      <c r="K39" s="17"/>
      <c r="L39" s="17"/>
      <c r="M39" s="17"/>
      <c r="N39" s="17"/>
      <c r="O39" s="32"/>
      <c r="P39" s="17"/>
      <c r="Q39" s="32"/>
      <c r="R39" s="17"/>
    </row>
    <row r="40" spans="1:18" x14ac:dyDescent="0.2">
      <c r="A40" s="47">
        <f t="shared" si="0"/>
        <v>28</v>
      </c>
      <c r="B40" s="53"/>
      <c r="C40" s="47"/>
      <c r="D40" s="60" t="s">
        <v>57</v>
      </c>
      <c r="E40" s="60"/>
      <c r="F40" s="57"/>
      <c r="G40" s="60"/>
      <c r="H40" s="17"/>
      <c r="I40" s="17"/>
      <c r="J40" s="17"/>
      <c r="K40" s="17"/>
      <c r="L40" s="17"/>
      <c r="M40" s="17"/>
      <c r="N40" s="17"/>
      <c r="O40" s="32"/>
      <c r="P40" s="17"/>
      <c r="Q40" s="32"/>
      <c r="R40" s="17"/>
    </row>
    <row r="41" spans="1:18" x14ac:dyDescent="0.2">
      <c r="A41" s="47">
        <f t="shared" si="0"/>
        <v>29</v>
      </c>
      <c r="B41" s="53"/>
      <c r="C41" s="47">
        <v>31143</v>
      </c>
      <c r="D41" s="42" t="s">
        <v>47</v>
      </c>
      <c r="F41" s="57">
        <v>1.7000000000000002</v>
      </c>
      <c r="G41" s="44"/>
      <c r="H41" s="13">
        <v>0</v>
      </c>
      <c r="I41" s="14"/>
      <c r="J41" s="13">
        <v>0</v>
      </c>
      <c r="K41" s="12"/>
      <c r="L41" s="13">
        <v>0</v>
      </c>
      <c r="M41" s="12"/>
      <c r="N41" s="13">
        <v>0</v>
      </c>
      <c r="O41" s="14"/>
      <c r="P41" s="13">
        <f>SUM(H41,J41,L41,N41)</f>
        <v>0</v>
      </c>
      <c r="Q41" s="12"/>
      <c r="R41" s="13">
        <v>0</v>
      </c>
    </row>
    <row r="42" spans="1:18" x14ac:dyDescent="0.2">
      <c r="A42" s="47">
        <f t="shared" si="0"/>
        <v>30</v>
      </c>
      <c r="B42" s="53"/>
      <c r="C42" s="47">
        <v>31243</v>
      </c>
      <c r="D42" s="42" t="s">
        <v>48</v>
      </c>
      <c r="F42" s="57">
        <v>3.5999999999999996</v>
      </c>
      <c r="G42" s="44"/>
      <c r="H42" s="13">
        <v>0</v>
      </c>
      <c r="I42" s="14"/>
      <c r="J42" s="13">
        <v>0</v>
      </c>
      <c r="K42" s="12"/>
      <c r="L42" s="13">
        <v>0</v>
      </c>
      <c r="M42" s="12"/>
      <c r="N42" s="13">
        <v>0</v>
      </c>
      <c r="O42" s="14"/>
      <c r="P42" s="13">
        <f>SUM(H42,J42,L42,N42)</f>
        <v>0</v>
      </c>
      <c r="Q42" s="12"/>
      <c r="R42" s="13">
        <v>0</v>
      </c>
    </row>
    <row r="43" spans="1:18" x14ac:dyDescent="0.2">
      <c r="A43" s="47">
        <f t="shared" si="0"/>
        <v>31</v>
      </c>
      <c r="B43" s="53"/>
      <c r="C43" s="47">
        <v>31443</v>
      </c>
      <c r="D43" s="42" t="s">
        <v>49</v>
      </c>
      <c r="F43" s="57">
        <v>3.8</v>
      </c>
      <c r="G43" s="44"/>
      <c r="H43" s="13">
        <v>0</v>
      </c>
      <c r="I43" s="14"/>
      <c r="J43" s="13">
        <v>0</v>
      </c>
      <c r="K43" s="12"/>
      <c r="L43" s="13">
        <v>0</v>
      </c>
      <c r="M43" s="12"/>
      <c r="N43" s="13">
        <v>0</v>
      </c>
      <c r="O43" s="14"/>
      <c r="P43" s="13">
        <f>SUM(H43,J43,L43,N43)</f>
        <v>0</v>
      </c>
      <c r="Q43" s="12"/>
      <c r="R43" s="13">
        <v>0</v>
      </c>
    </row>
    <row r="44" spans="1:18" x14ac:dyDescent="0.2">
      <c r="A44" s="47">
        <f t="shared" si="0"/>
        <v>32</v>
      </c>
      <c r="B44" s="53"/>
      <c r="C44" s="47">
        <v>31543</v>
      </c>
      <c r="D44" s="42" t="s">
        <v>50</v>
      </c>
      <c r="F44" s="57">
        <v>3.2999999999999994</v>
      </c>
      <c r="G44" s="44"/>
      <c r="H44" s="13">
        <v>0</v>
      </c>
      <c r="I44" s="14"/>
      <c r="J44" s="13">
        <v>0</v>
      </c>
      <c r="K44" s="12"/>
      <c r="L44" s="13">
        <v>0</v>
      </c>
      <c r="M44" s="12"/>
      <c r="N44" s="13">
        <v>0</v>
      </c>
      <c r="O44" s="14"/>
      <c r="P44" s="13">
        <f>SUM(H44,J44,L44,N44)</f>
        <v>0</v>
      </c>
      <c r="Q44" s="12"/>
      <c r="R44" s="13">
        <v>0</v>
      </c>
    </row>
    <row r="45" spans="1:18" x14ac:dyDescent="0.2">
      <c r="A45" s="47">
        <f t="shared" si="0"/>
        <v>33</v>
      </c>
      <c r="B45" s="53"/>
      <c r="C45" s="47">
        <v>31643</v>
      </c>
      <c r="D45" s="42" t="s">
        <v>51</v>
      </c>
      <c r="F45" s="57">
        <v>3.5999999999999996</v>
      </c>
      <c r="G45" s="44"/>
      <c r="H45" s="13">
        <v>0</v>
      </c>
      <c r="I45" s="14"/>
      <c r="J45" s="13">
        <v>0</v>
      </c>
      <c r="K45" s="12"/>
      <c r="L45" s="13">
        <v>0</v>
      </c>
      <c r="M45" s="12"/>
      <c r="N45" s="13">
        <v>0</v>
      </c>
      <c r="O45" s="14"/>
      <c r="P45" s="13">
        <f>SUM(H45,J45,L45,N45)</f>
        <v>0</v>
      </c>
      <c r="Q45" s="12"/>
      <c r="R45" s="13">
        <v>0</v>
      </c>
    </row>
    <row r="46" spans="1:18" x14ac:dyDescent="0.2">
      <c r="A46" s="47">
        <f t="shared" si="0"/>
        <v>34</v>
      </c>
      <c r="B46" s="53"/>
      <c r="C46" s="47"/>
      <c r="D46" s="60" t="s">
        <v>58</v>
      </c>
      <c r="E46" s="60"/>
      <c r="F46" s="57"/>
      <c r="H46" s="31">
        <f>SUM(H41:H45)</f>
        <v>0</v>
      </c>
      <c r="I46" s="17"/>
      <c r="J46" s="31">
        <f>SUM(J41:J45)</f>
        <v>0</v>
      </c>
      <c r="K46" s="17"/>
      <c r="L46" s="31">
        <f>SUM(L41:L45)</f>
        <v>0</v>
      </c>
      <c r="M46" s="17"/>
      <c r="N46" s="31">
        <f>SUM(N41:N45)</f>
        <v>0</v>
      </c>
      <c r="O46" s="17"/>
      <c r="P46" s="31">
        <f>SUM(P41:P45)</f>
        <v>0</v>
      </c>
      <c r="Q46" s="17"/>
      <c r="R46" s="31">
        <f>SUM(R41:R45)</f>
        <v>0</v>
      </c>
    </row>
    <row r="47" spans="1:18" x14ac:dyDescent="0.2">
      <c r="A47" s="47">
        <f t="shared" si="0"/>
        <v>35</v>
      </c>
      <c r="B47" s="53"/>
      <c r="F47" s="58"/>
      <c r="O47" s="44"/>
    </row>
    <row r="48" spans="1:18" x14ac:dyDescent="0.2">
      <c r="A48" s="47">
        <f t="shared" si="0"/>
        <v>36</v>
      </c>
      <c r="B48" s="53"/>
      <c r="C48" s="57"/>
      <c r="D48" s="60" t="s">
        <v>59</v>
      </c>
      <c r="E48" s="60"/>
      <c r="F48" s="57"/>
      <c r="G48" s="60"/>
      <c r="H48" s="17"/>
      <c r="I48" s="17"/>
      <c r="J48" s="17"/>
      <c r="K48" s="17"/>
      <c r="L48" s="17"/>
      <c r="M48" s="17"/>
      <c r="N48" s="17"/>
      <c r="O48" s="32"/>
      <c r="P48" s="17"/>
      <c r="Q48" s="32"/>
      <c r="R48" s="17"/>
    </row>
    <row r="49" spans="1:18" x14ac:dyDescent="0.2">
      <c r="A49" s="47">
        <f t="shared" si="0"/>
        <v>37</v>
      </c>
      <c r="B49" s="61"/>
      <c r="C49" s="47">
        <v>31144</v>
      </c>
      <c r="D49" s="42" t="s">
        <v>47</v>
      </c>
      <c r="F49" s="57">
        <v>1.9</v>
      </c>
      <c r="G49" s="44"/>
      <c r="H49" s="13">
        <v>55423.815810000007</v>
      </c>
      <c r="I49" s="14"/>
      <c r="J49" s="13">
        <v>617.89933999999994</v>
      </c>
      <c r="K49" s="12"/>
      <c r="L49" s="13">
        <v>-139.47883999999999</v>
      </c>
      <c r="M49" s="12"/>
      <c r="N49" s="13">
        <v>0</v>
      </c>
      <c r="O49" s="14"/>
      <c r="P49" s="13">
        <f>SUM(H49,J49,L49,N49)</f>
        <v>55902.23631</v>
      </c>
      <c r="Q49" s="12"/>
      <c r="R49" s="13">
        <v>55594.712009999996</v>
      </c>
    </row>
    <row r="50" spans="1:18" x14ac:dyDescent="0.2">
      <c r="A50" s="47">
        <f t="shared" si="0"/>
        <v>38</v>
      </c>
      <c r="B50" s="61"/>
      <c r="C50" s="47">
        <v>31244</v>
      </c>
      <c r="D50" s="42" t="s">
        <v>48</v>
      </c>
      <c r="F50" s="57">
        <v>3.2999999999999994</v>
      </c>
      <c r="G50" s="44"/>
      <c r="H50" s="13">
        <v>294179.50793999975</v>
      </c>
      <c r="I50" s="14"/>
      <c r="J50" s="13">
        <v>19030.862089999999</v>
      </c>
      <c r="K50" s="12"/>
      <c r="L50" s="13">
        <v>-4150.4370699999999</v>
      </c>
      <c r="M50" s="12"/>
      <c r="N50" s="13">
        <v>0</v>
      </c>
      <c r="O50" s="14"/>
      <c r="P50" s="13">
        <f>SUM(H50,J50,L50,N50)</f>
        <v>309059.93295999977</v>
      </c>
      <c r="Q50" s="12"/>
      <c r="R50" s="13">
        <v>302683.49302999995</v>
      </c>
    </row>
    <row r="51" spans="1:18" x14ac:dyDescent="0.2">
      <c r="A51" s="47">
        <f t="shared" si="0"/>
        <v>39</v>
      </c>
      <c r="B51" s="61"/>
      <c r="C51" s="47">
        <v>31444</v>
      </c>
      <c r="D51" s="42" t="s">
        <v>49</v>
      </c>
      <c r="F51" s="57">
        <v>3.2</v>
      </c>
      <c r="G51" s="44"/>
      <c r="H51" s="13">
        <v>110049.60276000004</v>
      </c>
      <c r="I51" s="14"/>
      <c r="J51" s="13">
        <v>3783.4222300000001</v>
      </c>
      <c r="K51" s="12"/>
      <c r="L51" s="13">
        <v>-445.40151000000003</v>
      </c>
      <c r="M51" s="12"/>
      <c r="N51" s="13">
        <v>0</v>
      </c>
      <c r="O51" s="14"/>
      <c r="P51" s="13">
        <f>SUM(H51,J51,L51,N51)</f>
        <v>113387.62348000004</v>
      </c>
      <c r="Q51" s="12"/>
      <c r="R51" s="13">
        <v>111591.23208</v>
      </c>
    </row>
    <row r="52" spans="1:18" x14ac:dyDescent="0.2">
      <c r="A52" s="47">
        <f t="shared" si="0"/>
        <v>40</v>
      </c>
      <c r="B52" s="61"/>
      <c r="C52" s="47">
        <v>31544</v>
      </c>
      <c r="D52" s="42" t="s">
        <v>50</v>
      </c>
      <c r="F52" s="57">
        <v>2.9</v>
      </c>
      <c r="G52" s="44"/>
      <c r="H52" s="13">
        <v>52321.753069999992</v>
      </c>
      <c r="I52" s="14"/>
      <c r="J52" s="13">
        <v>1135.21488</v>
      </c>
      <c r="K52" s="12"/>
      <c r="L52" s="13">
        <v>-597.47387000000003</v>
      </c>
      <c r="M52" s="12"/>
      <c r="N52" s="13">
        <v>0</v>
      </c>
      <c r="O52" s="14"/>
      <c r="P52" s="13">
        <f>SUM(H52,J52,L52,N52)</f>
        <v>52859.494079999989</v>
      </c>
      <c r="Q52" s="12"/>
      <c r="R52" s="13">
        <v>52432.261189999997</v>
      </c>
    </row>
    <row r="53" spans="1:18" x14ac:dyDescent="0.2">
      <c r="A53" s="47">
        <f t="shared" si="0"/>
        <v>41</v>
      </c>
      <c r="B53" s="61"/>
      <c r="C53" s="47">
        <v>31644</v>
      </c>
      <c r="D53" s="42" t="s">
        <v>51</v>
      </c>
      <c r="F53" s="57">
        <v>1.8000000000000003</v>
      </c>
      <c r="G53" s="44"/>
      <c r="H53" s="13">
        <v>5865.8117899999997</v>
      </c>
      <c r="I53" s="14"/>
      <c r="J53" s="13">
        <v>0</v>
      </c>
      <c r="K53" s="12"/>
      <c r="L53" s="13">
        <v>0</v>
      </c>
      <c r="M53" s="12"/>
      <c r="N53" s="13">
        <v>0</v>
      </c>
      <c r="O53" s="14"/>
      <c r="P53" s="13">
        <f>SUM(H53,J53,L53,N53)</f>
        <v>5865.8117899999997</v>
      </c>
      <c r="Q53" s="12"/>
      <c r="R53" s="13">
        <v>5865.8117899999997</v>
      </c>
    </row>
    <row r="54" spans="1:18" x14ac:dyDescent="0.2">
      <c r="A54" s="47">
        <f t="shared" si="0"/>
        <v>42</v>
      </c>
      <c r="B54" s="61"/>
      <c r="D54" s="60" t="s">
        <v>60</v>
      </c>
      <c r="E54" s="60"/>
      <c r="F54" s="62"/>
      <c r="H54" s="31">
        <f>SUM(H49:H53)</f>
        <v>517840.49136999977</v>
      </c>
      <c r="I54" s="17"/>
      <c r="J54" s="31">
        <f>SUM(J49:J53)</f>
        <v>24567.398539999998</v>
      </c>
      <c r="K54" s="17"/>
      <c r="L54" s="31">
        <f>SUM(L49:L53)</f>
        <v>-5332.7912899999992</v>
      </c>
      <c r="M54" s="17"/>
      <c r="N54" s="31">
        <f>SUM(N49:N53)</f>
        <v>0</v>
      </c>
      <c r="O54" s="17"/>
      <c r="P54" s="31">
        <f>SUM(P49:P53)</f>
        <v>537075.09861999971</v>
      </c>
      <c r="Q54" s="17"/>
      <c r="R54" s="31">
        <f>SUM(R49:R53)</f>
        <v>528167.51009999996</v>
      </c>
    </row>
    <row r="55" spans="1:18" x14ac:dyDescent="0.2">
      <c r="A55" s="47">
        <f t="shared" si="0"/>
        <v>43</v>
      </c>
      <c r="B55" s="61"/>
      <c r="O55" s="44"/>
    </row>
    <row r="56" spans="1:18" ht="13.5" thickBot="1" x14ac:dyDescent="0.25">
      <c r="A56" s="48">
        <f t="shared" si="0"/>
        <v>44</v>
      </c>
      <c r="B56" s="1" t="s">
        <v>61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63"/>
      <c r="P56" s="41"/>
      <c r="Q56" s="41"/>
      <c r="R56" s="41"/>
    </row>
    <row r="57" spans="1:18" x14ac:dyDescent="0.2">
      <c r="A57" s="43" t="s">
        <v>62</v>
      </c>
      <c r="O57" s="44"/>
      <c r="P57" s="42" t="s">
        <v>63</v>
      </c>
    </row>
    <row r="58" spans="1:18" ht="13.5" thickBot="1" x14ac:dyDescent="0.25">
      <c r="A58" s="41" t="str">
        <f>$A$1</f>
        <v>SCHEDULE B-07</v>
      </c>
      <c r="B58" s="41"/>
      <c r="C58" s="41"/>
      <c r="D58" s="41"/>
      <c r="E58" s="41"/>
      <c r="F58" s="41"/>
      <c r="G58" s="41" t="str">
        <f>$G$1</f>
        <v>PLANT BALANCES BY ACCOUNT AND SUB-ACCOUNT</v>
      </c>
      <c r="H58" s="41"/>
      <c r="I58" s="41"/>
      <c r="J58" s="41"/>
      <c r="K58" s="41"/>
      <c r="L58" s="41"/>
      <c r="M58" s="41"/>
      <c r="N58" s="41"/>
      <c r="O58" s="63"/>
      <c r="P58" s="41"/>
      <c r="Q58" s="41"/>
      <c r="R58" s="63" t="str">
        <f>"Page "&amp;TRIM(MID(R1,5,3))+1&amp;" of 30"</f>
        <v>Page 22 of 30</v>
      </c>
    </row>
    <row r="59" spans="1:18" x14ac:dyDescent="0.2">
      <c r="A59" s="42" t="str">
        <f>$A$2</f>
        <v>FLORIDA PUBLIC SERVICE COMMISSION</v>
      </c>
      <c r="B59" s="64"/>
      <c r="E59" s="44" t="str">
        <f>$E$2</f>
        <v xml:space="preserve">                  EXPLANATION:</v>
      </c>
      <c r="F59" s="42" t="str">
        <f>IF($F$2="","",$F$2)</f>
        <v>Provide the depreciation rate and plant balances for each account or sub-account to which</v>
      </c>
      <c r="J59" s="65"/>
      <c r="K59" s="65"/>
      <c r="M59" s="65"/>
      <c r="N59" s="65"/>
      <c r="O59" s="66"/>
      <c r="P59" s="42" t="str">
        <f>$P$2</f>
        <v>Type of data shown:</v>
      </c>
      <c r="R59" s="43"/>
    </row>
    <row r="60" spans="1:18" x14ac:dyDescent="0.2">
      <c r="B60" s="64"/>
      <c r="F60" s="42" t="str">
        <f>IF($F$3="","",$F$3)</f>
        <v>a separate depreciation rate is prescribed. (Include Amortization/Recovery schedule amounts).</v>
      </c>
      <c r="J60" s="44"/>
      <c r="K60" s="43"/>
      <c r="N60" s="44"/>
      <c r="O60" s="44" t="str">
        <f>IF($O$3=0,"",$O$3)</f>
        <v/>
      </c>
      <c r="P60" s="43" t="str">
        <f>$P$3</f>
        <v>Projected Test Year Ended 12/31/2025</v>
      </c>
      <c r="R60" s="44"/>
    </row>
    <row r="61" spans="1:18" x14ac:dyDescent="0.2">
      <c r="A61" s="42" t="str">
        <f>$A$4</f>
        <v>COMPANY: TAMPA ELECTRIC COMPANY</v>
      </c>
      <c r="B61" s="64"/>
      <c r="F61" s="42" t="str">
        <f>IF(+$F$4="","",$F$4)</f>
        <v/>
      </c>
      <c r="J61" s="44"/>
      <c r="K61" s="43"/>
      <c r="L61" s="44"/>
      <c r="O61" s="44" t="str">
        <f>IF($O$4=0,"",$O$4)</f>
        <v/>
      </c>
      <c r="P61" s="43" t="str">
        <f>$P$4</f>
        <v>Projected Prior Year Ended 12/31/2024</v>
      </c>
      <c r="R61" s="44"/>
    </row>
    <row r="62" spans="1:18" x14ac:dyDescent="0.2">
      <c r="B62" s="64"/>
      <c r="F62" s="42" t="str">
        <f>IF(+$F$5="","",$F$5)</f>
        <v/>
      </c>
      <c r="J62" s="44"/>
      <c r="K62" s="43"/>
      <c r="L62" s="44"/>
      <c r="O62" s="44" t="str">
        <f>IF($O$5=0,"",$O$5)</f>
        <v>XX</v>
      </c>
      <c r="P62" s="43" t="str">
        <f>$P$5</f>
        <v>Historical Prior Year Ended 12/31/2023</v>
      </c>
      <c r="R62" s="44"/>
    </row>
    <row r="63" spans="1:18" x14ac:dyDescent="0.2">
      <c r="B63" s="64"/>
      <c r="J63" s="44"/>
      <c r="K63" s="43"/>
      <c r="L63" s="44"/>
      <c r="O63" s="44"/>
      <c r="P63" s="43" t="str">
        <f>$P$6</f>
        <v xml:space="preserve"> Witness: C. Aldazabal / J. Chronister / C. Heck /</v>
      </c>
      <c r="R63" s="44"/>
    </row>
    <row r="64" spans="1:18" ht="13.5" thickBot="1" x14ac:dyDescent="0.25">
      <c r="A64" s="41" t="str">
        <f>A$7</f>
        <v>DOCKET NO. 20240026-EI</v>
      </c>
      <c r="B64" s="67"/>
      <c r="C64" s="41"/>
      <c r="D64" s="41"/>
      <c r="E64" s="41"/>
      <c r="F64" s="41" t="str">
        <f>IF(+$F$7="","",$F$7)</f>
        <v/>
      </c>
      <c r="G64" s="41"/>
      <c r="H64" s="48" t="str">
        <f>IF($H$7="","",$H$7)</f>
        <v>(Dollar in 000's)</v>
      </c>
      <c r="I64" s="41"/>
      <c r="J64" s="41"/>
      <c r="K64" s="41"/>
      <c r="L64" s="41"/>
      <c r="M64" s="41"/>
      <c r="N64" s="41"/>
      <c r="O64" s="63"/>
      <c r="P64" s="41" t="str">
        <f>$P$7</f>
        <v xml:space="preserve">                   R. Latta / K. Sparkman / K. Stryker / C. Whitworth</v>
      </c>
      <c r="Q64" s="41"/>
      <c r="R64" s="41"/>
    </row>
    <row r="65" spans="1:18" x14ac:dyDescent="0.2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5"/>
      <c r="Q65" s="45"/>
      <c r="R65" s="45"/>
    </row>
    <row r="66" spans="1:18" x14ac:dyDescent="0.2">
      <c r="C66" s="45" t="s">
        <v>15</v>
      </c>
      <c r="D66" s="45" t="s">
        <v>16</v>
      </c>
      <c r="E66" s="45"/>
      <c r="F66" s="45" t="s">
        <v>17</v>
      </c>
      <c r="G66" s="45"/>
      <c r="H66" s="45" t="s">
        <v>18</v>
      </c>
      <c r="I66" s="45"/>
      <c r="J66" s="47" t="s">
        <v>19</v>
      </c>
      <c r="K66" s="47"/>
      <c r="L66" s="45" t="s">
        <v>20</v>
      </c>
      <c r="M66" s="45"/>
      <c r="N66" s="45" t="s">
        <v>21</v>
      </c>
      <c r="O66" s="46"/>
      <c r="P66" s="45" t="s">
        <v>22</v>
      </c>
      <c r="Q66" s="45"/>
      <c r="R66" s="45" t="s">
        <v>23</v>
      </c>
    </row>
    <row r="67" spans="1:18" x14ac:dyDescent="0.2">
      <c r="C67" s="47" t="s">
        <v>24</v>
      </c>
      <c r="D67" s="47" t="s">
        <v>24</v>
      </c>
      <c r="F67" s="47" t="s">
        <v>25</v>
      </c>
      <c r="G67" s="47"/>
      <c r="H67" s="45" t="s">
        <v>26</v>
      </c>
      <c r="I67" s="47"/>
      <c r="J67" s="45" t="s">
        <v>27</v>
      </c>
      <c r="K67" s="47"/>
      <c r="L67" s="47" t="s">
        <v>27</v>
      </c>
      <c r="M67" s="47"/>
      <c r="O67" s="44"/>
      <c r="P67" s="47" t="s">
        <v>26</v>
      </c>
      <c r="R67" s="47"/>
    </row>
    <row r="68" spans="1:18" x14ac:dyDescent="0.2">
      <c r="A68" s="47" t="s">
        <v>28</v>
      </c>
      <c r="B68" s="47"/>
      <c r="C68" s="47" t="s">
        <v>29</v>
      </c>
      <c r="D68" s="47" t="s">
        <v>29</v>
      </c>
      <c r="E68" s="45"/>
      <c r="F68" s="47" t="s">
        <v>30</v>
      </c>
      <c r="G68" s="47"/>
      <c r="H68" s="47" t="s">
        <v>31</v>
      </c>
      <c r="I68" s="47"/>
      <c r="J68" s="47" t="s">
        <v>26</v>
      </c>
      <c r="K68" s="45"/>
      <c r="L68" s="47" t="s">
        <v>26</v>
      </c>
      <c r="M68" s="43"/>
      <c r="N68" s="47" t="s">
        <v>32</v>
      </c>
      <c r="O68" s="46"/>
      <c r="P68" s="45" t="s">
        <v>31</v>
      </c>
      <c r="Q68" s="45"/>
      <c r="R68" s="47" t="s">
        <v>33</v>
      </c>
    </row>
    <row r="69" spans="1:18" ht="13.5" thickBot="1" x14ac:dyDescent="0.25">
      <c r="A69" s="48" t="s">
        <v>34</v>
      </c>
      <c r="B69" s="48"/>
      <c r="C69" s="48" t="s">
        <v>35</v>
      </c>
      <c r="D69" s="48" t="s">
        <v>36</v>
      </c>
      <c r="E69" s="48"/>
      <c r="F69" s="49" t="s">
        <v>37</v>
      </c>
      <c r="G69" s="49"/>
      <c r="H69" s="49" t="s">
        <v>38</v>
      </c>
      <c r="I69" s="50"/>
      <c r="J69" s="49" t="s">
        <v>39</v>
      </c>
      <c r="K69" s="50"/>
      <c r="L69" s="50" t="s">
        <v>40</v>
      </c>
      <c r="M69" s="51"/>
      <c r="N69" s="51" t="s">
        <v>41</v>
      </c>
      <c r="O69" s="52"/>
      <c r="P69" s="51" t="s">
        <v>42</v>
      </c>
      <c r="Q69" s="51"/>
      <c r="R69" s="51" t="s">
        <v>43</v>
      </c>
    </row>
    <row r="70" spans="1:18" x14ac:dyDescent="0.2">
      <c r="A70" s="47">
        <v>1</v>
      </c>
      <c r="B70" s="47"/>
      <c r="O70" s="44"/>
    </row>
    <row r="71" spans="1:18" x14ac:dyDescent="0.2">
      <c r="A71" s="47">
        <f t="shared" ref="A71:A113" si="1">A70+1</f>
        <v>2</v>
      </c>
      <c r="B71" s="53"/>
      <c r="D71" s="68" t="s">
        <v>64</v>
      </c>
      <c r="E71" s="60"/>
      <c r="F71" s="60"/>
      <c r="G71" s="60"/>
      <c r="O71" s="44"/>
    </row>
    <row r="72" spans="1:18" x14ac:dyDescent="0.2">
      <c r="A72" s="47">
        <f t="shared" si="1"/>
        <v>3</v>
      </c>
      <c r="B72" s="53"/>
      <c r="C72" s="47">
        <v>31145</v>
      </c>
      <c r="D72" s="42" t="s">
        <v>47</v>
      </c>
      <c r="F72" s="57">
        <v>2.1</v>
      </c>
      <c r="G72" s="44"/>
      <c r="H72" s="13">
        <v>31989.234050000003</v>
      </c>
      <c r="I72" s="14"/>
      <c r="J72" s="13">
        <v>48.661720000000003</v>
      </c>
      <c r="K72" s="12"/>
      <c r="L72" s="13">
        <v>-39.232620000000004</v>
      </c>
      <c r="M72" s="12"/>
      <c r="N72" s="13">
        <v>0</v>
      </c>
      <c r="O72" s="14"/>
      <c r="P72" s="13">
        <f>SUM(H72,J72,L72,N72)</f>
        <v>31998.663150000004</v>
      </c>
      <c r="Q72" s="12"/>
      <c r="R72" s="13">
        <v>31997.139030000002</v>
      </c>
    </row>
    <row r="73" spans="1:18" x14ac:dyDescent="0.2">
      <c r="A73" s="47">
        <f t="shared" si="1"/>
        <v>4</v>
      </c>
      <c r="B73" s="53"/>
      <c r="C73" s="47">
        <v>31245</v>
      </c>
      <c r="D73" s="42" t="s">
        <v>48</v>
      </c>
      <c r="F73" s="57">
        <v>3.1</v>
      </c>
      <c r="G73" s="44"/>
      <c r="H73" s="13">
        <v>193681.40916999991</v>
      </c>
      <c r="I73" s="14"/>
      <c r="J73" s="13">
        <v>6467.1196799999998</v>
      </c>
      <c r="K73" s="12"/>
      <c r="L73" s="13">
        <v>-3866.8645899999997</v>
      </c>
      <c r="M73" s="12"/>
      <c r="N73" s="13">
        <v>0</v>
      </c>
      <c r="O73" s="14"/>
      <c r="P73" s="13">
        <f>SUM(H73,J73,L73,N73)</f>
        <v>196281.6642599999</v>
      </c>
      <c r="Q73" s="12"/>
      <c r="R73" s="13">
        <v>194807.21880999999</v>
      </c>
    </row>
    <row r="74" spans="1:18" x14ac:dyDescent="0.2">
      <c r="A74" s="47">
        <f t="shared" si="1"/>
        <v>5</v>
      </c>
      <c r="B74" s="53"/>
      <c r="C74" s="47">
        <v>31545</v>
      </c>
      <c r="D74" s="42" t="s">
        <v>50</v>
      </c>
      <c r="F74" s="57">
        <v>2.4</v>
      </c>
      <c r="G74" s="44"/>
      <c r="H74" s="13">
        <v>26006.069589999999</v>
      </c>
      <c r="I74" s="14"/>
      <c r="J74" s="13">
        <v>18.83671</v>
      </c>
      <c r="K74" s="12"/>
      <c r="L74" s="13">
        <v>-38.211150000000004</v>
      </c>
      <c r="M74" s="12"/>
      <c r="N74" s="13">
        <v>0</v>
      </c>
      <c r="O74" s="14"/>
      <c r="P74" s="13">
        <f>SUM(H74,J74,L74,N74)</f>
        <v>25986.69515</v>
      </c>
      <c r="Q74" s="12"/>
      <c r="R74" s="13">
        <v>25998.617879999998</v>
      </c>
    </row>
    <row r="75" spans="1:18" x14ac:dyDescent="0.2">
      <c r="A75" s="47">
        <f t="shared" si="1"/>
        <v>6</v>
      </c>
      <c r="B75" s="53"/>
      <c r="C75" s="47">
        <v>31645</v>
      </c>
      <c r="D75" s="42" t="s">
        <v>51</v>
      </c>
      <c r="F75" s="57">
        <v>0.6</v>
      </c>
      <c r="G75" s="44"/>
      <c r="H75" s="13">
        <v>1694.8479500000001</v>
      </c>
      <c r="I75" s="14"/>
      <c r="J75" s="13">
        <v>0</v>
      </c>
      <c r="K75" s="12"/>
      <c r="L75" s="13">
        <v>0</v>
      </c>
      <c r="M75" s="12"/>
      <c r="N75" s="13">
        <v>0</v>
      </c>
      <c r="O75" s="14"/>
      <c r="P75" s="13">
        <f>SUM(H75,J75,L75,N75)</f>
        <v>1694.8479500000001</v>
      </c>
      <c r="Q75" s="12"/>
      <c r="R75" s="13">
        <v>1694.8479499999999</v>
      </c>
    </row>
    <row r="76" spans="1:18" x14ac:dyDescent="0.2">
      <c r="A76" s="47">
        <f t="shared" si="1"/>
        <v>7</v>
      </c>
      <c r="B76" s="47"/>
      <c r="C76" s="47"/>
      <c r="D76" s="68" t="s">
        <v>65</v>
      </c>
      <c r="E76" s="60"/>
      <c r="F76" s="57"/>
      <c r="H76" s="31">
        <f>SUM(H72:H75)</f>
        <v>253371.56075999991</v>
      </c>
      <c r="I76" s="17"/>
      <c r="J76" s="31">
        <f>SUM(J72:J75)</f>
        <v>6534.6181099999994</v>
      </c>
      <c r="K76" s="17"/>
      <c r="L76" s="31">
        <f>SUM(L72:L75)</f>
        <v>-3944.30836</v>
      </c>
      <c r="M76" s="17"/>
      <c r="N76" s="31">
        <f>SUM(N72:N75)</f>
        <v>0</v>
      </c>
      <c r="O76" s="17"/>
      <c r="P76" s="31">
        <f>SUM(P72:P75)</f>
        <v>255961.87050999989</v>
      </c>
      <c r="Q76" s="17"/>
      <c r="R76" s="31">
        <f>SUM(R72:R75)</f>
        <v>254497.82366999998</v>
      </c>
    </row>
    <row r="77" spans="1:18" x14ac:dyDescent="0.2">
      <c r="A77" s="47">
        <f t="shared" si="1"/>
        <v>8</v>
      </c>
      <c r="B77" s="47"/>
      <c r="F77" s="58"/>
      <c r="O77" s="44"/>
    </row>
    <row r="78" spans="1:18" x14ac:dyDescent="0.2">
      <c r="A78" s="47">
        <f t="shared" si="1"/>
        <v>9</v>
      </c>
      <c r="B78" s="53"/>
      <c r="C78" s="47"/>
      <c r="D78" s="60" t="s">
        <v>66</v>
      </c>
      <c r="E78" s="60"/>
      <c r="F78" s="57"/>
      <c r="G78" s="6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">
      <c r="A79" s="47">
        <f t="shared" si="1"/>
        <v>10</v>
      </c>
      <c r="B79" s="53"/>
      <c r="C79" s="47">
        <v>31146</v>
      </c>
      <c r="D79" s="42" t="s">
        <v>47</v>
      </c>
      <c r="F79" s="57">
        <v>2.9000000000000004</v>
      </c>
      <c r="G79" s="44"/>
      <c r="H79" s="13">
        <v>0</v>
      </c>
      <c r="I79" s="14"/>
      <c r="J79" s="13">
        <v>0</v>
      </c>
      <c r="K79" s="12"/>
      <c r="L79" s="13">
        <v>0</v>
      </c>
      <c r="M79" s="12"/>
      <c r="N79" s="13">
        <v>0</v>
      </c>
      <c r="O79" s="14"/>
      <c r="P79" s="13">
        <f>SUM(H79,J79,L79,N79)</f>
        <v>0</v>
      </c>
      <c r="Q79" s="12"/>
      <c r="R79" s="13">
        <v>0</v>
      </c>
    </row>
    <row r="80" spans="1:18" x14ac:dyDescent="0.2">
      <c r="A80" s="47">
        <f t="shared" si="1"/>
        <v>11</v>
      </c>
      <c r="B80" s="53"/>
      <c r="C80" s="47">
        <v>31246</v>
      </c>
      <c r="D80" s="42" t="s">
        <v>48</v>
      </c>
      <c r="F80" s="57">
        <v>4.3000000000000007</v>
      </c>
      <c r="G80" s="44"/>
      <c r="H80" s="13">
        <v>0</v>
      </c>
      <c r="I80" s="14"/>
      <c r="J80" s="13">
        <v>0</v>
      </c>
      <c r="K80" s="12"/>
      <c r="L80" s="13">
        <v>0</v>
      </c>
      <c r="M80" s="12"/>
      <c r="N80" s="13">
        <v>0</v>
      </c>
      <c r="O80" s="14"/>
      <c r="P80" s="13">
        <f>SUM(H80,J80,L80,N80)</f>
        <v>0</v>
      </c>
      <c r="Q80" s="12"/>
      <c r="R80" s="13">
        <v>0</v>
      </c>
    </row>
    <row r="81" spans="1:18" x14ac:dyDescent="0.2">
      <c r="A81" s="47">
        <f t="shared" si="1"/>
        <v>12</v>
      </c>
      <c r="B81" s="53"/>
      <c r="C81" s="47">
        <v>31546</v>
      </c>
      <c r="D81" s="42" t="s">
        <v>50</v>
      </c>
      <c r="F81" s="57">
        <v>3.5000000000000004</v>
      </c>
      <c r="G81" s="44"/>
      <c r="H81" s="13">
        <v>0</v>
      </c>
      <c r="I81" s="14"/>
      <c r="J81" s="13">
        <v>0</v>
      </c>
      <c r="K81" s="12"/>
      <c r="L81" s="13">
        <v>0</v>
      </c>
      <c r="M81" s="12"/>
      <c r="N81" s="13">
        <v>0</v>
      </c>
      <c r="O81" s="14"/>
      <c r="P81" s="13">
        <f>SUM(H81,J81,L81,N81)</f>
        <v>0</v>
      </c>
      <c r="Q81" s="12"/>
      <c r="R81" s="13">
        <v>0</v>
      </c>
    </row>
    <row r="82" spans="1:18" x14ac:dyDescent="0.2">
      <c r="A82" s="47">
        <f t="shared" si="1"/>
        <v>13</v>
      </c>
      <c r="B82" s="53"/>
      <c r="C82" s="47">
        <v>31646</v>
      </c>
      <c r="D82" s="42" t="s">
        <v>51</v>
      </c>
      <c r="F82" s="57">
        <v>2.7</v>
      </c>
      <c r="G82" s="44"/>
      <c r="H82" s="13">
        <v>0</v>
      </c>
      <c r="I82" s="14"/>
      <c r="J82" s="13">
        <v>0</v>
      </c>
      <c r="K82" s="12"/>
      <c r="L82" s="13">
        <v>0</v>
      </c>
      <c r="M82" s="12"/>
      <c r="N82" s="13">
        <v>0</v>
      </c>
      <c r="O82" s="14"/>
      <c r="P82" s="13">
        <f>SUM(H82,J82,L82,N82)</f>
        <v>0</v>
      </c>
      <c r="Q82" s="12"/>
      <c r="R82" s="13">
        <v>0</v>
      </c>
    </row>
    <row r="83" spans="1:18" x14ac:dyDescent="0.2">
      <c r="A83" s="47">
        <f t="shared" si="1"/>
        <v>14</v>
      </c>
      <c r="B83" s="53"/>
      <c r="C83" s="47"/>
      <c r="D83" s="60" t="s">
        <v>67</v>
      </c>
      <c r="E83" s="60"/>
      <c r="F83" s="57"/>
      <c r="H83" s="31">
        <f>SUM(H79:H82)</f>
        <v>0</v>
      </c>
      <c r="I83" s="17"/>
      <c r="J83" s="31">
        <f>SUM(J79:J82)</f>
        <v>0</v>
      </c>
      <c r="K83" s="17"/>
      <c r="L83" s="31">
        <f>SUM(L79:L82)</f>
        <v>0</v>
      </c>
      <c r="M83" s="17"/>
      <c r="N83" s="31">
        <f>SUM(N79:N82)</f>
        <v>0</v>
      </c>
      <c r="O83" s="17"/>
      <c r="P83" s="31">
        <f>SUM(P79:P82)</f>
        <v>0</v>
      </c>
      <c r="Q83" s="17"/>
      <c r="R83" s="31">
        <f>SUM(R79:R82)</f>
        <v>0</v>
      </c>
    </row>
    <row r="84" spans="1:18" x14ac:dyDescent="0.2">
      <c r="A84" s="47">
        <f t="shared" si="1"/>
        <v>15</v>
      </c>
      <c r="B84" s="53"/>
      <c r="F84" s="58"/>
      <c r="O84" s="44"/>
    </row>
    <row r="85" spans="1:18" x14ac:dyDescent="0.2">
      <c r="A85" s="47">
        <f t="shared" si="1"/>
        <v>16</v>
      </c>
      <c r="B85" s="53"/>
      <c r="C85" s="46"/>
      <c r="D85" s="68" t="s">
        <v>68</v>
      </c>
      <c r="F85" s="57"/>
      <c r="H85" s="38"/>
      <c r="I85" s="17"/>
      <c r="J85" s="38"/>
      <c r="K85" s="17"/>
      <c r="L85" s="38"/>
      <c r="M85" s="17"/>
      <c r="N85" s="38"/>
      <c r="O85" s="17"/>
      <c r="P85" s="38"/>
      <c r="Q85" s="17"/>
      <c r="R85" s="38"/>
    </row>
    <row r="86" spans="1:18" x14ac:dyDescent="0.2">
      <c r="A86" s="47">
        <f t="shared" si="1"/>
        <v>17</v>
      </c>
      <c r="B86" s="53"/>
      <c r="C86" s="47">
        <v>31151</v>
      </c>
      <c r="D86" s="42" t="s">
        <v>47</v>
      </c>
      <c r="F86" s="57">
        <v>4</v>
      </c>
      <c r="G86" s="44"/>
      <c r="H86" s="13">
        <v>0</v>
      </c>
      <c r="I86" s="14"/>
      <c r="J86" s="13">
        <v>0</v>
      </c>
      <c r="K86" s="12"/>
      <c r="L86" s="13">
        <v>0</v>
      </c>
      <c r="M86" s="12"/>
      <c r="N86" s="13">
        <v>0</v>
      </c>
      <c r="O86" s="14"/>
      <c r="P86" s="13">
        <f>SUM(H86,J86,L86,N86)</f>
        <v>0</v>
      </c>
      <c r="Q86" s="12"/>
      <c r="R86" s="13">
        <v>0</v>
      </c>
    </row>
    <row r="87" spans="1:18" x14ac:dyDescent="0.2">
      <c r="A87" s="47">
        <f t="shared" si="1"/>
        <v>18</v>
      </c>
      <c r="B87" s="53"/>
      <c r="C87" s="47">
        <v>31251</v>
      </c>
      <c r="D87" s="42" t="s">
        <v>48</v>
      </c>
      <c r="F87" s="57">
        <v>4.3000000000000007</v>
      </c>
      <c r="G87" s="44"/>
      <c r="H87" s="13">
        <v>0</v>
      </c>
      <c r="I87" s="14"/>
      <c r="J87" s="13">
        <v>0</v>
      </c>
      <c r="K87" s="12"/>
      <c r="L87" s="13">
        <v>0</v>
      </c>
      <c r="M87" s="12"/>
      <c r="N87" s="13">
        <v>0</v>
      </c>
      <c r="O87" s="14"/>
      <c r="P87" s="13">
        <f>SUM(H87,J87,L87,N87)</f>
        <v>0</v>
      </c>
      <c r="Q87" s="12"/>
      <c r="R87" s="13">
        <v>0</v>
      </c>
    </row>
    <row r="88" spans="1:18" x14ac:dyDescent="0.2">
      <c r="A88" s="47">
        <f t="shared" si="1"/>
        <v>19</v>
      </c>
      <c r="B88" s="53"/>
      <c r="C88" s="47">
        <v>31551</v>
      </c>
      <c r="D88" s="42" t="s">
        <v>50</v>
      </c>
      <c r="F88" s="57">
        <v>4</v>
      </c>
      <c r="G88" s="44"/>
      <c r="H88" s="13">
        <v>0</v>
      </c>
      <c r="I88" s="14"/>
      <c r="J88" s="13">
        <v>0</v>
      </c>
      <c r="K88" s="12"/>
      <c r="L88" s="13">
        <v>0</v>
      </c>
      <c r="M88" s="12"/>
      <c r="N88" s="13">
        <v>0</v>
      </c>
      <c r="O88" s="14"/>
      <c r="P88" s="13">
        <f>SUM(H88,J88,L88,N88)</f>
        <v>0</v>
      </c>
      <c r="Q88" s="12"/>
      <c r="R88" s="13">
        <v>0</v>
      </c>
    </row>
    <row r="89" spans="1:18" x14ac:dyDescent="0.2">
      <c r="A89" s="47">
        <f t="shared" si="1"/>
        <v>20</v>
      </c>
      <c r="B89" s="53"/>
      <c r="C89" s="47">
        <v>31651</v>
      </c>
      <c r="D89" s="42" t="s">
        <v>69</v>
      </c>
      <c r="F89" s="57">
        <v>4</v>
      </c>
      <c r="G89" s="44"/>
      <c r="H89" s="13">
        <v>0</v>
      </c>
      <c r="I89" s="14"/>
      <c r="J89" s="13">
        <v>0</v>
      </c>
      <c r="K89" s="12"/>
      <c r="L89" s="13">
        <v>0</v>
      </c>
      <c r="M89" s="12"/>
      <c r="N89" s="13">
        <v>0</v>
      </c>
      <c r="O89" s="14"/>
      <c r="P89" s="13">
        <f>SUM(H89,J89,L89,N89)</f>
        <v>0</v>
      </c>
      <c r="Q89" s="12"/>
      <c r="R89" s="13">
        <v>0</v>
      </c>
    </row>
    <row r="90" spans="1:18" x14ac:dyDescent="0.2">
      <c r="A90" s="47">
        <f t="shared" si="1"/>
        <v>21</v>
      </c>
      <c r="B90" s="53"/>
      <c r="C90" s="47"/>
      <c r="D90" s="69" t="s">
        <v>70</v>
      </c>
      <c r="F90" s="58"/>
      <c r="H90" s="31">
        <f>SUM(H86:H89)</f>
        <v>0</v>
      </c>
      <c r="I90" s="17"/>
      <c r="J90" s="31">
        <f>SUM(J86:J89)</f>
        <v>0</v>
      </c>
      <c r="K90" s="17"/>
      <c r="L90" s="31">
        <f>SUM(L86:L89)</f>
        <v>0</v>
      </c>
      <c r="M90" s="17"/>
      <c r="N90" s="31">
        <f>SUM(N86:N89)</f>
        <v>0</v>
      </c>
      <c r="O90" s="17"/>
      <c r="P90" s="31">
        <f>SUM(P86:P89)</f>
        <v>0</v>
      </c>
      <c r="Q90" s="17"/>
      <c r="R90" s="31">
        <f>SUM(R86:R89)</f>
        <v>0</v>
      </c>
    </row>
    <row r="91" spans="1:18" x14ac:dyDescent="0.2">
      <c r="A91" s="47">
        <f t="shared" si="1"/>
        <v>22</v>
      </c>
      <c r="B91" s="53"/>
      <c r="F91" s="58"/>
      <c r="O91" s="44"/>
    </row>
    <row r="92" spans="1:18" x14ac:dyDescent="0.2">
      <c r="A92" s="47">
        <f t="shared" si="1"/>
        <v>23</v>
      </c>
      <c r="B92" s="53"/>
      <c r="C92" s="46"/>
      <c r="D92" s="68" t="s">
        <v>71</v>
      </c>
      <c r="E92" s="60"/>
      <c r="F92" s="57"/>
      <c r="G92" s="60"/>
      <c r="H92" s="17"/>
      <c r="I92" s="17"/>
      <c r="J92" s="17"/>
      <c r="K92" s="17"/>
      <c r="L92" s="17"/>
      <c r="M92" s="17"/>
      <c r="N92" s="32"/>
      <c r="O92" s="32"/>
      <c r="P92" s="32"/>
      <c r="Q92" s="32"/>
      <c r="R92" s="17"/>
    </row>
    <row r="93" spans="1:18" x14ac:dyDescent="0.2">
      <c r="A93" s="47">
        <f t="shared" si="1"/>
        <v>24</v>
      </c>
      <c r="B93" s="53"/>
      <c r="C93" s="47">
        <v>31152</v>
      </c>
      <c r="D93" s="42" t="s">
        <v>47</v>
      </c>
      <c r="F93" s="57">
        <v>3.5000000000000004</v>
      </c>
      <c r="G93" s="44"/>
      <c r="H93" s="13">
        <v>0</v>
      </c>
      <c r="I93" s="14"/>
      <c r="J93" s="13">
        <v>0</v>
      </c>
      <c r="K93" s="12"/>
      <c r="L93" s="13">
        <v>0</v>
      </c>
      <c r="M93" s="12"/>
      <c r="N93" s="13">
        <v>0</v>
      </c>
      <c r="O93" s="14"/>
      <c r="P93" s="13">
        <f>SUM(H93,J93,L93,N93)</f>
        <v>0</v>
      </c>
      <c r="Q93" s="12"/>
      <c r="R93" s="13">
        <v>0</v>
      </c>
    </row>
    <row r="94" spans="1:18" x14ac:dyDescent="0.2">
      <c r="A94" s="47">
        <f t="shared" si="1"/>
        <v>25</v>
      </c>
      <c r="B94" s="53"/>
      <c r="C94" s="47">
        <v>31252</v>
      </c>
      <c r="D94" s="42" t="s">
        <v>48</v>
      </c>
      <c r="F94" s="57">
        <v>4.2</v>
      </c>
      <c r="G94" s="44"/>
      <c r="H94" s="13">
        <v>0</v>
      </c>
      <c r="I94" s="14"/>
      <c r="J94" s="13">
        <v>0</v>
      </c>
      <c r="K94" s="12"/>
      <c r="L94" s="13">
        <v>0</v>
      </c>
      <c r="M94" s="12"/>
      <c r="N94" s="13">
        <v>0</v>
      </c>
      <c r="O94" s="14"/>
      <c r="P94" s="13">
        <f>SUM(H94,J94,L94,N94)</f>
        <v>0</v>
      </c>
      <c r="Q94" s="12"/>
      <c r="R94" s="13">
        <v>0</v>
      </c>
    </row>
    <row r="95" spans="1:18" x14ac:dyDescent="0.2">
      <c r="A95" s="47">
        <f t="shared" si="1"/>
        <v>26</v>
      </c>
      <c r="B95" s="53"/>
      <c r="C95" s="47">
        <v>31552</v>
      </c>
      <c r="D95" s="42" t="s">
        <v>50</v>
      </c>
      <c r="F95" s="57">
        <v>3.6999999999999997</v>
      </c>
      <c r="G95" s="44"/>
      <c r="H95" s="13">
        <v>0</v>
      </c>
      <c r="I95" s="14"/>
      <c r="J95" s="13">
        <v>0</v>
      </c>
      <c r="K95" s="12"/>
      <c r="L95" s="13">
        <v>0</v>
      </c>
      <c r="M95" s="12"/>
      <c r="N95" s="13">
        <v>0</v>
      </c>
      <c r="O95" s="14"/>
      <c r="P95" s="13">
        <f>SUM(H95,J95,L95,N95)</f>
        <v>0</v>
      </c>
      <c r="Q95" s="12"/>
      <c r="R95" s="13">
        <v>0</v>
      </c>
    </row>
    <row r="96" spans="1:18" x14ac:dyDescent="0.2">
      <c r="A96" s="47">
        <f t="shared" si="1"/>
        <v>27</v>
      </c>
      <c r="B96" s="53"/>
      <c r="C96" s="47">
        <v>31652</v>
      </c>
      <c r="D96" s="42" t="s">
        <v>51</v>
      </c>
      <c r="F96" s="57">
        <v>3.4000000000000004</v>
      </c>
      <c r="G96" s="44"/>
      <c r="H96" s="13">
        <v>0</v>
      </c>
      <c r="I96" s="14"/>
      <c r="J96" s="13">
        <v>0</v>
      </c>
      <c r="K96" s="12"/>
      <c r="L96" s="13">
        <v>0</v>
      </c>
      <c r="M96" s="12"/>
      <c r="N96" s="13">
        <v>0</v>
      </c>
      <c r="O96" s="14"/>
      <c r="P96" s="13">
        <f>SUM(H96,J96,L96,N96)</f>
        <v>0</v>
      </c>
      <c r="Q96" s="12"/>
      <c r="R96" s="13">
        <v>0</v>
      </c>
    </row>
    <row r="97" spans="1:18" x14ac:dyDescent="0.2">
      <c r="A97" s="47">
        <f t="shared" si="1"/>
        <v>28</v>
      </c>
      <c r="B97" s="53"/>
      <c r="D97" s="68" t="s">
        <v>72</v>
      </c>
      <c r="E97" s="60"/>
      <c r="F97" s="57"/>
      <c r="H97" s="31">
        <f>SUM(H93:H96)</f>
        <v>0</v>
      </c>
      <c r="I97" s="17"/>
      <c r="J97" s="31">
        <f>SUM(J93:J96)</f>
        <v>0</v>
      </c>
      <c r="K97" s="17"/>
      <c r="L97" s="31">
        <f>SUM(L93:L96)</f>
        <v>0</v>
      </c>
      <c r="M97" s="17"/>
      <c r="N97" s="31">
        <f>SUM(N93:N96)</f>
        <v>0</v>
      </c>
      <c r="O97" s="17"/>
      <c r="P97" s="31">
        <f>SUM(P93:P96)</f>
        <v>0</v>
      </c>
      <c r="Q97" s="17"/>
      <c r="R97" s="31">
        <f>SUM(R93:R96)</f>
        <v>0</v>
      </c>
    </row>
    <row r="98" spans="1:18" x14ac:dyDescent="0.2">
      <c r="A98" s="47">
        <f t="shared" si="1"/>
        <v>29</v>
      </c>
      <c r="B98" s="53"/>
      <c r="F98" s="58"/>
      <c r="O98" s="44"/>
    </row>
    <row r="99" spans="1:18" x14ac:dyDescent="0.2">
      <c r="A99" s="47">
        <f t="shared" si="1"/>
        <v>30</v>
      </c>
      <c r="B99" s="53"/>
      <c r="C99" s="46"/>
      <c r="D99" s="68" t="s">
        <v>73</v>
      </c>
      <c r="E99" s="60"/>
      <c r="F99" s="58"/>
      <c r="G99" s="60"/>
      <c r="O99" s="44"/>
    </row>
    <row r="100" spans="1:18" x14ac:dyDescent="0.2">
      <c r="A100" s="47">
        <f t="shared" si="1"/>
        <v>31</v>
      </c>
      <c r="B100" s="53"/>
      <c r="C100" s="47">
        <v>31153</v>
      </c>
      <c r="D100" s="42" t="s">
        <v>47</v>
      </c>
      <c r="F100" s="57">
        <v>3.1000000000000005</v>
      </c>
      <c r="G100" s="44"/>
      <c r="H100" s="13">
        <v>0</v>
      </c>
      <c r="I100" s="14"/>
      <c r="J100" s="13">
        <v>0</v>
      </c>
      <c r="K100" s="12"/>
      <c r="L100" s="13">
        <v>0</v>
      </c>
      <c r="M100" s="12"/>
      <c r="N100" s="13">
        <v>0</v>
      </c>
      <c r="O100" s="14"/>
      <c r="P100" s="13">
        <f>SUM(H100,J100,L100,N100)</f>
        <v>0</v>
      </c>
      <c r="Q100" s="12"/>
      <c r="R100" s="13">
        <v>0</v>
      </c>
    </row>
    <row r="101" spans="1:18" x14ac:dyDescent="0.2">
      <c r="A101" s="47">
        <f t="shared" si="1"/>
        <v>32</v>
      </c>
      <c r="B101" s="53"/>
      <c r="C101" s="47">
        <v>31253</v>
      </c>
      <c r="D101" s="42" t="s">
        <v>48</v>
      </c>
      <c r="F101" s="57">
        <v>3.5000000000000004</v>
      </c>
      <c r="G101" s="44"/>
      <c r="H101" s="13">
        <v>0</v>
      </c>
      <c r="I101" s="14"/>
      <c r="J101" s="13">
        <v>0</v>
      </c>
      <c r="K101" s="12"/>
      <c r="L101" s="13">
        <v>0</v>
      </c>
      <c r="M101" s="12"/>
      <c r="N101" s="13">
        <v>0</v>
      </c>
      <c r="O101" s="14"/>
      <c r="P101" s="13">
        <f>SUM(H101,J101,L101,N101)</f>
        <v>0</v>
      </c>
      <c r="Q101" s="12"/>
      <c r="R101" s="13">
        <v>0</v>
      </c>
    </row>
    <row r="102" spans="1:18" x14ac:dyDescent="0.2">
      <c r="A102" s="47">
        <f t="shared" si="1"/>
        <v>33</v>
      </c>
      <c r="B102" s="53"/>
      <c r="C102" s="47">
        <v>31553</v>
      </c>
      <c r="D102" s="42" t="s">
        <v>50</v>
      </c>
      <c r="F102" s="57">
        <v>3.2</v>
      </c>
      <c r="G102" s="44"/>
      <c r="H102" s="13">
        <v>0</v>
      </c>
      <c r="I102" s="14"/>
      <c r="J102" s="13">
        <v>0</v>
      </c>
      <c r="K102" s="12"/>
      <c r="L102" s="13">
        <v>0</v>
      </c>
      <c r="M102" s="12"/>
      <c r="N102" s="13">
        <v>0</v>
      </c>
      <c r="O102" s="14"/>
      <c r="P102" s="13">
        <f>SUM(H102,J102,L102,N102)</f>
        <v>0</v>
      </c>
      <c r="Q102" s="12"/>
      <c r="R102" s="13">
        <v>0</v>
      </c>
    </row>
    <row r="103" spans="1:18" x14ac:dyDescent="0.2">
      <c r="A103" s="47">
        <f t="shared" si="1"/>
        <v>34</v>
      </c>
      <c r="B103" s="53"/>
      <c r="C103" s="47">
        <v>31653</v>
      </c>
      <c r="D103" s="42" t="s">
        <v>51</v>
      </c>
      <c r="F103" s="57">
        <v>2.9000000000000004</v>
      </c>
      <c r="G103" s="44"/>
      <c r="H103" s="13">
        <v>0</v>
      </c>
      <c r="I103" s="14"/>
      <c r="J103" s="13">
        <v>0</v>
      </c>
      <c r="K103" s="12"/>
      <c r="L103" s="13">
        <v>0</v>
      </c>
      <c r="M103" s="12"/>
      <c r="N103" s="13">
        <v>0</v>
      </c>
      <c r="O103" s="14"/>
      <c r="P103" s="13">
        <f>SUM(H103,J103,L103,N103)</f>
        <v>0</v>
      </c>
      <c r="Q103" s="12"/>
      <c r="R103" s="13">
        <v>0</v>
      </c>
    </row>
    <row r="104" spans="1:18" x14ac:dyDescent="0.2">
      <c r="A104" s="47">
        <f t="shared" si="1"/>
        <v>35</v>
      </c>
      <c r="B104" s="53"/>
      <c r="C104" s="47"/>
      <c r="D104" s="68" t="s">
        <v>74</v>
      </c>
      <c r="E104" s="60"/>
      <c r="F104" s="57"/>
      <c r="H104" s="31">
        <f>SUM(H100:H103)</f>
        <v>0</v>
      </c>
      <c r="I104" s="17"/>
      <c r="J104" s="31">
        <f>SUM(J100:J103)</f>
        <v>0</v>
      </c>
      <c r="K104" s="17"/>
      <c r="L104" s="31">
        <f>SUM(L100:L103)</f>
        <v>0</v>
      </c>
      <c r="M104" s="17"/>
      <c r="N104" s="31">
        <f>SUM(N100:N103)</f>
        <v>0</v>
      </c>
      <c r="O104" s="17"/>
      <c r="P104" s="31">
        <f>SUM(P100:P103)</f>
        <v>0</v>
      </c>
      <c r="Q104" s="17"/>
      <c r="R104" s="31">
        <f>SUM(R100:R103)</f>
        <v>0</v>
      </c>
    </row>
    <row r="105" spans="1:18" x14ac:dyDescent="0.2">
      <c r="A105" s="47">
        <f t="shared" si="1"/>
        <v>36</v>
      </c>
      <c r="B105" s="53"/>
      <c r="F105" s="58"/>
      <c r="O105" s="44"/>
    </row>
    <row r="106" spans="1:18" x14ac:dyDescent="0.2">
      <c r="A106" s="47">
        <f t="shared" si="1"/>
        <v>37</v>
      </c>
      <c r="B106" s="53"/>
      <c r="C106" s="46"/>
      <c r="D106" s="68" t="s">
        <v>75</v>
      </c>
      <c r="E106" s="60"/>
      <c r="F106" s="57"/>
      <c r="G106" s="60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">
      <c r="A107" s="47">
        <f t="shared" si="1"/>
        <v>38</v>
      </c>
      <c r="B107" s="53"/>
      <c r="C107" s="47">
        <v>31154</v>
      </c>
      <c r="D107" s="42" t="s">
        <v>47</v>
      </c>
      <c r="F107" s="57">
        <v>2.8000000000000003</v>
      </c>
      <c r="G107" s="44"/>
      <c r="H107" s="13">
        <v>17029.332039999998</v>
      </c>
      <c r="I107" s="14"/>
      <c r="J107" s="13">
        <v>0</v>
      </c>
      <c r="K107" s="12"/>
      <c r="L107" s="13">
        <v>-33.903790000000001</v>
      </c>
      <c r="M107" s="12"/>
      <c r="N107" s="13">
        <v>0</v>
      </c>
      <c r="O107" s="14"/>
      <c r="P107" s="13">
        <f>SUM(H107,J107,L107,N107)</f>
        <v>16995.428249999997</v>
      </c>
      <c r="Q107" s="12"/>
      <c r="R107" s="13">
        <v>16998.036230000002</v>
      </c>
    </row>
    <row r="108" spans="1:18" x14ac:dyDescent="0.2">
      <c r="A108" s="47">
        <f t="shared" si="1"/>
        <v>39</v>
      </c>
      <c r="B108" s="53"/>
      <c r="C108" s="47">
        <v>31254</v>
      </c>
      <c r="D108" s="42" t="s">
        <v>48</v>
      </c>
      <c r="F108" s="57">
        <v>3.6000000000000005</v>
      </c>
      <c r="G108" s="44"/>
      <c r="H108" s="13">
        <v>38395.489419999991</v>
      </c>
      <c r="I108" s="14"/>
      <c r="J108" s="13">
        <v>3943.71416</v>
      </c>
      <c r="K108" s="12"/>
      <c r="L108" s="13">
        <v>-2093.1086</v>
      </c>
      <c r="M108" s="12"/>
      <c r="N108" s="13">
        <v>0</v>
      </c>
      <c r="O108" s="14"/>
      <c r="P108" s="13">
        <f>SUM(H108,J108,L108,N108)</f>
        <v>40246.094979999994</v>
      </c>
      <c r="Q108" s="12"/>
      <c r="R108" s="13">
        <v>38798.412670000005</v>
      </c>
    </row>
    <row r="109" spans="1:18" x14ac:dyDescent="0.2">
      <c r="A109" s="47">
        <f t="shared" si="1"/>
        <v>40</v>
      </c>
      <c r="B109" s="53"/>
      <c r="C109" s="47">
        <v>31554</v>
      </c>
      <c r="D109" s="42" t="s">
        <v>50</v>
      </c>
      <c r="F109" s="57">
        <v>2.8</v>
      </c>
      <c r="G109" s="44"/>
      <c r="H109" s="13">
        <v>15474.057879999998</v>
      </c>
      <c r="I109" s="14"/>
      <c r="J109" s="13">
        <v>0</v>
      </c>
      <c r="K109" s="12"/>
      <c r="L109" s="13">
        <v>0</v>
      </c>
      <c r="M109" s="12"/>
      <c r="N109" s="13">
        <v>0</v>
      </c>
      <c r="O109" s="14"/>
      <c r="P109" s="13">
        <f>SUM(H109,J109,L109,N109)</f>
        <v>15474.057879999998</v>
      </c>
      <c r="Q109" s="12"/>
      <c r="R109" s="13">
        <v>15474.05788</v>
      </c>
    </row>
    <row r="110" spans="1:18" x14ac:dyDescent="0.2">
      <c r="A110" s="47">
        <f t="shared" si="1"/>
        <v>41</v>
      </c>
      <c r="B110" s="53"/>
      <c r="C110" s="47">
        <v>31654</v>
      </c>
      <c r="D110" s="42" t="s">
        <v>51</v>
      </c>
      <c r="F110" s="57">
        <v>2.4</v>
      </c>
      <c r="G110" s="44"/>
      <c r="H110" s="13">
        <v>687.93435999999997</v>
      </c>
      <c r="I110" s="14"/>
      <c r="J110" s="13">
        <v>0</v>
      </c>
      <c r="K110" s="12"/>
      <c r="L110" s="13">
        <v>0</v>
      </c>
      <c r="M110" s="12"/>
      <c r="N110" s="13">
        <v>0</v>
      </c>
      <c r="O110" s="14"/>
      <c r="P110" s="13">
        <f>SUM(H110,J110,L110,N110)</f>
        <v>687.93435999999997</v>
      </c>
      <c r="Q110" s="12"/>
      <c r="R110" s="13">
        <v>687.93435999999997</v>
      </c>
    </row>
    <row r="111" spans="1:18" x14ac:dyDescent="0.2">
      <c r="A111" s="47">
        <f t="shared" si="1"/>
        <v>42</v>
      </c>
      <c r="B111" s="53"/>
      <c r="C111" s="47"/>
      <c r="D111" s="68" t="s">
        <v>76</v>
      </c>
      <c r="E111" s="60"/>
      <c r="F111" s="62"/>
      <c r="H111" s="31">
        <f>SUM(H107:H110)</f>
        <v>71586.813699999984</v>
      </c>
      <c r="I111" s="17"/>
      <c r="J111" s="31">
        <f>SUM(J107:J110)</f>
        <v>3943.71416</v>
      </c>
      <c r="K111" s="17"/>
      <c r="L111" s="31">
        <f>SUM(L107:L110)</f>
        <v>-2127.0123899999999</v>
      </c>
      <c r="M111" s="17"/>
      <c r="N111" s="31">
        <f>SUM(N107:N110)</f>
        <v>0</v>
      </c>
      <c r="O111" s="17"/>
      <c r="P111" s="31">
        <f>SUM(P107:P110)</f>
        <v>73403.515469999984</v>
      </c>
      <c r="Q111" s="17"/>
      <c r="R111" s="31">
        <f>SUM(R107:R110)</f>
        <v>71958.441139999995</v>
      </c>
    </row>
    <row r="112" spans="1:18" x14ac:dyDescent="0.2">
      <c r="A112" s="47">
        <f t="shared" si="1"/>
        <v>43</v>
      </c>
      <c r="B112" s="53"/>
      <c r="C112" s="47"/>
      <c r="F112" s="44"/>
      <c r="G112" s="44"/>
      <c r="H112" s="3"/>
      <c r="I112" s="17"/>
      <c r="J112" s="3"/>
      <c r="K112" s="17"/>
      <c r="L112" s="3"/>
      <c r="M112" s="17"/>
      <c r="N112" s="3"/>
      <c r="O112" s="17"/>
      <c r="P112" s="3"/>
      <c r="Q112" s="17"/>
      <c r="R112" s="3"/>
    </row>
    <row r="113" spans="1:18" ht="13.5" thickBot="1" x14ac:dyDescent="0.25">
      <c r="A113" s="48">
        <f t="shared" si="1"/>
        <v>44</v>
      </c>
      <c r="B113" s="1" t="s">
        <v>61</v>
      </c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63"/>
      <c r="P113" s="41"/>
      <c r="Q113" s="41"/>
      <c r="R113" s="41"/>
    </row>
    <row r="114" spans="1:18" x14ac:dyDescent="0.2">
      <c r="A114" s="42" t="str">
        <f>$A$57</f>
        <v>Supporting Schedules:  B-08, B-11</v>
      </c>
      <c r="O114" s="44"/>
      <c r="P114" s="42" t="str">
        <f>$P$57</f>
        <v>Recap Schedules:  B-03, B-06</v>
      </c>
    </row>
    <row r="115" spans="1:18" ht="13.5" thickBot="1" x14ac:dyDescent="0.25">
      <c r="A115" s="41" t="str">
        <f>$A$1</f>
        <v>SCHEDULE B-07</v>
      </c>
      <c r="B115" s="41"/>
      <c r="C115" s="41"/>
      <c r="D115" s="41"/>
      <c r="E115" s="41"/>
      <c r="F115" s="41"/>
      <c r="G115" s="41" t="str">
        <f>$G$1</f>
        <v>PLANT BALANCES BY ACCOUNT AND SUB-ACCOUNT</v>
      </c>
      <c r="H115" s="41"/>
      <c r="I115" s="41"/>
      <c r="J115" s="41"/>
      <c r="K115" s="41"/>
      <c r="L115" s="41"/>
      <c r="M115" s="41"/>
      <c r="N115" s="41"/>
      <c r="O115" s="63"/>
      <c r="P115" s="41"/>
      <c r="Q115" s="41"/>
      <c r="R115" s="63" t="str">
        <f>"Page "&amp;TRIM(MID(R58,5,3))+1&amp;" of 30"</f>
        <v>Page 23 of 30</v>
      </c>
    </row>
    <row r="116" spans="1:18" x14ac:dyDescent="0.2">
      <c r="A116" s="42" t="str">
        <f>$A$2</f>
        <v>FLORIDA PUBLIC SERVICE COMMISSION</v>
      </c>
      <c r="B116" s="64"/>
      <c r="E116" s="44" t="str">
        <f>$E$2</f>
        <v xml:space="preserve">                  EXPLANATION:</v>
      </c>
      <c r="F116" s="42" t="str">
        <f>IF($F$2="","",$F$2)</f>
        <v>Provide the depreciation rate and plant balances for each account or sub-account to which</v>
      </c>
      <c r="J116" s="65"/>
      <c r="K116" s="65"/>
      <c r="M116" s="65"/>
      <c r="N116" s="65"/>
      <c r="O116" s="66"/>
      <c r="P116" s="42" t="str">
        <f>$P$2</f>
        <v>Type of data shown:</v>
      </c>
      <c r="R116" s="43"/>
    </row>
    <row r="117" spans="1:18" x14ac:dyDescent="0.2">
      <c r="B117" s="64"/>
      <c r="F117" s="42" t="str">
        <f>IF($F$3="","",$F$3)</f>
        <v>a separate depreciation rate is prescribed. (Include Amortization/Recovery schedule amounts).</v>
      </c>
      <c r="J117" s="44"/>
      <c r="K117" s="43"/>
      <c r="N117" s="44"/>
      <c r="O117" s="44" t="str">
        <f>IF($O$3=0,"",$O$3)</f>
        <v/>
      </c>
      <c r="P117" s="43" t="str">
        <f>$P$3</f>
        <v>Projected Test Year Ended 12/31/2025</v>
      </c>
      <c r="R117" s="44"/>
    </row>
    <row r="118" spans="1:18" x14ac:dyDescent="0.2">
      <c r="A118" s="42" t="str">
        <f>$A$4</f>
        <v>COMPANY: TAMPA ELECTRIC COMPANY</v>
      </c>
      <c r="B118" s="64"/>
      <c r="F118" s="42" t="str">
        <f>IF(+$F$4="","",$F$4)</f>
        <v/>
      </c>
      <c r="J118" s="44"/>
      <c r="K118" s="43"/>
      <c r="L118" s="44"/>
      <c r="O118" s="44" t="str">
        <f>IF($O$4=0,"",$O$4)</f>
        <v/>
      </c>
      <c r="P118" s="43" t="str">
        <f>$P$4</f>
        <v>Projected Prior Year Ended 12/31/2024</v>
      </c>
      <c r="R118" s="44"/>
    </row>
    <row r="119" spans="1:18" x14ac:dyDescent="0.2">
      <c r="B119" s="64"/>
      <c r="F119" s="42" t="str">
        <f>IF(+$F$5="","",$F$5)</f>
        <v/>
      </c>
      <c r="J119" s="44"/>
      <c r="K119" s="43"/>
      <c r="L119" s="44"/>
      <c r="O119" s="44" t="str">
        <f>IF($O$5=0,"",$O$5)</f>
        <v>XX</v>
      </c>
      <c r="P119" s="43" t="str">
        <f>$P$5</f>
        <v>Historical Prior Year Ended 12/31/2023</v>
      </c>
      <c r="R119" s="44"/>
    </row>
    <row r="120" spans="1:18" x14ac:dyDescent="0.2">
      <c r="B120" s="64"/>
      <c r="J120" s="44"/>
      <c r="K120" s="43"/>
      <c r="L120" s="44"/>
      <c r="O120" s="44"/>
      <c r="P120" s="43" t="str">
        <f>$P$6</f>
        <v xml:space="preserve"> Witness: C. Aldazabal / J. Chronister / C. Heck /</v>
      </c>
      <c r="R120" s="44"/>
    </row>
    <row r="121" spans="1:18" ht="13.5" thickBot="1" x14ac:dyDescent="0.25">
      <c r="A121" s="41" t="str">
        <f>A$7</f>
        <v>DOCKET NO. 20240026-EI</v>
      </c>
      <c r="B121" s="67"/>
      <c r="C121" s="41"/>
      <c r="D121" s="41"/>
      <c r="E121" s="41"/>
      <c r="F121" s="41" t="str">
        <f>IF(+$F$7="","",$F$7)</f>
        <v/>
      </c>
      <c r="G121" s="41"/>
      <c r="H121" s="48" t="str">
        <f>IF($H$7="","",$H$7)</f>
        <v>(Dollar in 000's)</v>
      </c>
      <c r="I121" s="41"/>
      <c r="J121" s="41"/>
      <c r="K121" s="41"/>
      <c r="L121" s="41"/>
      <c r="M121" s="41"/>
      <c r="N121" s="41"/>
      <c r="O121" s="63"/>
      <c r="P121" s="41" t="str">
        <f>$P$7</f>
        <v xml:space="preserve">                   R. Latta / K. Sparkman / K. Stryker / C. Whitworth</v>
      </c>
      <c r="Q121" s="41"/>
      <c r="R121" s="41"/>
    </row>
    <row r="122" spans="1:18" x14ac:dyDescent="0.2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6"/>
      <c r="P122" s="45"/>
      <c r="Q122" s="45"/>
      <c r="R122" s="45"/>
    </row>
    <row r="123" spans="1:18" x14ac:dyDescent="0.2">
      <c r="C123" s="45" t="s">
        <v>15</v>
      </c>
      <c r="D123" s="45" t="s">
        <v>16</v>
      </c>
      <c r="E123" s="45"/>
      <c r="F123" s="45" t="s">
        <v>17</v>
      </c>
      <c r="G123" s="45"/>
      <c r="H123" s="45" t="s">
        <v>18</v>
      </c>
      <c r="I123" s="45"/>
      <c r="J123" s="47" t="s">
        <v>19</v>
      </c>
      <c r="K123" s="47"/>
      <c r="L123" s="45" t="s">
        <v>20</v>
      </c>
      <c r="M123" s="45"/>
      <c r="N123" s="45" t="s">
        <v>21</v>
      </c>
      <c r="O123" s="46"/>
      <c r="P123" s="45" t="s">
        <v>22</v>
      </c>
      <c r="Q123" s="45"/>
      <c r="R123" s="45" t="s">
        <v>23</v>
      </c>
    </row>
    <row r="124" spans="1:18" x14ac:dyDescent="0.2">
      <c r="C124" s="47" t="s">
        <v>24</v>
      </c>
      <c r="D124" s="47" t="s">
        <v>24</v>
      </c>
      <c r="F124" s="47" t="s">
        <v>25</v>
      </c>
      <c r="G124" s="47"/>
      <c r="H124" s="45" t="s">
        <v>26</v>
      </c>
      <c r="I124" s="47"/>
      <c r="J124" s="45" t="s">
        <v>27</v>
      </c>
      <c r="K124" s="47"/>
      <c r="L124" s="47" t="s">
        <v>27</v>
      </c>
      <c r="M124" s="47"/>
      <c r="O124" s="44"/>
      <c r="P124" s="47" t="s">
        <v>26</v>
      </c>
      <c r="R124" s="47"/>
    </row>
    <row r="125" spans="1:18" x14ac:dyDescent="0.2">
      <c r="A125" s="47" t="s">
        <v>28</v>
      </c>
      <c r="B125" s="47"/>
      <c r="C125" s="47" t="s">
        <v>29</v>
      </c>
      <c r="D125" s="47" t="s">
        <v>29</v>
      </c>
      <c r="E125" s="45"/>
      <c r="F125" s="47" t="s">
        <v>30</v>
      </c>
      <c r="G125" s="47"/>
      <c r="H125" s="47" t="s">
        <v>31</v>
      </c>
      <c r="I125" s="47"/>
      <c r="J125" s="47" t="s">
        <v>26</v>
      </c>
      <c r="K125" s="45"/>
      <c r="L125" s="47" t="s">
        <v>26</v>
      </c>
      <c r="M125" s="43"/>
      <c r="N125" s="47" t="s">
        <v>32</v>
      </c>
      <c r="O125" s="46"/>
      <c r="P125" s="45" t="s">
        <v>31</v>
      </c>
      <c r="Q125" s="45"/>
      <c r="R125" s="47" t="s">
        <v>33</v>
      </c>
    </row>
    <row r="126" spans="1:18" ht="13.5" thickBot="1" x14ac:dyDescent="0.25">
      <c r="A126" s="48" t="s">
        <v>34</v>
      </c>
      <c r="B126" s="48"/>
      <c r="C126" s="48" t="s">
        <v>35</v>
      </c>
      <c r="D126" s="48" t="s">
        <v>36</v>
      </c>
      <c r="E126" s="48"/>
      <c r="F126" s="49" t="s">
        <v>37</v>
      </c>
      <c r="G126" s="49"/>
      <c r="H126" s="49" t="s">
        <v>38</v>
      </c>
      <c r="I126" s="50"/>
      <c r="J126" s="49" t="s">
        <v>39</v>
      </c>
      <c r="K126" s="50"/>
      <c r="L126" s="50" t="s">
        <v>40</v>
      </c>
      <c r="M126" s="51"/>
      <c r="N126" s="51" t="s">
        <v>41</v>
      </c>
      <c r="O126" s="52"/>
      <c r="P126" s="51" t="s">
        <v>42</v>
      </c>
      <c r="Q126" s="51"/>
      <c r="R126" s="51" t="s">
        <v>43</v>
      </c>
    </row>
    <row r="127" spans="1:18" x14ac:dyDescent="0.2">
      <c r="A127" s="47">
        <v>1</v>
      </c>
      <c r="B127" s="47"/>
      <c r="O127" s="44"/>
    </row>
    <row r="128" spans="1:18" x14ac:dyDescent="0.2">
      <c r="A128" s="47">
        <f t="shared" ref="A128:A170" si="2">A127+1</f>
        <v>2</v>
      </c>
      <c r="B128" s="53"/>
      <c r="C128" s="47">
        <v>31247</v>
      </c>
      <c r="D128" s="42" t="s">
        <v>77</v>
      </c>
      <c r="F128" s="57">
        <v>20</v>
      </c>
      <c r="G128" s="44"/>
      <c r="H128" s="13">
        <v>10156.523809999999</v>
      </c>
      <c r="I128" s="14"/>
      <c r="J128" s="13">
        <v>0</v>
      </c>
      <c r="K128" s="12"/>
      <c r="L128" s="13">
        <v>0</v>
      </c>
      <c r="M128" s="12"/>
      <c r="N128" s="13">
        <v>0</v>
      </c>
      <c r="O128" s="14"/>
      <c r="P128" s="13">
        <f>SUM(H128,J128,L128,N128)</f>
        <v>10156.523809999999</v>
      </c>
      <c r="Q128" s="12"/>
      <c r="R128" s="13">
        <v>10156.523810000001</v>
      </c>
    </row>
    <row r="129" spans="1:18" x14ac:dyDescent="0.2">
      <c r="A129" s="47">
        <f t="shared" si="2"/>
        <v>3</v>
      </c>
      <c r="B129" s="53"/>
      <c r="C129" s="45">
        <v>31647</v>
      </c>
      <c r="D129" s="42" t="s">
        <v>78</v>
      </c>
      <c r="F129" s="57">
        <v>14.299999999999999</v>
      </c>
      <c r="G129" s="44"/>
      <c r="H129" s="13">
        <v>1080.50188</v>
      </c>
      <c r="I129" s="14"/>
      <c r="J129" s="13">
        <v>478.90235999999999</v>
      </c>
      <c r="K129" s="12"/>
      <c r="L129" s="13">
        <v>-718.19641000000001</v>
      </c>
      <c r="M129" s="12"/>
      <c r="N129" s="13">
        <v>0</v>
      </c>
      <c r="O129" s="14"/>
      <c r="P129" s="13">
        <f>SUM(H129,J129,L129,N129)</f>
        <v>841.20783000000006</v>
      </c>
      <c r="Q129" s="12"/>
      <c r="R129" s="13">
        <v>510.33711999999997</v>
      </c>
    </row>
    <row r="130" spans="1:18" x14ac:dyDescent="0.2">
      <c r="A130" s="47">
        <f t="shared" si="2"/>
        <v>4</v>
      </c>
      <c r="B130" s="53"/>
      <c r="C130" s="47"/>
      <c r="F130" s="57"/>
      <c r="H130" s="37"/>
      <c r="I130" s="17"/>
      <c r="J130" s="37"/>
      <c r="K130" s="17"/>
      <c r="L130" s="37"/>
      <c r="M130" s="17"/>
      <c r="N130" s="37"/>
      <c r="O130" s="17"/>
      <c r="P130" s="37"/>
      <c r="Q130" s="17"/>
      <c r="R130" s="37"/>
    </row>
    <row r="131" spans="1:18" ht="13.5" thickBot="1" x14ac:dyDescent="0.25">
      <c r="A131" s="47">
        <f t="shared" si="2"/>
        <v>5</v>
      </c>
      <c r="B131" s="53"/>
      <c r="C131" s="47"/>
      <c r="D131" s="69" t="s">
        <v>79</v>
      </c>
      <c r="F131" s="57"/>
      <c r="G131" s="44"/>
      <c r="H131" s="2">
        <f>SUM(H22,H30,H38,H46,H54,H76,H83,H90,H97,H104,H111,H128,H129)</f>
        <v>1374320.1505299998</v>
      </c>
      <c r="I131" s="17"/>
      <c r="J131" s="2">
        <f>SUM(J22,J30,J38,J46,J54,J76,J83,J90,J97,J104,J111,J128,J129)</f>
        <v>79436.334769999987</v>
      </c>
      <c r="K131" s="17"/>
      <c r="L131" s="2">
        <f>SUM(L22,L30,L38,L46,L54,L76,L83,L90,L97,L104,L111,L128,L129)</f>
        <v>-14684.079089999999</v>
      </c>
      <c r="M131" s="17"/>
      <c r="N131" s="2">
        <f>SUM(N22,N30,N38,N46,N54,N76,N83,N90,N97,N104,N111,N128,N129)</f>
        <v>0</v>
      </c>
      <c r="O131" s="17"/>
      <c r="P131" s="2">
        <f>SUM(P22,P30,P38,P46,P54,P76,P83,P90,P97,P104,P111,P128,P129)</f>
        <v>1439072.4062099992</v>
      </c>
      <c r="Q131" s="17"/>
      <c r="R131" s="2">
        <f>SUM(R22,R30,R38,R46,R54,R76,R83,R90,R97,R104,R111,R128,R129)</f>
        <v>1397689.0566799999</v>
      </c>
    </row>
    <row r="132" spans="1:18" ht="13.5" thickTop="1" x14ac:dyDescent="0.2">
      <c r="A132" s="47">
        <f t="shared" si="2"/>
        <v>6</v>
      </c>
      <c r="B132" s="53"/>
      <c r="C132" s="47"/>
      <c r="F132" s="70"/>
      <c r="G132" s="44"/>
      <c r="H132" s="3"/>
      <c r="I132" s="17"/>
      <c r="J132" s="3"/>
      <c r="K132" s="17"/>
      <c r="L132" s="3"/>
      <c r="M132" s="17"/>
      <c r="N132" s="3"/>
      <c r="O132" s="17"/>
      <c r="P132" s="3"/>
      <c r="Q132" s="17"/>
      <c r="R132" s="3"/>
    </row>
    <row r="133" spans="1:18" ht="13.5" thickBot="1" x14ac:dyDescent="0.25">
      <c r="A133" s="47">
        <f t="shared" si="2"/>
        <v>7</v>
      </c>
      <c r="B133" s="47"/>
      <c r="C133" s="47"/>
      <c r="D133" s="42" t="s">
        <v>80</v>
      </c>
      <c r="F133" s="70"/>
      <c r="G133" s="44"/>
      <c r="H133" s="2">
        <f>H131</f>
        <v>1374320.1505299998</v>
      </c>
      <c r="I133" s="17"/>
      <c r="J133" s="2">
        <f>J131</f>
        <v>79436.334769999987</v>
      </c>
      <c r="K133" s="17"/>
      <c r="L133" s="2">
        <f>L131</f>
        <v>-14684.079089999999</v>
      </c>
      <c r="M133" s="17"/>
      <c r="N133" s="2">
        <f>N131</f>
        <v>0</v>
      </c>
      <c r="O133" s="17"/>
      <c r="P133" s="2">
        <f>P131</f>
        <v>1439072.4062099992</v>
      </c>
      <c r="Q133" s="17"/>
      <c r="R133" s="2">
        <f>R131</f>
        <v>1397689.0566799999</v>
      </c>
    </row>
    <row r="134" spans="1:18" ht="13.5" thickTop="1" x14ac:dyDescent="0.2">
      <c r="A134" s="47">
        <f t="shared" si="2"/>
        <v>8</v>
      </c>
      <c r="B134" s="47"/>
      <c r="F134" s="58"/>
      <c r="O134" s="44"/>
    </row>
    <row r="135" spans="1:18" x14ac:dyDescent="0.2">
      <c r="A135" s="47">
        <f t="shared" si="2"/>
        <v>9</v>
      </c>
      <c r="B135" s="53"/>
      <c r="D135" s="42" t="s">
        <v>81</v>
      </c>
      <c r="F135" s="58"/>
      <c r="O135" s="44"/>
    </row>
    <row r="136" spans="1:18" x14ac:dyDescent="0.2">
      <c r="A136" s="47">
        <f t="shared" si="2"/>
        <v>10</v>
      </c>
      <c r="B136" s="53"/>
      <c r="D136" s="42" t="s">
        <v>45</v>
      </c>
      <c r="F136" s="58"/>
      <c r="O136" s="44"/>
    </row>
    <row r="137" spans="1:18" x14ac:dyDescent="0.2">
      <c r="A137" s="47">
        <f t="shared" si="2"/>
        <v>11</v>
      </c>
      <c r="B137" s="53"/>
      <c r="D137" s="42" t="s">
        <v>82</v>
      </c>
      <c r="E137" s="47"/>
      <c r="F137" s="57"/>
      <c r="G137" s="71"/>
      <c r="H137" s="13"/>
      <c r="I137" s="35"/>
      <c r="J137" s="13"/>
      <c r="K137" s="35"/>
      <c r="L137" s="35"/>
      <c r="M137" s="35"/>
      <c r="N137" s="35"/>
      <c r="O137" s="36"/>
      <c r="P137" s="35"/>
      <c r="Q137" s="35"/>
      <c r="R137" s="35"/>
    </row>
    <row r="138" spans="1:18" x14ac:dyDescent="0.2">
      <c r="A138" s="47">
        <f t="shared" si="2"/>
        <v>12</v>
      </c>
      <c r="B138" s="53"/>
      <c r="C138" s="45">
        <v>34144</v>
      </c>
      <c r="D138" s="42" t="s">
        <v>47</v>
      </c>
      <c r="E138" s="47"/>
      <c r="F138" s="57">
        <v>3.5999999999999996</v>
      </c>
      <c r="G138" s="44"/>
      <c r="H138" s="13">
        <v>3311.0830899999996</v>
      </c>
      <c r="I138" s="14"/>
      <c r="J138" s="13">
        <v>24.79946</v>
      </c>
      <c r="K138" s="12"/>
      <c r="L138" s="13">
        <v>0</v>
      </c>
      <c r="M138" s="12"/>
      <c r="N138" s="13">
        <v>0</v>
      </c>
      <c r="O138" s="14"/>
      <c r="P138" s="13">
        <f>SUM(H138,J138,L138,N138)</f>
        <v>3335.8825499999998</v>
      </c>
      <c r="Q138" s="12"/>
      <c r="R138" s="13">
        <v>3312.9907400000002</v>
      </c>
    </row>
    <row r="139" spans="1:18" x14ac:dyDescent="0.2">
      <c r="A139" s="47">
        <f t="shared" si="2"/>
        <v>13</v>
      </c>
      <c r="B139" s="53"/>
      <c r="C139" s="45">
        <v>34244</v>
      </c>
      <c r="D139" s="42" t="s">
        <v>83</v>
      </c>
      <c r="E139" s="47"/>
      <c r="F139" s="57">
        <v>2.6</v>
      </c>
      <c r="G139" s="44"/>
      <c r="H139" s="13">
        <v>2353.18147</v>
      </c>
      <c r="I139" s="14"/>
      <c r="J139" s="13">
        <v>0</v>
      </c>
      <c r="K139" s="12"/>
      <c r="L139" s="13">
        <v>-8.0699699999999996</v>
      </c>
      <c r="M139" s="12"/>
      <c r="N139" s="13">
        <v>0</v>
      </c>
      <c r="O139" s="14"/>
      <c r="P139" s="13">
        <f>SUM(H139,J139,L139,N139)</f>
        <v>2345.1115</v>
      </c>
      <c r="Q139" s="12"/>
      <c r="R139" s="13">
        <v>2352.5607</v>
      </c>
    </row>
    <row r="140" spans="1:18" x14ac:dyDescent="0.2">
      <c r="A140" s="47">
        <f t="shared" si="2"/>
        <v>14</v>
      </c>
      <c r="B140" s="53"/>
      <c r="C140" s="45">
        <v>34344</v>
      </c>
      <c r="D140" s="42" t="s">
        <v>84</v>
      </c>
      <c r="E140" s="47"/>
      <c r="F140" s="57">
        <v>3.1</v>
      </c>
      <c r="G140" s="44"/>
      <c r="H140" s="13">
        <v>20433.617430000002</v>
      </c>
      <c r="I140" s="14"/>
      <c r="J140" s="13">
        <v>-69.925979999999996</v>
      </c>
      <c r="K140" s="12"/>
      <c r="L140" s="13">
        <v>-31.052479999999999</v>
      </c>
      <c r="M140" s="12"/>
      <c r="N140" s="13">
        <v>0</v>
      </c>
      <c r="O140" s="14"/>
      <c r="P140" s="13">
        <f>SUM(H140,J140,L140,N140)</f>
        <v>20332.638970000004</v>
      </c>
      <c r="Q140" s="12"/>
      <c r="R140" s="13">
        <v>20441.703229999999</v>
      </c>
    </row>
    <row r="141" spans="1:18" x14ac:dyDescent="0.2">
      <c r="A141" s="47">
        <f t="shared" si="2"/>
        <v>15</v>
      </c>
      <c r="B141" s="53"/>
      <c r="C141" s="45">
        <v>34544</v>
      </c>
      <c r="D141" s="42" t="s">
        <v>50</v>
      </c>
      <c r="E141" s="47"/>
      <c r="F141" s="57">
        <v>2.8000000000000003</v>
      </c>
      <c r="G141" s="44"/>
      <c r="H141" s="13">
        <v>15324.704390000001</v>
      </c>
      <c r="I141" s="14"/>
      <c r="J141" s="13">
        <v>1186.29647</v>
      </c>
      <c r="K141" s="12"/>
      <c r="L141" s="13">
        <v>-182.28739000000002</v>
      </c>
      <c r="M141" s="12"/>
      <c r="N141" s="13">
        <v>0</v>
      </c>
      <c r="O141" s="14"/>
      <c r="P141" s="13">
        <f>SUM(H141,J141,L141,N141)</f>
        <v>16328.713470000001</v>
      </c>
      <c r="Q141" s="12"/>
      <c r="R141" s="13">
        <v>15355.16639</v>
      </c>
    </row>
    <row r="142" spans="1:18" x14ac:dyDescent="0.2">
      <c r="A142" s="47">
        <f t="shared" si="2"/>
        <v>16</v>
      </c>
      <c r="B142" s="53"/>
      <c r="C142" s="45">
        <v>34644</v>
      </c>
      <c r="D142" s="42" t="s">
        <v>51</v>
      </c>
      <c r="F142" s="57">
        <v>2.9000000000000004</v>
      </c>
      <c r="G142" s="44"/>
      <c r="H142" s="13">
        <v>510.66471000000001</v>
      </c>
      <c r="I142" s="14"/>
      <c r="J142" s="13">
        <v>0</v>
      </c>
      <c r="K142" s="12"/>
      <c r="L142" s="13">
        <v>0</v>
      </c>
      <c r="M142" s="12"/>
      <c r="N142" s="13">
        <v>0</v>
      </c>
      <c r="O142" s="14"/>
      <c r="P142" s="13">
        <f>SUM(H142,J142,L142,N142)</f>
        <v>510.66471000000001</v>
      </c>
      <c r="Q142" s="12"/>
      <c r="R142" s="13">
        <v>510.66471000000001</v>
      </c>
    </row>
    <row r="143" spans="1:18" x14ac:dyDescent="0.2">
      <c r="A143" s="47">
        <f t="shared" si="2"/>
        <v>17</v>
      </c>
      <c r="B143" s="53"/>
      <c r="C143" s="45"/>
      <c r="D143" s="69" t="s">
        <v>85</v>
      </c>
      <c r="E143" s="47"/>
      <c r="F143" s="57"/>
      <c r="H143" s="31">
        <f>SUM(H138:H142)</f>
        <v>41933.251089999998</v>
      </c>
      <c r="I143" s="5"/>
      <c r="J143" s="31">
        <f>SUM(J138:J142)</f>
        <v>1141.16995</v>
      </c>
      <c r="K143" s="5"/>
      <c r="L143" s="31">
        <f>SUM(L138:L142)</f>
        <v>-221.40984000000003</v>
      </c>
      <c r="M143" s="5"/>
      <c r="N143" s="31">
        <f>SUM(N138:N142)</f>
        <v>0</v>
      </c>
      <c r="O143" s="5"/>
      <c r="P143" s="31">
        <f>SUM(P138:P142)</f>
        <v>42853.011200000001</v>
      </c>
      <c r="Q143" s="5"/>
      <c r="R143" s="31">
        <f>SUM(R138:R142)</f>
        <v>41973.085769999998</v>
      </c>
    </row>
    <row r="144" spans="1:18" x14ac:dyDescent="0.2">
      <c r="A144" s="47">
        <f t="shared" si="2"/>
        <v>18</v>
      </c>
      <c r="B144" s="53"/>
      <c r="F144" s="58"/>
      <c r="O144" s="44"/>
    </row>
    <row r="145" spans="1:18" x14ac:dyDescent="0.2">
      <c r="A145" s="47">
        <f t="shared" si="2"/>
        <v>19</v>
      </c>
      <c r="B145" s="53"/>
      <c r="C145" s="45"/>
      <c r="D145" s="42" t="s">
        <v>86</v>
      </c>
      <c r="F145" s="58"/>
      <c r="O145" s="44"/>
    </row>
    <row r="146" spans="1:18" x14ac:dyDescent="0.2">
      <c r="A146" s="47">
        <f t="shared" si="2"/>
        <v>20</v>
      </c>
      <c r="B146" s="53"/>
      <c r="C146" s="45">
        <v>34145</v>
      </c>
      <c r="D146" s="42" t="s">
        <v>47</v>
      </c>
      <c r="F146" s="57">
        <v>2.9000000000000004</v>
      </c>
      <c r="G146" s="44"/>
      <c r="H146" s="13">
        <v>0</v>
      </c>
      <c r="I146" s="14"/>
      <c r="J146" s="13">
        <v>0</v>
      </c>
      <c r="K146" s="12"/>
      <c r="L146" s="13">
        <v>0</v>
      </c>
      <c r="M146" s="12"/>
      <c r="N146" s="13">
        <v>0</v>
      </c>
      <c r="O146" s="14"/>
      <c r="P146" s="13">
        <f>SUM(H146,J146,L146,N146)</f>
        <v>0</v>
      </c>
      <c r="Q146" s="12"/>
      <c r="R146" s="13">
        <v>0</v>
      </c>
    </row>
    <row r="147" spans="1:18" x14ac:dyDescent="0.2">
      <c r="A147" s="47">
        <f t="shared" si="2"/>
        <v>21</v>
      </c>
      <c r="B147" s="53"/>
      <c r="C147" s="45">
        <v>34245</v>
      </c>
      <c r="D147" s="42" t="s">
        <v>83</v>
      </c>
      <c r="F147" s="57">
        <v>2.9000000000000004</v>
      </c>
      <c r="G147" s="44"/>
      <c r="H147" s="13">
        <v>0</v>
      </c>
      <c r="I147" s="14"/>
      <c r="J147" s="13">
        <v>0</v>
      </c>
      <c r="K147" s="12"/>
      <c r="L147" s="13">
        <v>0</v>
      </c>
      <c r="M147" s="12"/>
      <c r="N147" s="13">
        <v>0</v>
      </c>
      <c r="O147" s="14"/>
      <c r="P147" s="13">
        <f>SUM(H147,J147,L147,N147)</f>
        <v>0</v>
      </c>
      <c r="Q147" s="12"/>
      <c r="R147" s="13">
        <v>0</v>
      </c>
    </row>
    <row r="148" spans="1:18" x14ac:dyDescent="0.2">
      <c r="A148" s="47">
        <f t="shared" si="2"/>
        <v>22</v>
      </c>
      <c r="B148" s="53"/>
      <c r="C148" s="45">
        <v>34345</v>
      </c>
      <c r="D148" s="42" t="s">
        <v>84</v>
      </c>
      <c r="F148" s="57">
        <v>2.9000000000000004</v>
      </c>
      <c r="G148" s="44"/>
      <c r="H148" s="13">
        <v>176174.62063999998</v>
      </c>
      <c r="I148" s="14"/>
      <c r="J148" s="13">
        <v>343.73447999999996</v>
      </c>
      <c r="K148" s="12"/>
      <c r="L148" s="13">
        <v>0</v>
      </c>
      <c r="M148" s="12"/>
      <c r="N148" s="13">
        <v>0</v>
      </c>
      <c r="O148" s="14"/>
      <c r="P148" s="13">
        <f>SUM(H148,J148,L148,N148)</f>
        <v>176518.35511999999</v>
      </c>
      <c r="Q148" s="12"/>
      <c r="R148" s="13">
        <v>176227.86496000001</v>
      </c>
    </row>
    <row r="149" spans="1:18" x14ac:dyDescent="0.2">
      <c r="A149" s="47">
        <f t="shared" si="2"/>
        <v>23</v>
      </c>
      <c r="B149" s="53"/>
      <c r="C149" s="45">
        <v>34545</v>
      </c>
      <c r="D149" s="42" t="s">
        <v>50</v>
      </c>
      <c r="F149" s="57">
        <v>2.9000000000000004</v>
      </c>
      <c r="G149" s="44"/>
      <c r="H149" s="13">
        <v>0</v>
      </c>
      <c r="I149" s="14"/>
      <c r="J149" s="13">
        <v>58.769359999999999</v>
      </c>
      <c r="K149" s="12"/>
      <c r="L149" s="13">
        <v>0</v>
      </c>
      <c r="M149" s="12"/>
      <c r="N149" s="13">
        <v>0</v>
      </c>
      <c r="O149" s="14"/>
      <c r="P149" s="13">
        <f>SUM(H149,J149,L149,N149)</f>
        <v>58.769359999999999</v>
      </c>
      <c r="Q149" s="12"/>
      <c r="R149" s="13">
        <v>7.5471000000000004</v>
      </c>
    </row>
    <row r="150" spans="1:18" x14ac:dyDescent="0.2">
      <c r="A150" s="47">
        <f t="shared" si="2"/>
        <v>24</v>
      </c>
      <c r="B150" s="53"/>
      <c r="C150" s="45">
        <v>34645</v>
      </c>
      <c r="D150" s="42" t="s">
        <v>51</v>
      </c>
      <c r="F150" s="57">
        <v>2.9000000000000004</v>
      </c>
      <c r="G150" s="44"/>
      <c r="H150" s="13">
        <v>0</v>
      </c>
      <c r="I150" s="14"/>
      <c r="J150" s="13">
        <v>0</v>
      </c>
      <c r="K150" s="12"/>
      <c r="L150" s="13">
        <v>0</v>
      </c>
      <c r="M150" s="12"/>
      <c r="N150" s="13">
        <v>0</v>
      </c>
      <c r="O150" s="14"/>
      <c r="P150" s="13">
        <f>SUM(H150,J150,L150,N150)</f>
        <v>0</v>
      </c>
      <c r="Q150" s="12"/>
      <c r="R150" s="13">
        <v>0</v>
      </c>
    </row>
    <row r="151" spans="1:18" x14ac:dyDescent="0.2">
      <c r="A151" s="47">
        <f t="shared" si="2"/>
        <v>25</v>
      </c>
      <c r="B151" s="53"/>
      <c r="C151" s="45"/>
      <c r="D151" s="69" t="s">
        <v>87</v>
      </c>
      <c r="F151" s="58"/>
      <c r="H151" s="31">
        <f>SUM(H146:H150)</f>
        <v>176174.62063999998</v>
      </c>
      <c r="I151" s="5"/>
      <c r="J151" s="31">
        <f>SUM(J146:J150)</f>
        <v>402.50383999999997</v>
      </c>
      <c r="K151" s="5"/>
      <c r="L151" s="31">
        <f>SUM(L146:L150)</f>
        <v>0</v>
      </c>
      <c r="M151" s="5"/>
      <c r="N151" s="31">
        <f>SUM(N146:N150)</f>
        <v>0</v>
      </c>
      <c r="O151" s="5"/>
      <c r="P151" s="31">
        <f>SUM(P146:P150)</f>
        <v>176577.12448</v>
      </c>
      <c r="Q151" s="5"/>
      <c r="R151" s="31">
        <f>SUM(R146:R150)</f>
        <v>176235.41206</v>
      </c>
    </row>
    <row r="152" spans="1:18" x14ac:dyDescent="0.2">
      <c r="A152" s="47">
        <f t="shared" si="2"/>
        <v>26</v>
      </c>
      <c r="B152" s="53"/>
      <c r="C152" s="47"/>
      <c r="D152" s="47"/>
      <c r="E152" s="47"/>
      <c r="F152" s="57"/>
      <c r="G152" s="71"/>
      <c r="H152" s="13"/>
      <c r="I152" s="5"/>
      <c r="J152" s="13"/>
      <c r="K152" s="5"/>
      <c r="L152" s="13"/>
      <c r="M152" s="5"/>
      <c r="N152" s="13"/>
      <c r="O152" s="5"/>
      <c r="P152" s="13"/>
      <c r="Q152" s="5"/>
      <c r="R152" s="13"/>
    </row>
    <row r="153" spans="1:18" x14ac:dyDescent="0.2">
      <c r="A153" s="47">
        <f t="shared" si="2"/>
        <v>27</v>
      </c>
      <c r="B153" s="53"/>
      <c r="C153" s="45"/>
      <c r="D153" s="42" t="s">
        <v>88</v>
      </c>
      <c r="F153" s="58"/>
      <c r="O153" s="44"/>
    </row>
    <row r="154" spans="1:18" x14ac:dyDescent="0.2">
      <c r="A154" s="47">
        <f t="shared" si="2"/>
        <v>28</v>
      </c>
      <c r="B154" s="53"/>
      <c r="C154" s="45">
        <v>34146</v>
      </c>
      <c r="D154" s="42" t="s">
        <v>47</v>
      </c>
      <c r="F154" s="57">
        <v>2.9000000000000004</v>
      </c>
      <c r="G154" s="44"/>
      <c r="H154" s="13">
        <v>0</v>
      </c>
      <c r="I154" s="14"/>
      <c r="J154" s="13">
        <v>0</v>
      </c>
      <c r="K154" s="12"/>
      <c r="L154" s="13">
        <v>0</v>
      </c>
      <c r="M154" s="12"/>
      <c r="N154" s="13">
        <v>0</v>
      </c>
      <c r="O154" s="14"/>
      <c r="P154" s="13">
        <f>SUM(H154,J154,L154,N154)</f>
        <v>0</v>
      </c>
      <c r="Q154" s="12"/>
      <c r="R154" s="13">
        <v>0</v>
      </c>
    </row>
    <row r="155" spans="1:18" x14ac:dyDescent="0.2">
      <c r="A155" s="47">
        <f t="shared" si="2"/>
        <v>29</v>
      </c>
      <c r="B155" s="53"/>
      <c r="C155" s="45">
        <v>34246</v>
      </c>
      <c r="D155" s="42" t="s">
        <v>83</v>
      </c>
      <c r="F155" s="57">
        <v>2.9000000000000004</v>
      </c>
      <c r="G155" s="44"/>
      <c r="H155" s="13">
        <v>0</v>
      </c>
      <c r="I155" s="14"/>
      <c r="J155" s="13">
        <v>0</v>
      </c>
      <c r="K155" s="12"/>
      <c r="L155" s="13">
        <v>0</v>
      </c>
      <c r="M155" s="12"/>
      <c r="N155" s="13">
        <v>0</v>
      </c>
      <c r="O155" s="14"/>
      <c r="P155" s="13">
        <f>SUM(H155,J155,L155,N155)</f>
        <v>0</v>
      </c>
      <c r="Q155" s="12"/>
      <c r="R155" s="13">
        <v>0</v>
      </c>
    </row>
    <row r="156" spans="1:18" x14ac:dyDescent="0.2">
      <c r="A156" s="47">
        <f t="shared" si="2"/>
        <v>30</v>
      </c>
      <c r="B156" s="53"/>
      <c r="C156" s="45">
        <v>34346</v>
      </c>
      <c r="D156" s="42" t="s">
        <v>84</v>
      </c>
      <c r="F156" s="57">
        <v>2.9000000000000004</v>
      </c>
      <c r="G156" s="44"/>
      <c r="H156" s="13">
        <v>174866.34727999999</v>
      </c>
      <c r="I156" s="14"/>
      <c r="J156" s="13">
        <v>381.97192000000001</v>
      </c>
      <c r="K156" s="12"/>
      <c r="L156" s="13">
        <v>0</v>
      </c>
      <c r="M156" s="12"/>
      <c r="N156" s="13">
        <v>0</v>
      </c>
      <c r="O156" s="14"/>
      <c r="P156" s="13">
        <f>SUM(H156,J156,L156,N156)</f>
        <v>175248.3192</v>
      </c>
      <c r="Q156" s="12"/>
      <c r="R156" s="13">
        <v>174955.15672</v>
      </c>
    </row>
    <row r="157" spans="1:18" x14ac:dyDescent="0.2">
      <c r="A157" s="47">
        <f t="shared" si="2"/>
        <v>31</v>
      </c>
      <c r="B157" s="53"/>
      <c r="C157" s="45">
        <v>34546</v>
      </c>
      <c r="D157" s="42" t="s">
        <v>50</v>
      </c>
      <c r="F157" s="57">
        <v>2.9000000000000004</v>
      </c>
      <c r="G157" s="44"/>
      <c r="H157" s="13">
        <v>0</v>
      </c>
      <c r="I157" s="14"/>
      <c r="J157" s="13">
        <v>19.190819999999999</v>
      </c>
      <c r="K157" s="12"/>
      <c r="L157" s="13">
        <v>0</v>
      </c>
      <c r="M157" s="12"/>
      <c r="N157" s="13">
        <v>0</v>
      </c>
      <c r="O157" s="14"/>
      <c r="P157" s="13">
        <f>SUM(H157,J157,L157,N157)</f>
        <v>19.190819999999999</v>
      </c>
      <c r="Q157" s="12"/>
      <c r="R157" s="13">
        <v>8.6563799999999986</v>
      </c>
    </row>
    <row r="158" spans="1:18" x14ac:dyDescent="0.2">
      <c r="A158" s="47">
        <f t="shared" si="2"/>
        <v>32</v>
      </c>
      <c r="B158" s="53"/>
      <c r="C158" s="45">
        <v>34646</v>
      </c>
      <c r="D158" s="42" t="s">
        <v>51</v>
      </c>
      <c r="F158" s="57">
        <v>2.9000000000000004</v>
      </c>
      <c r="G158" s="44"/>
      <c r="H158" s="13">
        <v>0</v>
      </c>
      <c r="I158" s="14"/>
      <c r="J158" s="13">
        <v>0</v>
      </c>
      <c r="K158" s="12"/>
      <c r="L158" s="13">
        <v>0</v>
      </c>
      <c r="M158" s="12"/>
      <c r="N158" s="13">
        <v>0</v>
      </c>
      <c r="O158" s="14"/>
      <c r="P158" s="13">
        <f>SUM(H158,J158,L158,N158)</f>
        <v>0</v>
      </c>
      <c r="Q158" s="12"/>
      <c r="R158" s="13">
        <v>0</v>
      </c>
    </row>
    <row r="159" spans="1:18" x14ac:dyDescent="0.2">
      <c r="A159" s="47">
        <f t="shared" si="2"/>
        <v>33</v>
      </c>
      <c r="B159" s="53"/>
      <c r="D159" s="69" t="s">
        <v>89</v>
      </c>
      <c r="F159" s="58"/>
      <c r="H159" s="31">
        <f>SUM(H154:H158)</f>
        <v>174866.34727999999</v>
      </c>
      <c r="I159" s="5"/>
      <c r="J159" s="31">
        <f>SUM(J154:J158)</f>
        <v>401.16273999999999</v>
      </c>
      <c r="K159" s="5"/>
      <c r="L159" s="31">
        <f>SUM(L154:L158)</f>
        <v>0</v>
      </c>
      <c r="M159" s="5"/>
      <c r="N159" s="31">
        <f>SUM(N154:N158)</f>
        <v>0</v>
      </c>
      <c r="O159" s="5"/>
      <c r="P159" s="31">
        <f>SUM(P154:P158)</f>
        <v>175267.51001999999</v>
      </c>
      <c r="Q159" s="5"/>
      <c r="R159" s="31">
        <f>SUM(R154:R158)</f>
        <v>174963.8131</v>
      </c>
    </row>
    <row r="160" spans="1:18" x14ac:dyDescent="0.2">
      <c r="A160" s="47">
        <f t="shared" si="2"/>
        <v>34</v>
      </c>
      <c r="B160" s="53"/>
      <c r="F160" s="58"/>
      <c r="O160" s="44"/>
    </row>
    <row r="161" spans="1:18" x14ac:dyDescent="0.2">
      <c r="A161" s="47">
        <f t="shared" si="2"/>
        <v>35</v>
      </c>
      <c r="B161" s="53"/>
      <c r="C161" s="45"/>
      <c r="D161" s="42" t="s">
        <v>90</v>
      </c>
      <c r="F161" s="58"/>
      <c r="O161" s="44"/>
    </row>
    <row r="162" spans="1:18" x14ac:dyDescent="0.2">
      <c r="A162" s="47">
        <f t="shared" si="2"/>
        <v>36</v>
      </c>
      <c r="B162" s="53"/>
      <c r="C162" s="45">
        <v>34143</v>
      </c>
      <c r="D162" s="42" t="s">
        <v>47</v>
      </c>
      <c r="F162" s="57">
        <v>2.9000000000000004</v>
      </c>
      <c r="G162" s="44"/>
      <c r="H162" s="13">
        <v>2290.54898</v>
      </c>
      <c r="I162" s="14"/>
      <c r="J162" s="13">
        <v>0</v>
      </c>
      <c r="K162" s="12"/>
      <c r="L162" s="13">
        <v>0</v>
      </c>
      <c r="M162" s="12"/>
      <c r="N162" s="13">
        <v>0</v>
      </c>
      <c r="O162" s="14"/>
      <c r="P162" s="13">
        <f>SUM(H162,J162,L162,N162)</f>
        <v>2290.54898</v>
      </c>
      <c r="Q162" s="12"/>
      <c r="R162" s="13">
        <v>2290.54898</v>
      </c>
    </row>
    <row r="163" spans="1:18" x14ac:dyDescent="0.2">
      <c r="A163" s="47">
        <f t="shared" si="2"/>
        <v>37</v>
      </c>
      <c r="B163" s="53"/>
      <c r="C163" s="45">
        <v>34243</v>
      </c>
      <c r="D163" s="42" t="s">
        <v>83</v>
      </c>
      <c r="F163" s="57">
        <v>2.9000000000000004</v>
      </c>
      <c r="G163" s="44"/>
      <c r="H163" s="13">
        <v>3108.4331699999998</v>
      </c>
      <c r="I163" s="14"/>
      <c r="J163" s="13">
        <v>8.0879300000000001</v>
      </c>
      <c r="K163" s="12"/>
      <c r="L163" s="13">
        <v>-17.141560000000002</v>
      </c>
      <c r="M163" s="12"/>
      <c r="N163" s="13">
        <v>0</v>
      </c>
      <c r="O163" s="14"/>
      <c r="P163" s="13">
        <f>SUM(H163,J163,L163,N163)</f>
        <v>3099.3795399999999</v>
      </c>
      <c r="Q163" s="12"/>
      <c r="R163" s="13">
        <v>3105.6474399999997</v>
      </c>
    </row>
    <row r="164" spans="1:18" x14ac:dyDescent="0.2">
      <c r="A164" s="47">
        <f t="shared" si="2"/>
        <v>38</v>
      </c>
      <c r="B164" s="53"/>
      <c r="C164" s="45">
        <v>34343</v>
      </c>
      <c r="D164" s="42" t="s">
        <v>84</v>
      </c>
      <c r="F164" s="57">
        <v>2.9000000000000004</v>
      </c>
      <c r="G164" s="44"/>
      <c r="H164" s="13">
        <v>452412.23176999995</v>
      </c>
      <c r="I164" s="14"/>
      <c r="J164" s="13">
        <v>6344.2154800000008</v>
      </c>
      <c r="K164" s="12"/>
      <c r="L164" s="13">
        <v>0</v>
      </c>
      <c r="M164" s="12"/>
      <c r="N164" s="13">
        <v>0</v>
      </c>
      <c r="O164" s="14"/>
      <c r="P164" s="13">
        <f>SUM(H164,J164,L164,N164)</f>
        <v>458756.44724999997</v>
      </c>
      <c r="Q164" s="12"/>
      <c r="R164" s="13">
        <v>456834.82358999999</v>
      </c>
    </row>
    <row r="165" spans="1:18" x14ac:dyDescent="0.2">
      <c r="A165" s="47">
        <f t="shared" si="2"/>
        <v>39</v>
      </c>
      <c r="B165" s="53"/>
      <c r="C165" s="45">
        <v>34543</v>
      </c>
      <c r="D165" s="42" t="s">
        <v>50</v>
      </c>
      <c r="F165" s="57">
        <v>2.9000000000000004</v>
      </c>
      <c r="G165" s="44"/>
      <c r="H165" s="13">
        <v>535.23765000000003</v>
      </c>
      <c r="I165" s="14"/>
      <c r="J165" s="13">
        <v>165.43937</v>
      </c>
      <c r="K165" s="12"/>
      <c r="L165" s="13">
        <v>0</v>
      </c>
      <c r="M165" s="12"/>
      <c r="N165" s="13">
        <v>0</v>
      </c>
      <c r="O165" s="14"/>
      <c r="P165" s="13">
        <f>SUM(H165,J165,L165,N165)</f>
        <v>700.67702000000008</v>
      </c>
      <c r="Q165" s="12"/>
      <c r="R165" s="13">
        <v>557.28162999999995</v>
      </c>
    </row>
    <row r="166" spans="1:18" x14ac:dyDescent="0.2">
      <c r="A166" s="47">
        <f t="shared" si="2"/>
        <v>40</v>
      </c>
      <c r="B166" s="53"/>
      <c r="C166" s="45">
        <v>34643</v>
      </c>
      <c r="D166" s="42" t="s">
        <v>51</v>
      </c>
      <c r="F166" s="57">
        <v>2.9000000000000004</v>
      </c>
      <c r="G166" s="44"/>
      <c r="H166" s="13">
        <v>308.52593000000002</v>
      </c>
      <c r="I166" s="14"/>
      <c r="J166" s="13">
        <v>0</v>
      </c>
      <c r="K166" s="12"/>
      <c r="L166" s="13">
        <v>0</v>
      </c>
      <c r="M166" s="12"/>
      <c r="N166" s="13">
        <v>0</v>
      </c>
      <c r="O166" s="14"/>
      <c r="P166" s="13">
        <f>SUM(H166,J166,L166,N166)</f>
        <v>308.52593000000002</v>
      </c>
      <c r="Q166" s="12"/>
      <c r="R166" s="13">
        <v>308.52593000000002</v>
      </c>
    </row>
    <row r="167" spans="1:18" x14ac:dyDescent="0.2">
      <c r="A167" s="47">
        <f t="shared" si="2"/>
        <v>41</v>
      </c>
      <c r="B167" s="53"/>
      <c r="D167" s="69" t="s">
        <v>91</v>
      </c>
      <c r="H167" s="31">
        <f>SUM(H162:H166)</f>
        <v>458654.97749999998</v>
      </c>
      <c r="I167" s="5"/>
      <c r="J167" s="31">
        <f>SUM(J162:J166)</f>
        <v>6517.7427800000005</v>
      </c>
      <c r="K167" s="5"/>
      <c r="L167" s="31">
        <f>SUM(L162:L166)</f>
        <v>-17.141560000000002</v>
      </c>
      <c r="M167" s="5"/>
      <c r="N167" s="31">
        <f>SUM(N162:N166)</f>
        <v>0</v>
      </c>
      <c r="O167" s="5"/>
      <c r="P167" s="31">
        <f>SUM(P162:P166)</f>
        <v>465155.57871999999</v>
      </c>
      <c r="Q167" s="5"/>
      <c r="R167" s="31">
        <f>SUM(R162:R166)</f>
        <v>463096.82756999996</v>
      </c>
    </row>
    <row r="168" spans="1:18" x14ac:dyDescent="0.2">
      <c r="A168" s="47">
        <f t="shared" si="2"/>
        <v>42</v>
      </c>
      <c r="B168" s="53"/>
      <c r="H168" s="72"/>
      <c r="J168" s="72"/>
      <c r="L168" s="72"/>
      <c r="N168" s="72"/>
      <c r="O168" s="44"/>
      <c r="P168" s="72"/>
      <c r="R168" s="72"/>
    </row>
    <row r="169" spans="1:18" ht="13.5" thickBot="1" x14ac:dyDescent="0.25">
      <c r="A169" s="47">
        <f t="shared" si="2"/>
        <v>43</v>
      </c>
      <c r="B169" s="53"/>
      <c r="D169" s="69" t="s">
        <v>79</v>
      </c>
      <c r="F169" s="62"/>
      <c r="G169" s="73"/>
      <c r="H169" s="2">
        <f>SUM(H143,H151,H159,H167)</f>
        <v>851629.19650999992</v>
      </c>
      <c r="I169" s="5"/>
      <c r="J169" s="2">
        <f>SUM(J143,J151,J159,J167)</f>
        <v>8462.579310000001</v>
      </c>
      <c r="K169" s="5"/>
      <c r="L169" s="2">
        <f>SUM(L143,L151,L159,L167)</f>
        <v>-238.55140000000003</v>
      </c>
      <c r="M169" s="5"/>
      <c r="N169" s="2">
        <f>SUM(N143,N151,N159,N167)</f>
        <v>0</v>
      </c>
      <c r="O169" s="5"/>
      <c r="P169" s="2">
        <f>SUM(P143,P151,P159,P167)</f>
        <v>859853.22441999998</v>
      </c>
      <c r="Q169" s="5"/>
      <c r="R169" s="2">
        <f>SUM(R143,R151,R159,R167)</f>
        <v>856269.1385</v>
      </c>
    </row>
    <row r="170" spans="1:18" ht="14.25" thickTop="1" thickBot="1" x14ac:dyDescent="0.25">
      <c r="A170" s="48">
        <f t="shared" si="2"/>
        <v>44</v>
      </c>
      <c r="B170" s="1" t="s">
        <v>61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63"/>
      <c r="P170" s="41"/>
      <c r="Q170" s="41"/>
      <c r="R170" s="41"/>
    </row>
    <row r="171" spans="1:18" x14ac:dyDescent="0.2">
      <c r="A171" s="42" t="str">
        <f>$A$57</f>
        <v>Supporting Schedules:  B-08, B-11</v>
      </c>
      <c r="O171" s="44"/>
      <c r="P171" s="42" t="str">
        <f>$P$57</f>
        <v>Recap Schedules:  B-03, B-06</v>
      </c>
    </row>
    <row r="172" spans="1:18" ht="13.5" thickBot="1" x14ac:dyDescent="0.25">
      <c r="A172" s="41" t="str">
        <f>$A$1</f>
        <v>SCHEDULE B-07</v>
      </c>
      <c r="B172" s="41"/>
      <c r="C172" s="41"/>
      <c r="D172" s="41"/>
      <c r="E172" s="41"/>
      <c r="F172" s="41"/>
      <c r="G172" s="41" t="str">
        <f>$G$1</f>
        <v>PLANT BALANCES BY ACCOUNT AND SUB-ACCOUNT</v>
      </c>
      <c r="H172" s="41"/>
      <c r="I172" s="41"/>
      <c r="J172" s="41"/>
      <c r="K172" s="41"/>
      <c r="L172" s="41"/>
      <c r="M172" s="41"/>
      <c r="N172" s="41"/>
      <c r="O172" s="63"/>
      <c r="P172" s="41"/>
      <c r="Q172" s="41"/>
      <c r="R172" s="63" t="str">
        <f>"Page "&amp;TRIM(MID(R115,5,3))+1&amp;" of 30"</f>
        <v>Page 24 of 30</v>
      </c>
    </row>
    <row r="173" spans="1:18" x14ac:dyDescent="0.2">
      <c r="A173" s="42" t="str">
        <f>$A$2</f>
        <v>FLORIDA PUBLIC SERVICE COMMISSION</v>
      </c>
      <c r="B173" s="64"/>
      <c r="E173" s="44" t="str">
        <f>$E$2</f>
        <v xml:space="preserve">                  EXPLANATION:</v>
      </c>
      <c r="F173" s="42" t="str">
        <f>IF($F$2="","",$F$2)</f>
        <v>Provide the depreciation rate and plant balances for each account or sub-account to which</v>
      </c>
      <c r="J173" s="65"/>
      <c r="K173" s="65"/>
      <c r="M173" s="65"/>
      <c r="N173" s="65"/>
      <c r="O173" s="66"/>
      <c r="P173" s="42" t="str">
        <f>$P$2</f>
        <v>Type of data shown:</v>
      </c>
      <c r="R173" s="43"/>
    </row>
    <row r="174" spans="1:18" x14ac:dyDescent="0.2">
      <c r="B174" s="64"/>
      <c r="F174" s="42" t="str">
        <f>IF($F$3="","",$F$3)</f>
        <v>a separate depreciation rate is prescribed. (Include Amortization/Recovery schedule amounts).</v>
      </c>
      <c r="J174" s="44"/>
      <c r="K174" s="43"/>
      <c r="N174" s="44"/>
      <c r="O174" s="44" t="str">
        <f>IF($O$3=0,"",$O$3)</f>
        <v/>
      </c>
      <c r="P174" s="43" t="str">
        <f>$P$3</f>
        <v>Projected Test Year Ended 12/31/2025</v>
      </c>
      <c r="R174" s="44"/>
    </row>
    <row r="175" spans="1:18" x14ac:dyDescent="0.2">
      <c r="A175" s="42" t="str">
        <f>$A$4</f>
        <v>COMPANY: TAMPA ELECTRIC COMPANY</v>
      </c>
      <c r="B175" s="64"/>
      <c r="F175" s="42" t="str">
        <f>IF(+$F$4="","",$F$4)</f>
        <v/>
      </c>
      <c r="J175" s="44"/>
      <c r="K175" s="43"/>
      <c r="L175" s="44"/>
      <c r="O175" s="44" t="str">
        <f>IF($O$4=0,"",$O$4)</f>
        <v/>
      </c>
      <c r="P175" s="43" t="str">
        <f>$P$4</f>
        <v>Projected Prior Year Ended 12/31/2024</v>
      </c>
      <c r="R175" s="44"/>
    </row>
    <row r="176" spans="1:18" x14ac:dyDescent="0.2">
      <c r="B176" s="64"/>
      <c r="F176" s="42" t="str">
        <f>IF(+$F$5="","",$F$5)</f>
        <v/>
      </c>
      <c r="J176" s="44"/>
      <c r="K176" s="43"/>
      <c r="L176" s="44"/>
      <c r="O176" s="44" t="str">
        <f>IF($O$5=0,"",$O$5)</f>
        <v>XX</v>
      </c>
      <c r="P176" s="43" t="str">
        <f>$P$5</f>
        <v>Historical Prior Year Ended 12/31/2023</v>
      </c>
      <c r="R176" s="44"/>
    </row>
    <row r="177" spans="1:18" x14ac:dyDescent="0.2">
      <c r="B177" s="64"/>
      <c r="J177" s="44"/>
      <c r="K177" s="43"/>
      <c r="L177" s="44"/>
      <c r="O177" s="44"/>
      <c r="P177" s="43" t="str">
        <f>$P$6</f>
        <v xml:space="preserve"> Witness: C. Aldazabal / J. Chronister / C. Heck /</v>
      </c>
      <c r="R177" s="44"/>
    </row>
    <row r="178" spans="1:18" ht="13.5" thickBot="1" x14ac:dyDescent="0.25">
      <c r="A178" s="41" t="str">
        <f>A$7</f>
        <v>DOCKET NO. 20240026-EI</v>
      </c>
      <c r="B178" s="67"/>
      <c r="C178" s="41"/>
      <c r="D178" s="41"/>
      <c r="E178" s="41"/>
      <c r="F178" s="41" t="str">
        <f>IF(+$F$7="","",$F$7)</f>
        <v/>
      </c>
      <c r="G178" s="41"/>
      <c r="H178" s="48" t="str">
        <f>IF($H$7="","",$H$7)</f>
        <v>(Dollar in 000's)</v>
      </c>
      <c r="I178" s="41"/>
      <c r="J178" s="41"/>
      <c r="K178" s="41"/>
      <c r="L178" s="41"/>
      <c r="M178" s="41"/>
      <c r="N178" s="41"/>
      <c r="O178" s="63"/>
      <c r="P178" s="41" t="str">
        <f>$P$7</f>
        <v xml:space="preserve">                   R. Latta / K. Sparkman / K. Stryker / C. Whitworth</v>
      </c>
      <c r="Q178" s="41"/>
      <c r="R178" s="41"/>
    </row>
    <row r="179" spans="1:18" x14ac:dyDescent="0.2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6"/>
      <c r="P179" s="45"/>
      <c r="Q179" s="45"/>
      <c r="R179" s="45"/>
    </row>
    <row r="180" spans="1:18" x14ac:dyDescent="0.2">
      <c r="C180" s="45" t="s">
        <v>15</v>
      </c>
      <c r="D180" s="45" t="s">
        <v>16</v>
      </c>
      <c r="E180" s="45"/>
      <c r="F180" s="45" t="s">
        <v>17</v>
      </c>
      <c r="G180" s="45"/>
      <c r="H180" s="45" t="s">
        <v>18</v>
      </c>
      <c r="I180" s="45"/>
      <c r="J180" s="47" t="s">
        <v>19</v>
      </c>
      <c r="K180" s="47"/>
      <c r="L180" s="45" t="s">
        <v>20</v>
      </c>
      <c r="M180" s="45"/>
      <c r="N180" s="45" t="s">
        <v>21</v>
      </c>
      <c r="O180" s="46"/>
      <c r="P180" s="45" t="s">
        <v>22</v>
      </c>
      <c r="Q180" s="45"/>
      <c r="R180" s="45" t="s">
        <v>23</v>
      </c>
    </row>
    <row r="181" spans="1:18" x14ac:dyDescent="0.2">
      <c r="C181" s="47" t="s">
        <v>24</v>
      </c>
      <c r="D181" s="47" t="s">
        <v>24</v>
      </c>
      <c r="F181" s="47" t="s">
        <v>25</v>
      </c>
      <c r="G181" s="47"/>
      <c r="H181" s="45" t="s">
        <v>26</v>
      </c>
      <c r="I181" s="47"/>
      <c r="J181" s="45" t="s">
        <v>27</v>
      </c>
      <c r="K181" s="47"/>
      <c r="L181" s="47" t="s">
        <v>27</v>
      </c>
      <c r="M181" s="47"/>
      <c r="O181" s="44"/>
      <c r="P181" s="47" t="s">
        <v>26</v>
      </c>
      <c r="R181" s="47"/>
    </row>
    <row r="182" spans="1:18" x14ac:dyDescent="0.2">
      <c r="A182" s="47" t="s">
        <v>28</v>
      </c>
      <c r="B182" s="47"/>
      <c r="C182" s="47" t="s">
        <v>29</v>
      </c>
      <c r="D182" s="47" t="s">
        <v>29</v>
      </c>
      <c r="E182" s="45"/>
      <c r="F182" s="47" t="s">
        <v>30</v>
      </c>
      <c r="G182" s="47"/>
      <c r="H182" s="47" t="s">
        <v>31</v>
      </c>
      <c r="I182" s="47"/>
      <c r="J182" s="47" t="s">
        <v>26</v>
      </c>
      <c r="K182" s="45"/>
      <c r="L182" s="47" t="s">
        <v>26</v>
      </c>
      <c r="M182" s="43"/>
      <c r="N182" s="47" t="s">
        <v>32</v>
      </c>
      <c r="O182" s="46"/>
      <c r="P182" s="45" t="s">
        <v>31</v>
      </c>
      <c r="Q182" s="45"/>
      <c r="R182" s="47" t="s">
        <v>33</v>
      </c>
    </row>
    <row r="183" spans="1:18" ht="13.5" thickBot="1" x14ac:dyDescent="0.25">
      <c r="A183" s="48" t="s">
        <v>34</v>
      </c>
      <c r="B183" s="48"/>
      <c r="C183" s="48" t="s">
        <v>35</v>
      </c>
      <c r="D183" s="48" t="s">
        <v>36</v>
      </c>
      <c r="E183" s="48"/>
      <c r="F183" s="49" t="s">
        <v>37</v>
      </c>
      <c r="G183" s="49"/>
      <c r="H183" s="49" t="s">
        <v>38</v>
      </c>
      <c r="I183" s="50"/>
      <c r="J183" s="49" t="s">
        <v>39</v>
      </c>
      <c r="K183" s="50"/>
      <c r="L183" s="50" t="s">
        <v>40</v>
      </c>
      <c r="M183" s="51"/>
      <c r="N183" s="51" t="s">
        <v>41</v>
      </c>
      <c r="O183" s="52"/>
      <c r="P183" s="51" t="s">
        <v>42</v>
      </c>
      <c r="Q183" s="51"/>
      <c r="R183" s="51" t="s">
        <v>43</v>
      </c>
    </row>
    <row r="184" spans="1:18" x14ac:dyDescent="0.2">
      <c r="A184" s="47">
        <v>1</v>
      </c>
      <c r="B184" s="47"/>
      <c r="O184" s="44"/>
    </row>
    <row r="185" spans="1:18" x14ac:dyDescent="0.2">
      <c r="A185" s="47">
        <f t="shared" ref="A185:A227" si="3">A184+1</f>
        <v>2</v>
      </c>
      <c r="B185" s="47"/>
      <c r="D185" s="42" t="s">
        <v>92</v>
      </c>
      <c r="I185" s="14"/>
      <c r="K185" s="14"/>
      <c r="M185" s="14"/>
      <c r="O185" s="14"/>
      <c r="Q185" s="14"/>
    </row>
    <row r="186" spans="1:18" x14ac:dyDescent="0.2">
      <c r="A186" s="47">
        <f t="shared" si="3"/>
        <v>3</v>
      </c>
      <c r="B186" s="47"/>
      <c r="C186" s="47"/>
      <c r="D186" s="69" t="s">
        <v>93</v>
      </c>
      <c r="F186" s="62"/>
      <c r="G186" s="73"/>
      <c r="H186" s="17"/>
      <c r="I186" s="14"/>
      <c r="J186" s="74"/>
      <c r="K186" s="14"/>
      <c r="L186" s="74"/>
      <c r="M186" s="14"/>
      <c r="N186" s="74"/>
      <c r="O186" s="14"/>
      <c r="P186" s="74"/>
      <c r="Q186" s="14"/>
      <c r="R186" s="74"/>
    </row>
    <row r="187" spans="1:18" x14ac:dyDescent="0.2">
      <c r="A187" s="47">
        <f t="shared" si="3"/>
        <v>4</v>
      </c>
      <c r="B187" s="47"/>
      <c r="C187" s="45">
        <v>34180</v>
      </c>
      <c r="D187" s="42" t="s">
        <v>47</v>
      </c>
      <c r="F187" s="57">
        <v>3.1</v>
      </c>
      <c r="G187" s="44"/>
      <c r="H187" s="13">
        <v>192625.71125000002</v>
      </c>
      <c r="I187" s="14"/>
      <c r="J187" s="13">
        <v>580.39731999999992</v>
      </c>
      <c r="K187" s="12"/>
      <c r="L187" s="13">
        <v>-177.23088000000001</v>
      </c>
      <c r="M187" s="12"/>
      <c r="N187" s="13">
        <v>0</v>
      </c>
      <c r="O187" s="14"/>
      <c r="P187" s="13">
        <f>SUM(H187,J187,L187,N187)</f>
        <v>193028.87769000002</v>
      </c>
      <c r="Q187" s="12"/>
      <c r="R187" s="13">
        <v>192696.36555000002</v>
      </c>
    </row>
    <row r="188" spans="1:18" x14ac:dyDescent="0.2">
      <c r="A188" s="47">
        <f t="shared" si="3"/>
        <v>5</v>
      </c>
      <c r="B188" s="47"/>
      <c r="C188" s="45">
        <v>34280</v>
      </c>
      <c r="D188" s="42" t="s">
        <v>83</v>
      </c>
      <c r="F188" s="57">
        <v>3</v>
      </c>
      <c r="G188" s="44"/>
      <c r="H188" s="13">
        <v>9946.6201500000006</v>
      </c>
      <c r="I188" s="14"/>
      <c r="J188" s="13">
        <v>850.38990999999999</v>
      </c>
      <c r="K188" s="12"/>
      <c r="L188" s="13">
        <v>0</v>
      </c>
      <c r="M188" s="12"/>
      <c r="N188" s="13">
        <v>0</v>
      </c>
      <c r="O188" s="14"/>
      <c r="P188" s="13">
        <f>SUM(H188,J188,L188,N188)</f>
        <v>10797.010060000001</v>
      </c>
      <c r="Q188" s="12"/>
      <c r="R188" s="13">
        <v>10023.183000000001</v>
      </c>
    </row>
    <row r="189" spans="1:18" x14ac:dyDescent="0.2">
      <c r="A189" s="47">
        <f t="shared" si="3"/>
        <v>6</v>
      </c>
      <c r="B189" s="47"/>
      <c r="C189" s="45">
        <v>34380</v>
      </c>
      <c r="D189" s="42" t="s">
        <v>84</v>
      </c>
      <c r="F189" s="57">
        <v>3.5999999999999996</v>
      </c>
      <c r="G189" s="44"/>
      <c r="H189" s="13">
        <v>11147.79501</v>
      </c>
      <c r="I189" s="14"/>
      <c r="J189" s="13">
        <v>560.04741999999999</v>
      </c>
      <c r="K189" s="12"/>
      <c r="L189" s="13">
        <v>0</v>
      </c>
      <c r="M189" s="12"/>
      <c r="N189" s="13">
        <v>0</v>
      </c>
      <c r="O189" s="14"/>
      <c r="P189" s="13">
        <f>SUM(H189,J189,L189,N189)</f>
        <v>11707.842430000001</v>
      </c>
      <c r="Q189" s="12"/>
      <c r="R189" s="13">
        <v>11196.30366</v>
      </c>
    </row>
    <row r="190" spans="1:18" x14ac:dyDescent="0.2">
      <c r="A190" s="47">
        <f t="shared" si="3"/>
        <v>7</v>
      </c>
      <c r="B190" s="47"/>
      <c r="C190" s="45">
        <v>34580</v>
      </c>
      <c r="D190" s="42" t="s">
        <v>50</v>
      </c>
      <c r="F190" s="57">
        <v>3.5999999999999996</v>
      </c>
      <c r="G190" s="44"/>
      <c r="H190" s="13">
        <v>14450.226379999996</v>
      </c>
      <c r="I190" s="14"/>
      <c r="J190" s="13">
        <v>68.782060000000001</v>
      </c>
      <c r="K190" s="12"/>
      <c r="L190" s="13">
        <v>-18.411909999999999</v>
      </c>
      <c r="M190" s="12"/>
      <c r="N190" s="13">
        <v>0</v>
      </c>
      <c r="O190" s="14"/>
      <c r="P190" s="13">
        <f>SUM(H190,J190,L190,N190)</f>
        <v>14500.596529999995</v>
      </c>
      <c r="Q190" s="12"/>
      <c r="R190" s="13">
        <v>14493.884330000001</v>
      </c>
    </row>
    <row r="191" spans="1:18" x14ac:dyDescent="0.2">
      <c r="A191" s="47">
        <f t="shared" si="3"/>
        <v>8</v>
      </c>
      <c r="B191" s="47"/>
      <c r="C191" s="45">
        <v>34680</v>
      </c>
      <c r="D191" s="42" t="s">
        <v>51</v>
      </c>
      <c r="F191" s="57">
        <v>5.6</v>
      </c>
      <c r="G191" s="44"/>
      <c r="H191" s="13">
        <v>838.13721999999996</v>
      </c>
      <c r="I191" s="14"/>
      <c r="J191" s="13">
        <v>421.37056000000001</v>
      </c>
      <c r="K191" s="12"/>
      <c r="L191" s="13">
        <v>0</v>
      </c>
      <c r="M191" s="12"/>
      <c r="N191" s="13">
        <v>0</v>
      </c>
      <c r="O191" s="14"/>
      <c r="P191" s="13">
        <f>SUM(H191,J191,L191,N191)</f>
        <v>1259.5077799999999</v>
      </c>
      <c r="Q191" s="12"/>
      <c r="R191" s="13">
        <v>1000.20282</v>
      </c>
    </row>
    <row r="192" spans="1:18" x14ac:dyDescent="0.2">
      <c r="A192" s="47">
        <f t="shared" si="3"/>
        <v>9</v>
      </c>
      <c r="B192" s="53"/>
      <c r="C192" s="47"/>
      <c r="D192" s="42" t="s">
        <v>94</v>
      </c>
      <c r="F192" s="57"/>
      <c r="H192" s="31">
        <f>SUM(H187:H191)</f>
        <v>229008.49001000004</v>
      </c>
      <c r="I192" s="17"/>
      <c r="J192" s="31">
        <f>SUM(J187:J191)</f>
        <v>2480.9872699999996</v>
      </c>
      <c r="K192" s="17"/>
      <c r="L192" s="31">
        <f>SUM(L187:L191)</f>
        <v>-195.64279000000002</v>
      </c>
      <c r="M192" s="17"/>
      <c r="N192" s="31">
        <f>SUM(N187:N191)</f>
        <v>0</v>
      </c>
      <c r="O192" s="17"/>
      <c r="P192" s="31">
        <f>SUM(P187:P191)</f>
        <v>231293.83448999998</v>
      </c>
      <c r="Q192" s="17"/>
      <c r="R192" s="31">
        <f>SUM(R187:R191)</f>
        <v>229409.93936000002</v>
      </c>
    </row>
    <row r="193" spans="1:18" x14ac:dyDescent="0.2">
      <c r="A193" s="47">
        <f t="shared" si="3"/>
        <v>10</v>
      </c>
      <c r="B193" s="53"/>
      <c r="F193" s="58"/>
      <c r="O193" s="44"/>
    </row>
    <row r="194" spans="1:18" x14ac:dyDescent="0.2">
      <c r="A194" s="47">
        <f t="shared" si="3"/>
        <v>11</v>
      </c>
      <c r="B194" s="53"/>
      <c r="D194" s="42" t="s">
        <v>95</v>
      </c>
      <c r="F194" s="57"/>
      <c r="G194" s="73"/>
      <c r="H194" s="32"/>
      <c r="I194" s="14"/>
      <c r="J194" s="32"/>
      <c r="K194" s="14"/>
      <c r="L194" s="17"/>
      <c r="M194" s="14"/>
      <c r="N194" s="17"/>
      <c r="O194" s="14"/>
      <c r="P194" s="17"/>
      <c r="Q194" s="14"/>
      <c r="R194" s="17"/>
    </row>
    <row r="195" spans="1:18" x14ac:dyDescent="0.2">
      <c r="A195" s="47">
        <f t="shared" si="3"/>
        <v>12</v>
      </c>
      <c r="B195" s="53"/>
      <c r="C195" s="45">
        <v>34181</v>
      </c>
      <c r="D195" s="42" t="s">
        <v>47</v>
      </c>
      <c r="F195" s="57">
        <v>3.6999999999999997</v>
      </c>
      <c r="G195" s="44"/>
      <c r="H195" s="13">
        <v>53764.218080000013</v>
      </c>
      <c r="I195" s="14"/>
      <c r="J195" s="13">
        <v>-556.86489000000006</v>
      </c>
      <c r="K195" s="12"/>
      <c r="L195" s="13">
        <v>-106.07741</v>
      </c>
      <c r="M195" s="12"/>
      <c r="N195" s="13">
        <v>0</v>
      </c>
      <c r="O195" s="14"/>
      <c r="P195" s="13">
        <f>SUM(H195,J195,L195,N195)</f>
        <v>53101.275780000018</v>
      </c>
      <c r="Q195" s="12"/>
      <c r="R195" s="13">
        <v>53135.600020000005</v>
      </c>
    </row>
    <row r="196" spans="1:18" x14ac:dyDescent="0.2">
      <c r="A196" s="47">
        <f t="shared" si="3"/>
        <v>13</v>
      </c>
      <c r="B196" s="53"/>
      <c r="C196" s="45">
        <v>34281</v>
      </c>
      <c r="D196" s="42" t="s">
        <v>83</v>
      </c>
      <c r="F196" s="57">
        <v>4.1000000000000005</v>
      </c>
      <c r="G196" s="44"/>
      <c r="H196" s="13">
        <v>246006.14964999998</v>
      </c>
      <c r="I196" s="14"/>
      <c r="J196" s="13">
        <v>176.1643</v>
      </c>
      <c r="K196" s="12"/>
      <c r="L196" s="13">
        <v>-315.53588999999999</v>
      </c>
      <c r="M196" s="12"/>
      <c r="N196" s="13">
        <v>0</v>
      </c>
      <c r="O196" s="14"/>
      <c r="P196" s="13">
        <f>SUM(H196,J196,L196,N196)</f>
        <v>245866.77805999998</v>
      </c>
      <c r="Q196" s="12"/>
      <c r="R196" s="13">
        <v>245939.12131000002</v>
      </c>
    </row>
    <row r="197" spans="1:18" x14ac:dyDescent="0.2">
      <c r="A197" s="47">
        <f t="shared" si="3"/>
        <v>14</v>
      </c>
      <c r="B197" s="53"/>
      <c r="C197" s="45">
        <v>34381</v>
      </c>
      <c r="D197" s="42" t="s">
        <v>84</v>
      </c>
      <c r="F197" s="57">
        <v>4.5999999999999996</v>
      </c>
      <c r="G197" s="44"/>
      <c r="H197" s="13">
        <v>161152.42604999995</v>
      </c>
      <c r="I197" s="14"/>
      <c r="J197" s="13">
        <v>7346.2681299999995</v>
      </c>
      <c r="K197" s="12"/>
      <c r="L197" s="13">
        <v>-7803.3228600000002</v>
      </c>
      <c r="M197" s="12"/>
      <c r="N197" s="13">
        <v>0</v>
      </c>
      <c r="O197" s="14"/>
      <c r="P197" s="13">
        <f>SUM(H197,J197,L197,N197)</f>
        <v>160695.37131999998</v>
      </c>
      <c r="Q197" s="12"/>
      <c r="R197" s="13">
        <v>160090.75425999999</v>
      </c>
    </row>
    <row r="198" spans="1:18" x14ac:dyDescent="0.2">
      <c r="A198" s="47">
        <f t="shared" si="3"/>
        <v>15</v>
      </c>
      <c r="B198" s="53"/>
      <c r="C198" s="45">
        <v>34581</v>
      </c>
      <c r="D198" s="42" t="s">
        <v>50</v>
      </c>
      <c r="F198" s="57">
        <v>3.2999999999999994</v>
      </c>
      <c r="G198" s="44"/>
      <c r="H198" s="13">
        <v>60537.995459999998</v>
      </c>
      <c r="I198" s="14"/>
      <c r="J198" s="13">
        <v>73.236890000000002</v>
      </c>
      <c r="K198" s="12"/>
      <c r="L198" s="13">
        <v>-108.62812</v>
      </c>
      <c r="M198" s="12"/>
      <c r="N198" s="13">
        <v>0</v>
      </c>
      <c r="O198" s="14"/>
      <c r="P198" s="13">
        <f>SUM(H198,J198,L198,N198)</f>
        <v>60502.604229999997</v>
      </c>
      <c r="Q198" s="12"/>
      <c r="R198" s="13">
        <v>60535.824289999997</v>
      </c>
    </row>
    <row r="199" spans="1:18" x14ac:dyDescent="0.2">
      <c r="A199" s="47">
        <f t="shared" si="3"/>
        <v>16</v>
      </c>
      <c r="B199" s="53"/>
      <c r="C199" s="45">
        <v>34681</v>
      </c>
      <c r="D199" s="42" t="s">
        <v>51</v>
      </c>
      <c r="F199" s="57">
        <v>4.2</v>
      </c>
      <c r="G199" s="44"/>
      <c r="H199" s="13">
        <v>6309.4700699999976</v>
      </c>
      <c r="I199" s="14"/>
      <c r="J199" s="13">
        <v>611.04638999999997</v>
      </c>
      <c r="K199" s="12"/>
      <c r="L199" s="13">
        <v>-203.45587</v>
      </c>
      <c r="M199" s="12"/>
      <c r="N199" s="13">
        <v>0</v>
      </c>
      <c r="O199" s="14"/>
      <c r="P199" s="13">
        <f>SUM(H199,J199,L199,N199)</f>
        <v>6717.0605899999973</v>
      </c>
      <c r="Q199" s="12"/>
      <c r="R199" s="13">
        <v>6438.3088099999995</v>
      </c>
    </row>
    <row r="200" spans="1:18" x14ac:dyDescent="0.2">
      <c r="A200" s="47">
        <f t="shared" si="3"/>
        <v>17</v>
      </c>
      <c r="B200" s="53"/>
      <c r="C200" s="45"/>
      <c r="D200" s="69" t="s">
        <v>96</v>
      </c>
      <c r="F200" s="57"/>
      <c r="H200" s="31">
        <f>SUM(H195:H199)</f>
        <v>527770.25930999999</v>
      </c>
      <c r="I200" s="17"/>
      <c r="J200" s="31">
        <f>SUM(J195:J199)</f>
        <v>7649.8508199999997</v>
      </c>
      <c r="K200" s="17"/>
      <c r="L200" s="31">
        <f>SUM(L195:L199)</f>
        <v>-8537.0201500000003</v>
      </c>
      <c r="M200" s="17"/>
      <c r="N200" s="31">
        <f>SUM(N195:N199)</f>
        <v>0</v>
      </c>
      <c r="O200" s="17"/>
      <c r="P200" s="31">
        <f>SUM(P195:P199)</f>
        <v>526883.08997999993</v>
      </c>
      <c r="Q200" s="17"/>
      <c r="R200" s="31">
        <f>SUM(R195:R199)</f>
        <v>526139.60869000002</v>
      </c>
    </row>
    <row r="201" spans="1:18" x14ac:dyDescent="0.2">
      <c r="A201" s="47">
        <f t="shared" si="3"/>
        <v>18</v>
      </c>
      <c r="B201" s="53"/>
      <c r="F201" s="58"/>
      <c r="O201" s="44"/>
    </row>
    <row r="202" spans="1:18" x14ac:dyDescent="0.2">
      <c r="A202" s="47">
        <f t="shared" si="3"/>
        <v>19</v>
      </c>
      <c r="B202" s="53"/>
      <c r="C202" s="47"/>
      <c r="D202" s="69" t="s">
        <v>97</v>
      </c>
      <c r="F202" s="58"/>
      <c r="H202" s="34"/>
      <c r="I202" s="14"/>
      <c r="J202" s="75"/>
      <c r="K202" s="14"/>
      <c r="L202" s="75"/>
      <c r="M202" s="14"/>
      <c r="N202" s="75"/>
      <c r="O202" s="14"/>
      <c r="P202" s="75"/>
      <c r="Q202" s="14"/>
      <c r="R202" s="75"/>
    </row>
    <row r="203" spans="1:18" x14ac:dyDescent="0.2">
      <c r="A203" s="47">
        <f t="shared" si="3"/>
        <v>20</v>
      </c>
      <c r="B203" s="53"/>
      <c r="C203" s="45">
        <v>34182</v>
      </c>
      <c r="D203" s="42" t="s">
        <v>47</v>
      </c>
      <c r="F203" s="57">
        <v>2.6</v>
      </c>
      <c r="G203" s="44"/>
      <c r="H203" s="13">
        <v>2346.5382699999996</v>
      </c>
      <c r="I203" s="14"/>
      <c r="J203" s="13">
        <v>-4.3829799999999999</v>
      </c>
      <c r="K203" s="12"/>
      <c r="L203" s="13">
        <v>0</v>
      </c>
      <c r="M203" s="12"/>
      <c r="N203" s="13">
        <v>0</v>
      </c>
      <c r="O203" s="14"/>
      <c r="P203" s="13">
        <f>SUM(H203,J203,L203,N203)</f>
        <v>2342.1552899999997</v>
      </c>
      <c r="Q203" s="12"/>
      <c r="R203" s="13">
        <v>2343.7747100000001</v>
      </c>
    </row>
    <row r="204" spans="1:18" x14ac:dyDescent="0.2">
      <c r="A204" s="47">
        <f t="shared" si="3"/>
        <v>21</v>
      </c>
      <c r="B204" s="53"/>
      <c r="C204" s="45">
        <v>34282</v>
      </c>
      <c r="D204" s="42" t="s">
        <v>83</v>
      </c>
      <c r="F204" s="57">
        <v>4.3000000000000007</v>
      </c>
      <c r="G204" s="44"/>
      <c r="H204" s="13">
        <v>2196.1604500000003</v>
      </c>
      <c r="I204" s="14"/>
      <c r="J204" s="13">
        <v>0</v>
      </c>
      <c r="K204" s="12"/>
      <c r="L204" s="13">
        <v>0</v>
      </c>
      <c r="M204" s="12"/>
      <c r="N204" s="13">
        <v>0</v>
      </c>
      <c r="O204" s="14"/>
      <c r="P204" s="13">
        <f>SUM(H204,J204,L204,N204)</f>
        <v>2196.1604500000003</v>
      </c>
      <c r="Q204" s="12"/>
      <c r="R204" s="13">
        <v>2196.1604500000003</v>
      </c>
    </row>
    <row r="205" spans="1:18" x14ac:dyDescent="0.2">
      <c r="A205" s="47">
        <f t="shared" si="3"/>
        <v>22</v>
      </c>
      <c r="B205" s="53"/>
      <c r="C205" s="45">
        <v>34382</v>
      </c>
      <c r="D205" s="42" t="s">
        <v>84</v>
      </c>
      <c r="F205" s="57">
        <v>4.9000000000000004</v>
      </c>
      <c r="G205" s="44"/>
      <c r="H205" s="13">
        <v>35889.881910000004</v>
      </c>
      <c r="I205" s="14"/>
      <c r="J205" s="13">
        <v>193.01331999999999</v>
      </c>
      <c r="K205" s="12"/>
      <c r="L205" s="13">
        <v>-140.64616000000001</v>
      </c>
      <c r="M205" s="12"/>
      <c r="N205" s="13">
        <v>0</v>
      </c>
      <c r="O205" s="14"/>
      <c r="P205" s="13">
        <f>SUM(H205,J205,L205,N205)</f>
        <v>35942.249070000005</v>
      </c>
      <c r="Q205" s="12"/>
      <c r="R205" s="13">
        <v>35903.297359999997</v>
      </c>
    </row>
    <row r="206" spans="1:18" x14ac:dyDescent="0.2">
      <c r="A206" s="47">
        <f t="shared" si="3"/>
        <v>23</v>
      </c>
      <c r="B206" s="53"/>
      <c r="C206" s="45">
        <v>34582</v>
      </c>
      <c r="D206" s="42" t="s">
        <v>50</v>
      </c>
      <c r="F206" s="57">
        <v>3.3999999999999995</v>
      </c>
      <c r="G206" s="44"/>
      <c r="H206" s="13">
        <v>19166.367610000012</v>
      </c>
      <c r="I206" s="14"/>
      <c r="J206" s="13">
        <v>51.730249999999998</v>
      </c>
      <c r="K206" s="12"/>
      <c r="L206" s="13">
        <v>0</v>
      </c>
      <c r="M206" s="12"/>
      <c r="N206" s="13">
        <v>0</v>
      </c>
      <c r="O206" s="14"/>
      <c r="P206" s="13">
        <f>SUM(H206,J206,L206,N206)</f>
        <v>19218.097860000013</v>
      </c>
      <c r="Q206" s="12"/>
      <c r="R206" s="13">
        <v>19200.4018</v>
      </c>
    </row>
    <row r="207" spans="1:18" x14ac:dyDescent="0.2">
      <c r="A207" s="47">
        <f t="shared" si="3"/>
        <v>24</v>
      </c>
      <c r="B207" s="53"/>
      <c r="C207" s="45">
        <v>34682</v>
      </c>
      <c r="D207" s="42" t="s">
        <v>51</v>
      </c>
      <c r="F207" s="57">
        <v>1.7000000000000002</v>
      </c>
      <c r="G207" s="44"/>
      <c r="H207" s="13">
        <v>173.20991000000001</v>
      </c>
      <c r="I207" s="14"/>
      <c r="J207" s="13">
        <v>0</v>
      </c>
      <c r="K207" s="12"/>
      <c r="L207" s="13">
        <v>0</v>
      </c>
      <c r="M207" s="12"/>
      <c r="N207" s="13">
        <v>0</v>
      </c>
      <c r="O207" s="14"/>
      <c r="P207" s="13">
        <f>SUM(H207,J207,L207,N207)</f>
        <v>173.20991000000001</v>
      </c>
      <c r="Q207" s="12"/>
      <c r="R207" s="13">
        <v>238.03614999999999</v>
      </c>
    </row>
    <row r="208" spans="1:18" x14ac:dyDescent="0.2">
      <c r="A208" s="47">
        <f t="shared" si="3"/>
        <v>25</v>
      </c>
      <c r="B208" s="53"/>
      <c r="C208" s="47"/>
      <c r="D208" s="69" t="s">
        <v>98</v>
      </c>
      <c r="F208" s="57"/>
      <c r="H208" s="31">
        <f>SUM(H203:H207)</f>
        <v>59772.15815000001</v>
      </c>
      <c r="I208" s="17"/>
      <c r="J208" s="31">
        <f>SUM(J203:J207)</f>
        <v>240.36059</v>
      </c>
      <c r="K208" s="17"/>
      <c r="L208" s="31">
        <f>SUM(L203:L207)</f>
        <v>-140.64616000000001</v>
      </c>
      <c r="M208" s="17"/>
      <c r="N208" s="31">
        <f>SUM(N203:N207)</f>
        <v>0</v>
      </c>
      <c r="O208" s="17"/>
      <c r="P208" s="31">
        <f>SUM(P203:P207)</f>
        <v>59871.872580000017</v>
      </c>
      <c r="Q208" s="17"/>
      <c r="R208" s="31">
        <f>SUM(R203:R207)</f>
        <v>59881.670469999997</v>
      </c>
    </row>
    <row r="209" spans="1:18" x14ac:dyDescent="0.2">
      <c r="A209" s="47">
        <f t="shared" si="3"/>
        <v>26</v>
      </c>
      <c r="B209" s="53"/>
      <c r="F209" s="58"/>
      <c r="O209" s="44"/>
    </row>
    <row r="210" spans="1:18" x14ac:dyDescent="0.2">
      <c r="A210" s="47">
        <f t="shared" si="3"/>
        <v>27</v>
      </c>
      <c r="B210" s="53"/>
      <c r="C210" s="57"/>
      <c r="D210" s="69" t="s">
        <v>99</v>
      </c>
      <c r="F210" s="5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">
      <c r="A211" s="47">
        <f t="shared" si="3"/>
        <v>28</v>
      </c>
      <c r="B211" s="53"/>
      <c r="C211" s="45">
        <v>34183</v>
      </c>
      <c r="D211" s="42" t="s">
        <v>47</v>
      </c>
      <c r="F211" s="57">
        <v>2.6</v>
      </c>
      <c r="G211" s="44"/>
      <c r="H211" s="13">
        <v>10708.676690000002</v>
      </c>
      <c r="I211" s="14"/>
      <c r="J211" s="13">
        <v>0</v>
      </c>
      <c r="K211" s="12"/>
      <c r="L211" s="13">
        <v>0</v>
      </c>
      <c r="M211" s="12"/>
      <c r="N211" s="13">
        <v>0</v>
      </c>
      <c r="O211" s="14"/>
      <c r="P211" s="13">
        <f>SUM(H211,J211,L211,N211)</f>
        <v>10708.676690000002</v>
      </c>
      <c r="Q211" s="12"/>
      <c r="R211" s="13">
        <v>10708.67669</v>
      </c>
    </row>
    <row r="212" spans="1:18" x14ac:dyDescent="0.2">
      <c r="A212" s="47">
        <f t="shared" si="3"/>
        <v>29</v>
      </c>
      <c r="B212" s="53"/>
      <c r="C212" s="45">
        <v>34283</v>
      </c>
      <c r="D212" s="42" t="s">
        <v>83</v>
      </c>
      <c r="F212" s="57">
        <v>3.2</v>
      </c>
      <c r="G212" s="44"/>
      <c r="H212" s="13">
        <v>1453.7762999999998</v>
      </c>
      <c r="I212" s="14"/>
      <c r="J212" s="13">
        <v>2.6213200000000003</v>
      </c>
      <c r="K212" s="12"/>
      <c r="L212" s="13">
        <v>0</v>
      </c>
      <c r="M212" s="12"/>
      <c r="N212" s="13">
        <v>0</v>
      </c>
      <c r="O212" s="14"/>
      <c r="P212" s="13">
        <f>SUM(H212,J212,L212,N212)</f>
        <v>1456.3976199999997</v>
      </c>
      <c r="Q212" s="12"/>
      <c r="R212" s="13">
        <v>1455.9943400000002</v>
      </c>
    </row>
    <row r="213" spans="1:18" x14ac:dyDescent="0.2">
      <c r="A213" s="47">
        <f t="shared" si="3"/>
        <v>30</v>
      </c>
      <c r="B213" s="53"/>
      <c r="C213" s="45">
        <v>34383</v>
      </c>
      <c r="D213" s="42" t="s">
        <v>84</v>
      </c>
      <c r="F213" s="57">
        <v>3.5999999999999996</v>
      </c>
      <c r="G213" s="44"/>
      <c r="H213" s="13">
        <v>38341.787499999984</v>
      </c>
      <c r="I213" s="14"/>
      <c r="J213" s="13">
        <v>-20.95092</v>
      </c>
      <c r="K213" s="12"/>
      <c r="L213" s="13">
        <v>0</v>
      </c>
      <c r="M213" s="12"/>
      <c r="N213" s="13">
        <v>0</v>
      </c>
      <c r="O213" s="14"/>
      <c r="P213" s="13">
        <f>SUM(H213,J213,L213,N213)</f>
        <v>38320.836579999981</v>
      </c>
      <c r="Q213" s="12"/>
      <c r="R213" s="13">
        <v>38336.952669999999</v>
      </c>
    </row>
    <row r="214" spans="1:18" x14ac:dyDescent="0.2">
      <c r="A214" s="47">
        <f t="shared" si="3"/>
        <v>31</v>
      </c>
      <c r="C214" s="45">
        <v>34583</v>
      </c>
      <c r="D214" s="42" t="s">
        <v>50</v>
      </c>
      <c r="F214" s="57">
        <v>3.8000000000000007</v>
      </c>
      <c r="G214" s="44"/>
      <c r="H214" s="13">
        <v>9117.2668699999995</v>
      </c>
      <c r="I214" s="14"/>
      <c r="J214" s="13">
        <v>80.007480000000001</v>
      </c>
      <c r="K214" s="12"/>
      <c r="L214" s="13">
        <v>-50.582800000000006</v>
      </c>
      <c r="M214" s="12"/>
      <c r="N214" s="13">
        <v>0</v>
      </c>
      <c r="O214" s="14"/>
      <c r="P214" s="13">
        <f>SUM(H214,J214,L214,N214)</f>
        <v>9146.6915499999996</v>
      </c>
      <c r="Q214" s="12"/>
      <c r="R214" s="13">
        <v>9127.3163199999999</v>
      </c>
    </row>
    <row r="215" spans="1:18" x14ac:dyDescent="0.2">
      <c r="A215" s="47">
        <f t="shared" si="3"/>
        <v>32</v>
      </c>
      <c r="C215" s="45">
        <v>34683</v>
      </c>
      <c r="D215" s="42" t="s">
        <v>51</v>
      </c>
      <c r="F215" s="57">
        <v>2.2000000000000002</v>
      </c>
      <c r="G215" s="44"/>
      <c r="H215" s="13">
        <v>432.91041999999999</v>
      </c>
      <c r="I215" s="14"/>
      <c r="J215" s="13">
        <v>0</v>
      </c>
      <c r="K215" s="12"/>
      <c r="L215" s="13">
        <v>0</v>
      </c>
      <c r="M215" s="12"/>
      <c r="N215" s="13">
        <v>0</v>
      </c>
      <c r="O215" s="14"/>
      <c r="P215" s="13">
        <f>SUM(H215,J215,L215,N215)</f>
        <v>432.91041999999999</v>
      </c>
      <c r="Q215" s="12"/>
      <c r="R215" s="13">
        <v>432.91041999999999</v>
      </c>
    </row>
    <row r="216" spans="1:18" x14ac:dyDescent="0.2">
      <c r="A216" s="47">
        <f t="shared" si="3"/>
        <v>33</v>
      </c>
      <c r="D216" s="69" t="s">
        <v>100</v>
      </c>
      <c r="F216" s="57"/>
      <c r="H216" s="31">
        <f>SUM(H211:H215)</f>
        <v>60054.417779999982</v>
      </c>
      <c r="I216" s="17"/>
      <c r="J216" s="31">
        <f>SUM(J211:J215)</f>
        <v>61.677880000000002</v>
      </c>
      <c r="K216" s="17"/>
      <c r="L216" s="31">
        <f>SUM(L211:L215)</f>
        <v>-50.582800000000006</v>
      </c>
      <c r="M216" s="17"/>
      <c r="N216" s="31">
        <f>SUM(N211:N215)</f>
        <v>0</v>
      </c>
      <c r="O216" s="17"/>
      <c r="P216" s="31">
        <f>SUM(P211:P215)</f>
        <v>60065.512859999988</v>
      </c>
      <c r="Q216" s="17"/>
      <c r="R216" s="31">
        <f>SUM(R211:R215)</f>
        <v>60061.850439999995</v>
      </c>
    </row>
    <row r="217" spans="1:18" x14ac:dyDescent="0.2">
      <c r="A217" s="47">
        <f t="shared" si="3"/>
        <v>34</v>
      </c>
      <c r="F217" s="58"/>
      <c r="I217" s="17"/>
      <c r="K217" s="17"/>
      <c r="M217" s="17"/>
      <c r="O217" s="17"/>
      <c r="Q217" s="17"/>
    </row>
    <row r="218" spans="1:18" x14ac:dyDescent="0.2">
      <c r="A218" s="47">
        <f t="shared" si="3"/>
        <v>35</v>
      </c>
      <c r="C218" s="47"/>
      <c r="D218" s="69" t="s">
        <v>101</v>
      </c>
      <c r="F218" s="5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">
      <c r="A219" s="47">
        <f t="shared" si="3"/>
        <v>36</v>
      </c>
      <c r="C219" s="45">
        <v>34184</v>
      </c>
      <c r="D219" s="42" t="s">
        <v>47</v>
      </c>
      <c r="F219" s="57">
        <v>2.7</v>
      </c>
      <c r="G219" s="44"/>
      <c r="H219" s="13">
        <v>5818.8409099999999</v>
      </c>
      <c r="I219" s="14"/>
      <c r="J219" s="13">
        <v>8.4764699999999991</v>
      </c>
      <c r="K219" s="12"/>
      <c r="L219" s="13">
        <v>-15.255229999999999</v>
      </c>
      <c r="M219" s="12"/>
      <c r="N219" s="13">
        <v>0</v>
      </c>
      <c r="O219" s="14"/>
      <c r="P219" s="13">
        <f>SUM(H219,J219,L219,N219)</f>
        <v>5812.0621499999997</v>
      </c>
      <c r="Q219" s="12"/>
      <c r="R219" s="13">
        <v>5817.7980199999993</v>
      </c>
    </row>
    <row r="220" spans="1:18" x14ac:dyDescent="0.2">
      <c r="A220" s="47">
        <f t="shared" si="3"/>
        <v>37</v>
      </c>
      <c r="C220" s="45">
        <v>34284</v>
      </c>
      <c r="D220" s="42" t="s">
        <v>83</v>
      </c>
      <c r="F220" s="57">
        <v>2.8000000000000003</v>
      </c>
      <c r="G220" s="44"/>
      <c r="H220" s="13">
        <v>2286.7316099999994</v>
      </c>
      <c r="I220" s="14"/>
      <c r="J220" s="13">
        <v>0</v>
      </c>
      <c r="K220" s="12"/>
      <c r="L220" s="13">
        <v>0</v>
      </c>
      <c r="M220" s="12"/>
      <c r="N220" s="13">
        <v>0</v>
      </c>
      <c r="O220" s="14"/>
      <c r="P220" s="13">
        <f>SUM(H220,J220,L220,N220)</f>
        <v>2286.7316099999994</v>
      </c>
      <c r="Q220" s="12"/>
      <c r="R220" s="13">
        <v>2286.7316099999998</v>
      </c>
    </row>
    <row r="221" spans="1:18" x14ac:dyDescent="0.2">
      <c r="A221" s="47">
        <f t="shared" si="3"/>
        <v>38</v>
      </c>
      <c r="C221" s="45">
        <v>34384</v>
      </c>
      <c r="D221" s="42" t="s">
        <v>84</v>
      </c>
      <c r="F221" s="57">
        <v>4.7</v>
      </c>
      <c r="G221" s="44"/>
      <c r="H221" s="13">
        <v>28332.610960000002</v>
      </c>
      <c r="I221" s="14"/>
      <c r="J221" s="13">
        <v>50.232769999999995</v>
      </c>
      <c r="K221" s="12"/>
      <c r="L221" s="13">
        <v>-76.56228999999999</v>
      </c>
      <c r="M221" s="12"/>
      <c r="N221" s="13">
        <v>0</v>
      </c>
      <c r="O221" s="14"/>
      <c r="P221" s="13">
        <f>SUM(H221,J221,L221,N221)</f>
        <v>28306.281439999999</v>
      </c>
      <c r="Q221" s="12"/>
      <c r="R221" s="13">
        <v>28328.790690000002</v>
      </c>
    </row>
    <row r="222" spans="1:18" x14ac:dyDescent="0.2">
      <c r="A222" s="47">
        <f t="shared" si="3"/>
        <v>39</v>
      </c>
      <c r="C222" s="45">
        <v>34584</v>
      </c>
      <c r="D222" s="42" t="s">
        <v>50</v>
      </c>
      <c r="F222" s="57">
        <v>2.5</v>
      </c>
      <c r="G222" s="44"/>
      <c r="H222" s="13">
        <v>5586.7474299999994</v>
      </c>
      <c r="I222" s="14"/>
      <c r="J222" s="13">
        <v>0</v>
      </c>
      <c r="K222" s="12"/>
      <c r="L222" s="13">
        <v>0</v>
      </c>
      <c r="M222" s="12"/>
      <c r="N222" s="13">
        <v>0</v>
      </c>
      <c r="O222" s="14"/>
      <c r="P222" s="13">
        <f>SUM(H222,J222,L222,N222)</f>
        <v>5586.7474299999994</v>
      </c>
      <c r="Q222" s="12"/>
      <c r="R222" s="13">
        <v>5586.7474299999994</v>
      </c>
    </row>
    <row r="223" spans="1:18" x14ac:dyDescent="0.2">
      <c r="A223" s="47">
        <f t="shared" si="3"/>
        <v>40</v>
      </c>
      <c r="C223" s="45">
        <v>34684</v>
      </c>
      <c r="D223" s="42" t="s">
        <v>51</v>
      </c>
      <c r="F223" s="57">
        <v>3.5999999999999996</v>
      </c>
      <c r="G223" s="44"/>
      <c r="H223" s="13">
        <v>0</v>
      </c>
      <c r="I223" s="14"/>
      <c r="J223" s="13">
        <v>0</v>
      </c>
      <c r="K223" s="12"/>
      <c r="L223" s="13">
        <v>0</v>
      </c>
      <c r="M223" s="12"/>
      <c r="N223" s="13">
        <v>0</v>
      </c>
      <c r="O223" s="14"/>
      <c r="P223" s="13">
        <f>SUM(H223,J223,L223,N223)</f>
        <v>0</v>
      </c>
      <c r="Q223" s="12"/>
      <c r="R223" s="13">
        <v>0</v>
      </c>
    </row>
    <row r="224" spans="1:18" x14ac:dyDescent="0.2">
      <c r="A224" s="47">
        <f t="shared" si="3"/>
        <v>41</v>
      </c>
      <c r="C224" s="47"/>
      <c r="D224" s="69" t="s">
        <v>102</v>
      </c>
      <c r="F224" s="62"/>
      <c r="H224" s="31">
        <f>SUM(H219:H223)</f>
        <v>42024.930909999995</v>
      </c>
      <c r="I224" s="17"/>
      <c r="J224" s="31">
        <f>SUM(J219:J223)</f>
        <v>58.709239999999994</v>
      </c>
      <c r="K224" s="17"/>
      <c r="L224" s="31">
        <f>SUM(L219:L223)</f>
        <v>-91.817519999999988</v>
      </c>
      <c r="M224" s="17"/>
      <c r="N224" s="31">
        <f>SUM(N219:N223)</f>
        <v>0</v>
      </c>
      <c r="O224" s="17"/>
      <c r="P224" s="31">
        <f>SUM(P219:P223)</f>
        <v>41991.822629999995</v>
      </c>
      <c r="Q224" s="17"/>
      <c r="R224" s="31">
        <f>SUM(R219:R223)</f>
        <v>42020.067750000002</v>
      </c>
    </row>
    <row r="225" spans="1:18" x14ac:dyDescent="0.2">
      <c r="A225" s="47">
        <f t="shared" si="3"/>
        <v>42</v>
      </c>
      <c r="O225" s="44"/>
    </row>
    <row r="226" spans="1:18" x14ac:dyDescent="0.2">
      <c r="A226" s="47">
        <f t="shared" si="3"/>
        <v>43</v>
      </c>
      <c r="O226" s="44"/>
    </row>
    <row r="227" spans="1:18" ht="13.5" thickBot="1" x14ac:dyDescent="0.25">
      <c r="A227" s="48">
        <f t="shared" si="3"/>
        <v>44</v>
      </c>
      <c r="B227" s="1" t="s">
        <v>61</v>
      </c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63"/>
      <c r="P227" s="41"/>
      <c r="Q227" s="41"/>
      <c r="R227" s="41"/>
    </row>
    <row r="228" spans="1:18" x14ac:dyDescent="0.2">
      <c r="A228" s="42" t="str">
        <f>$A$57</f>
        <v>Supporting Schedules:  B-08, B-11</v>
      </c>
      <c r="O228" s="44"/>
      <c r="P228" s="42" t="str">
        <f>$P$57</f>
        <v>Recap Schedules:  B-03, B-06</v>
      </c>
    </row>
    <row r="229" spans="1:18" ht="13.5" thickBot="1" x14ac:dyDescent="0.25">
      <c r="A229" s="41" t="str">
        <f>$A$1</f>
        <v>SCHEDULE B-07</v>
      </c>
      <c r="B229" s="41"/>
      <c r="C229" s="41"/>
      <c r="D229" s="41"/>
      <c r="E229" s="41"/>
      <c r="F229" s="41"/>
      <c r="G229" s="41" t="str">
        <f>$G$1</f>
        <v>PLANT BALANCES BY ACCOUNT AND SUB-ACCOUNT</v>
      </c>
      <c r="H229" s="41"/>
      <c r="I229" s="41"/>
      <c r="J229" s="41"/>
      <c r="K229" s="41"/>
      <c r="L229" s="41"/>
      <c r="M229" s="41"/>
      <c r="N229" s="41"/>
      <c r="O229" s="63"/>
      <c r="P229" s="41"/>
      <c r="Q229" s="41"/>
      <c r="R229" s="63" t="str">
        <f>"Page "&amp;TRIM(MID(R172,5,3))+1&amp;" of 30"</f>
        <v>Page 25 of 30</v>
      </c>
    </row>
    <row r="230" spans="1:18" x14ac:dyDescent="0.2">
      <c r="A230" s="42" t="str">
        <f>$A$2</f>
        <v>FLORIDA PUBLIC SERVICE COMMISSION</v>
      </c>
      <c r="B230" s="64"/>
      <c r="E230" s="44" t="str">
        <f>$E$2</f>
        <v xml:space="preserve">                  EXPLANATION:</v>
      </c>
      <c r="F230" s="42" t="str">
        <f>IF($F$2="","",$F$2)</f>
        <v>Provide the depreciation rate and plant balances for each account or sub-account to which</v>
      </c>
      <c r="J230" s="65"/>
      <c r="K230" s="65"/>
      <c r="M230" s="65"/>
      <c r="N230" s="65"/>
      <c r="O230" s="66"/>
      <c r="P230" s="42" t="str">
        <f>$P$2</f>
        <v>Type of data shown:</v>
      </c>
      <c r="R230" s="43"/>
    </row>
    <row r="231" spans="1:18" x14ac:dyDescent="0.2">
      <c r="B231" s="64"/>
      <c r="F231" s="42" t="str">
        <f>IF($F$3="","",$F$3)</f>
        <v>a separate depreciation rate is prescribed. (Include Amortization/Recovery schedule amounts).</v>
      </c>
      <c r="J231" s="44"/>
      <c r="K231" s="43"/>
      <c r="N231" s="44"/>
      <c r="O231" s="44" t="str">
        <f>IF($O$3=0,"",$O$3)</f>
        <v/>
      </c>
      <c r="P231" s="43" t="str">
        <f>$P$3</f>
        <v>Projected Test Year Ended 12/31/2025</v>
      </c>
      <c r="R231" s="44"/>
    </row>
    <row r="232" spans="1:18" x14ac:dyDescent="0.2">
      <c r="A232" s="42" t="str">
        <f>$A$4</f>
        <v>COMPANY: TAMPA ELECTRIC COMPANY</v>
      </c>
      <c r="B232" s="64"/>
      <c r="F232" s="42" t="str">
        <f>IF(+$F$4="","",$F$4)</f>
        <v/>
      </c>
      <c r="J232" s="44"/>
      <c r="K232" s="43"/>
      <c r="L232" s="44"/>
      <c r="O232" s="44" t="str">
        <f>IF($O$4=0,"",$O$4)</f>
        <v/>
      </c>
      <c r="P232" s="43" t="str">
        <f>$P$4</f>
        <v>Projected Prior Year Ended 12/31/2024</v>
      </c>
      <c r="R232" s="44"/>
    </row>
    <row r="233" spans="1:18" x14ac:dyDescent="0.2">
      <c r="B233" s="64"/>
      <c r="F233" s="42" t="str">
        <f>IF(+$F$5="","",$F$5)</f>
        <v/>
      </c>
      <c r="J233" s="44"/>
      <c r="K233" s="43"/>
      <c r="L233" s="44"/>
      <c r="O233" s="44" t="str">
        <f>IF($O$5=0,"",$O$5)</f>
        <v>XX</v>
      </c>
      <c r="P233" s="43" t="str">
        <f>$P$5</f>
        <v>Historical Prior Year Ended 12/31/2023</v>
      </c>
      <c r="R233" s="44"/>
    </row>
    <row r="234" spans="1:18" x14ac:dyDescent="0.2">
      <c r="B234" s="64"/>
      <c r="J234" s="44"/>
      <c r="K234" s="43"/>
      <c r="L234" s="44"/>
      <c r="O234" s="44"/>
      <c r="P234" s="43" t="str">
        <f>$P$6</f>
        <v xml:space="preserve"> Witness: C. Aldazabal / J. Chronister / C. Heck /</v>
      </c>
      <c r="R234" s="44"/>
    </row>
    <row r="235" spans="1:18" ht="13.5" thickBot="1" x14ac:dyDescent="0.25">
      <c r="A235" s="41" t="str">
        <f>A$7</f>
        <v>DOCKET NO. 20240026-EI</v>
      </c>
      <c r="B235" s="67"/>
      <c r="C235" s="41"/>
      <c r="D235" s="41"/>
      <c r="E235" s="41"/>
      <c r="F235" s="41" t="str">
        <f>IF(+$F$7="","",$F$7)</f>
        <v/>
      </c>
      <c r="G235" s="41"/>
      <c r="H235" s="48" t="str">
        <f>IF($H$7="","",$H$7)</f>
        <v>(Dollar in 000's)</v>
      </c>
      <c r="I235" s="41"/>
      <c r="J235" s="41"/>
      <c r="K235" s="41"/>
      <c r="L235" s="41"/>
      <c r="M235" s="41"/>
      <c r="N235" s="41"/>
      <c r="O235" s="63"/>
      <c r="P235" s="41" t="str">
        <f>$P$7</f>
        <v xml:space="preserve">                   R. Latta / K. Sparkman / K. Stryker / C. Whitworth</v>
      </c>
      <c r="Q235" s="41"/>
      <c r="R235" s="41"/>
    </row>
    <row r="236" spans="1:18" x14ac:dyDescent="0.2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6"/>
      <c r="P236" s="45"/>
      <c r="Q236" s="45"/>
      <c r="R236" s="45"/>
    </row>
    <row r="237" spans="1:18" x14ac:dyDescent="0.2">
      <c r="C237" s="45" t="s">
        <v>15</v>
      </c>
      <c r="D237" s="45" t="s">
        <v>16</v>
      </c>
      <c r="E237" s="45"/>
      <c r="F237" s="45" t="s">
        <v>17</v>
      </c>
      <c r="G237" s="45"/>
      <c r="H237" s="45" t="s">
        <v>18</v>
      </c>
      <c r="I237" s="45"/>
      <c r="J237" s="47" t="s">
        <v>19</v>
      </c>
      <c r="K237" s="47"/>
      <c r="L237" s="45" t="s">
        <v>20</v>
      </c>
      <c r="M237" s="45"/>
      <c r="N237" s="45" t="s">
        <v>21</v>
      </c>
      <c r="O237" s="46"/>
      <c r="P237" s="45" t="s">
        <v>22</v>
      </c>
      <c r="Q237" s="45"/>
      <c r="R237" s="45" t="s">
        <v>23</v>
      </c>
    </row>
    <row r="238" spans="1:18" x14ac:dyDescent="0.2">
      <c r="C238" s="47" t="s">
        <v>24</v>
      </c>
      <c r="D238" s="47" t="s">
        <v>24</v>
      </c>
      <c r="F238" s="47" t="s">
        <v>25</v>
      </c>
      <c r="G238" s="47"/>
      <c r="H238" s="45" t="s">
        <v>26</v>
      </c>
      <c r="I238" s="47"/>
      <c r="J238" s="45" t="s">
        <v>27</v>
      </c>
      <c r="K238" s="47"/>
      <c r="L238" s="47" t="s">
        <v>27</v>
      </c>
      <c r="M238" s="47"/>
      <c r="O238" s="44"/>
      <c r="P238" s="47" t="s">
        <v>26</v>
      </c>
      <c r="R238" s="47"/>
    </row>
    <row r="239" spans="1:18" x14ac:dyDescent="0.2">
      <c r="A239" s="47" t="s">
        <v>28</v>
      </c>
      <c r="B239" s="47"/>
      <c r="C239" s="47" t="s">
        <v>29</v>
      </c>
      <c r="D239" s="47" t="s">
        <v>29</v>
      </c>
      <c r="E239" s="45"/>
      <c r="F239" s="47" t="s">
        <v>30</v>
      </c>
      <c r="G239" s="47"/>
      <c r="H239" s="47" t="s">
        <v>31</v>
      </c>
      <c r="I239" s="47"/>
      <c r="J239" s="47" t="s">
        <v>26</v>
      </c>
      <c r="K239" s="45"/>
      <c r="L239" s="47" t="s">
        <v>26</v>
      </c>
      <c r="M239" s="43"/>
      <c r="N239" s="47" t="s">
        <v>32</v>
      </c>
      <c r="O239" s="46"/>
      <c r="P239" s="45" t="s">
        <v>31</v>
      </c>
      <c r="Q239" s="45"/>
      <c r="R239" s="47" t="s">
        <v>33</v>
      </c>
    </row>
    <row r="240" spans="1:18" ht="13.5" thickBot="1" x14ac:dyDescent="0.25">
      <c r="A240" s="48" t="s">
        <v>34</v>
      </c>
      <c r="B240" s="48"/>
      <c r="C240" s="48" t="s">
        <v>35</v>
      </c>
      <c r="D240" s="48" t="s">
        <v>36</v>
      </c>
      <c r="E240" s="48"/>
      <c r="F240" s="49" t="s">
        <v>37</v>
      </c>
      <c r="G240" s="49"/>
      <c r="H240" s="49" t="s">
        <v>38</v>
      </c>
      <c r="I240" s="50"/>
      <c r="J240" s="49" t="s">
        <v>39</v>
      </c>
      <c r="K240" s="50"/>
      <c r="L240" s="50" t="s">
        <v>40</v>
      </c>
      <c r="M240" s="51"/>
      <c r="N240" s="51" t="s">
        <v>41</v>
      </c>
      <c r="O240" s="52"/>
      <c r="P240" s="51" t="s">
        <v>42</v>
      </c>
      <c r="Q240" s="51"/>
      <c r="R240" s="51" t="s">
        <v>43</v>
      </c>
    </row>
    <row r="241" spans="1:18" x14ac:dyDescent="0.2">
      <c r="A241" s="47">
        <v>1</v>
      </c>
      <c r="B241" s="47"/>
      <c r="O241" s="44"/>
    </row>
    <row r="242" spans="1:18" x14ac:dyDescent="0.2">
      <c r="A242" s="47">
        <f t="shared" ref="A242:A284" si="4">A241+1</f>
        <v>2</v>
      </c>
      <c r="B242" s="53"/>
      <c r="C242" s="47"/>
      <c r="D242" s="69" t="s">
        <v>103</v>
      </c>
      <c r="F242" s="62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">
      <c r="A243" s="47">
        <f t="shared" si="4"/>
        <v>3</v>
      </c>
      <c r="B243" s="53"/>
      <c r="C243" s="45">
        <v>34185</v>
      </c>
      <c r="D243" s="42" t="s">
        <v>47</v>
      </c>
      <c r="F243" s="57">
        <v>2.7</v>
      </c>
      <c r="G243" s="44"/>
      <c r="H243" s="13">
        <v>5746.5801100000008</v>
      </c>
      <c r="I243" s="14"/>
      <c r="J243" s="13">
        <v>0</v>
      </c>
      <c r="K243" s="12"/>
      <c r="L243" s="13">
        <v>0</v>
      </c>
      <c r="M243" s="12"/>
      <c r="N243" s="13">
        <v>0</v>
      </c>
      <c r="O243" s="14"/>
      <c r="P243" s="13">
        <f>SUM(H243,J243,L243,N243)</f>
        <v>5746.5801100000008</v>
      </c>
      <c r="Q243" s="12"/>
      <c r="R243" s="13">
        <v>5746.5801100000008</v>
      </c>
    </row>
    <row r="244" spans="1:18" x14ac:dyDescent="0.2">
      <c r="A244" s="47">
        <f t="shared" si="4"/>
        <v>4</v>
      </c>
      <c r="B244" s="53"/>
      <c r="C244" s="45">
        <v>34285</v>
      </c>
      <c r="D244" s="42" t="s">
        <v>83</v>
      </c>
      <c r="F244" s="57">
        <v>3.7000000000000006</v>
      </c>
      <c r="G244" s="44"/>
      <c r="H244" s="13">
        <v>2547.9683700000005</v>
      </c>
      <c r="I244" s="14"/>
      <c r="J244" s="13">
        <v>109.38464</v>
      </c>
      <c r="K244" s="12"/>
      <c r="L244" s="13">
        <v>0</v>
      </c>
      <c r="M244" s="12"/>
      <c r="N244" s="13">
        <v>0</v>
      </c>
      <c r="O244" s="14"/>
      <c r="P244" s="13">
        <f>SUM(H244,J244,L244,N244)</f>
        <v>2657.3530100000007</v>
      </c>
      <c r="Q244" s="12"/>
      <c r="R244" s="13">
        <v>2590.0393899999999</v>
      </c>
    </row>
    <row r="245" spans="1:18" x14ac:dyDescent="0.2">
      <c r="A245" s="47">
        <f t="shared" si="4"/>
        <v>5</v>
      </c>
      <c r="B245" s="53"/>
      <c r="C245" s="45">
        <v>34385</v>
      </c>
      <c r="D245" s="42" t="s">
        <v>84</v>
      </c>
      <c r="F245" s="57">
        <v>5</v>
      </c>
      <c r="G245" s="44"/>
      <c r="H245" s="13">
        <v>25226.668699999998</v>
      </c>
      <c r="I245" s="14"/>
      <c r="J245" s="13">
        <v>-122.67247999999999</v>
      </c>
      <c r="K245" s="12"/>
      <c r="L245" s="13">
        <v>0</v>
      </c>
      <c r="M245" s="12"/>
      <c r="N245" s="13">
        <v>0</v>
      </c>
      <c r="O245" s="14"/>
      <c r="P245" s="13">
        <f>SUM(H245,J245,L245,N245)</f>
        <v>25103.996219999997</v>
      </c>
      <c r="Q245" s="12"/>
      <c r="R245" s="13">
        <v>25183.904409999999</v>
      </c>
    </row>
    <row r="246" spans="1:18" x14ac:dyDescent="0.2">
      <c r="A246" s="47">
        <f t="shared" si="4"/>
        <v>6</v>
      </c>
      <c r="B246" s="53"/>
      <c r="C246" s="45">
        <v>34585</v>
      </c>
      <c r="D246" s="42" t="s">
        <v>50</v>
      </c>
      <c r="F246" s="57">
        <v>2.6</v>
      </c>
      <c r="G246" s="44"/>
      <c r="H246" s="13">
        <v>5471.6171000000004</v>
      </c>
      <c r="I246" s="14"/>
      <c r="J246" s="13">
        <v>31.889150000000001</v>
      </c>
      <c r="K246" s="12"/>
      <c r="L246" s="13">
        <v>-14.237270000000001</v>
      </c>
      <c r="M246" s="12"/>
      <c r="N246" s="13">
        <v>0</v>
      </c>
      <c r="O246" s="14"/>
      <c r="P246" s="13">
        <f>SUM(H246,J246,L246,N246)</f>
        <v>5489.2689800000007</v>
      </c>
      <c r="Q246" s="12"/>
      <c r="R246" s="13">
        <v>5475.6906100000006</v>
      </c>
    </row>
    <row r="247" spans="1:18" x14ac:dyDescent="0.2">
      <c r="A247" s="47">
        <f t="shared" si="4"/>
        <v>7</v>
      </c>
      <c r="B247" s="47"/>
      <c r="C247" s="45">
        <v>34685</v>
      </c>
      <c r="D247" s="42" t="s">
        <v>51</v>
      </c>
      <c r="F247" s="57">
        <v>3.5999999999999996</v>
      </c>
      <c r="G247" s="44"/>
      <c r="H247" s="13">
        <v>0</v>
      </c>
      <c r="I247" s="14"/>
      <c r="J247" s="13">
        <v>0</v>
      </c>
      <c r="K247" s="12"/>
      <c r="L247" s="13">
        <v>0</v>
      </c>
      <c r="M247" s="12"/>
      <c r="N247" s="13">
        <v>0</v>
      </c>
      <c r="O247" s="14"/>
      <c r="P247" s="13">
        <f>SUM(H247,J247,L247,N247)</f>
        <v>0</v>
      </c>
      <c r="Q247" s="12"/>
      <c r="R247" s="13">
        <v>0</v>
      </c>
    </row>
    <row r="248" spans="1:18" x14ac:dyDescent="0.2">
      <c r="A248" s="47">
        <f t="shared" si="4"/>
        <v>8</v>
      </c>
      <c r="B248" s="47"/>
      <c r="C248" s="47"/>
      <c r="D248" s="69" t="s">
        <v>104</v>
      </c>
      <c r="F248" s="57"/>
      <c r="H248" s="31">
        <f>SUM(H243:H247)</f>
        <v>38992.834280000003</v>
      </c>
      <c r="I248" s="17"/>
      <c r="J248" s="31">
        <f>SUM(J243:J247)</f>
        <v>18.601310000000012</v>
      </c>
      <c r="K248" s="17"/>
      <c r="L248" s="31">
        <f>SUM(L243:L247)</f>
        <v>-14.237270000000001</v>
      </c>
      <c r="M248" s="17"/>
      <c r="N248" s="31">
        <f>SUM(N243:N247)</f>
        <v>0</v>
      </c>
      <c r="O248" s="17"/>
      <c r="P248" s="31">
        <f>SUM(P243:P247)</f>
        <v>38997.198320000003</v>
      </c>
      <c r="Q248" s="17"/>
      <c r="R248" s="31">
        <f>SUM(R243:R247)</f>
        <v>38996.214520000001</v>
      </c>
    </row>
    <row r="249" spans="1:18" x14ac:dyDescent="0.2">
      <c r="A249" s="47">
        <f t="shared" si="4"/>
        <v>9</v>
      </c>
      <c r="B249" s="47"/>
      <c r="F249" s="58"/>
      <c r="O249" s="44"/>
    </row>
    <row r="250" spans="1:18" x14ac:dyDescent="0.2">
      <c r="A250" s="47">
        <f t="shared" si="4"/>
        <v>10</v>
      </c>
      <c r="B250" s="47"/>
      <c r="C250" s="47"/>
      <c r="D250" s="69" t="s">
        <v>105</v>
      </c>
      <c r="F250" s="5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">
      <c r="A251" s="47">
        <f t="shared" si="4"/>
        <v>11</v>
      </c>
      <c r="B251" s="47"/>
      <c r="C251" s="45">
        <v>34186</v>
      </c>
      <c r="D251" s="42" t="s">
        <v>47</v>
      </c>
      <c r="F251" s="57">
        <v>2.6</v>
      </c>
      <c r="G251" s="44"/>
      <c r="H251" s="13">
        <v>13374.554050000001</v>
      </c>
      <c r="I251" s="14"/>
      <c r="J251" s="13">
        <v>0</v>
      </c>
      <c r="K251" s="12"/>
      <c r="L251" s="13">
        <v>0</v>
      </c>
      <c r="M251" s="12"/>
      <c r="N251" s="13">
        <v>0</v>
      </c>
      <c r="O251" s="14"/>
      <c r="P251" s="13">
        <f>SUM(H251,J251,L251,N251)</f>
        <v>13374.554050000001</v>
      </c>
      <c r="Q251" s="12"/>
      <c r="R251" s="13">
        <v>13374.554050000001</v>
      </c>
    </row>
    <row r="252" spans="1:18" x14ac:dyDescent="0.2">
      <c r="A252" s="47">
        <f t="shared" si="4"/>
        <v>12</v>
      </c>
      <c r="B252" s="53"/>
      <c r="C252" s="45">
        <v>34286</v>
      </c>
      <c r="D252" s="42" t="s">
        <v>83</v>
      </c>
      <c r="F252" s="57">
        <v>3</v>
      </c>
      <c r="G252" s="44"/>
      <c r="H252" s="13">
        <v>213989.1631699999</v>
      </c>
      <c r="I252" s="14"/>
      <c r="J252" s="13">
        <v>93.234399999999994</v>
      </c>
      <c r="K252" s="12"/>
      <c r="L252" s="13">
        <v>-240.73442</v>
      </c>
      <c r="M252" s="12"/>
      <c r="N252" s="13">
        <v>0</v>
      </c>
      <c r="O252" s="14"/>
      <c r="P252" s="13">
        <f>SUM(H252,J252,L252,N252)</f>
        <v>213841.66314999989</v>
      </c>
      <c r="Q252" s="12"/>
      <c r="R252" s="13">
        <v>213914.56931999998</v>
      </c>
    </row>
    <row r="253" spans="1:18" x14ac:dyDescent="0.2">
      <c r="A253" s="47">
        <f t="shared" si="4"/>
        <v>13</v>
      </c>
      <c r="B253" s="53"/>
      <c r="C253" s="45">
        <v>34386</v>
      </c>
      <c r="D253" s="42" t="s">
        <v>84</v>
      </c>
      <c r="F253" s="57">
        <v>3.1</v>
      </c>
      <c r="G253" s="44"/>
      <c r="H253" s="13">
        <v>224045.53336</v>
      </c>
      <c r="I253" s="14"/>
      <c r="J253" s="13">
        <v>-0.22550000000000001</v>
      </c>
      <c r="K253" s="12"/>
      <c r="L253" s="13">
        <v>-122.97538</v>
      </c>
      <c r="M253" s="12"/>
      <c r="N253" s="13">
        <v>0</v>
      </c>
      <c r="O253" s="14"/>
      <c r="P253" s="13">
        <f>SUM(H253,J253,L253,N253)</f>
        <v>223922.33248000001</v>
      </c>
      <c r="Q253" s="12"/>
      <c r="R253" s="13">
        <v>223996.52321000001</v>
      </c>
    </row>
    <row r="254" spans="1:18" x14ac:dyDescent="0.2">
      <c r="A254" s="47">
        <f t="shared" si="4"/>
        <v>14</v>
      </c>
      <c r="B254" s="53"/>
      <c r="C254" s="45">
        <v>34586</v>
      </c>
      <c r="D254" s="42" t="s">
        <v>50</v>
      </c>
      <c r="F254" s="57">
        <v>3</v>
      </c>
      <c r="G254" s="44"/>
      <c r="H254" s="13">
        <v>18338.595009999997</v>
      </c>
      <c r="I254" s="14"/>
      <c r="J254" s="13">
        <v>0</v>
      </c>
      <c r="K254" s="12"/>
      <c r="L254" s="13">
        <v>0</v>
      </c>
      <c r="M254" s="12"/>
      <c r="N254" s="13">
        <v>0</v>
      </c>
      <c r="O254" s="14"/>
      <c r="P254" s="13">
        <f>SUM(H254,J254,L254,N254)</f>
        <v>18338.595009999997</v>
      </c>
      <c r="Q254" s="12"/>
      <c r="R254" s="13">
        <v>18338.595010000001</v>
      </c>
    </row>
    <row r="255" spans="1:18" x14ac:dyDescent="0.2">
      <c r="A255" s="47">
        <f t="shared" si="4"/>
        <v>15</v>
      </c>
      <c r="B255" s="53"/>
      <c r="C255" s="45">
        <v>34686</v>
      </c>
      <c r="D255" s="42" t="s">
        <v>51</v>
      </c>
      <c r="F255" s="57">
        <v>3</v>
      </c>
      <c r="G255" s="44"/>
      <c r="H255" s="13">
        <v>141.62640999999999</v>
      </c>
      <c r="I255" s="14"/>
      <c r="J255" s="13">
        <v>0</v>
      </c>
      <c r="K255" s="12"/>
      <c r="L255" s="13">
        <v>0</v>
      </c>
      <c r="M255" s="12"/>
      <c r="N255" s="13">
        <v>0</v>
      </c>
      <c r="O255" s="14"/>
      <c r="P255" s="13">
        <f>SUM(H255,J255,L255,N255)</f>
        <v>141.62640999999999</v>
      </c>
      <c r="Q255" s="12"/>
      <c r="R255" s="13">
        <v>141.62640999999999</v>
      </c>
    </row>
    <row r="256" spans="1:18" x14ac:dyDescent="0.2">
      <c r="A256" s="47">
        <f t="shared" si="4"/>
        <v>16</v>
      </c>
      <c r="B256" s="53"/>
      <c r="C256" s="45"/>
      <c r="D256" s="69" t="s">
        <v>106</v>
      </c>
      <c r="F256" s="57"/>
      <c r="H256" s="31">
        <f>SUM(H251:H255)</f>
        <v>469889.47199999989</v>
      </c>
      <c r="I256" s="17"/>
      <c r="J256" s="31">
        <f>SUM(J251:J255)</f>
        <v>93.008899999999997</v>
      </c>
      <c r="K256" s="17"/>
      <c r="L256" s="31">
        <f>SUM(L251:L255)</f>
        <v>-363.70979999999997</v>
      </c>
      <c r="M256" s="17"/>
      <c r="N256" s="31">
        <f>SUM(N251:N255)</f>
        <v>0</v>
      </c>
      <c r="O256" s="17"/>
      <c r="P256" s="31">
        <f>SUM(P251:P255)</f>
        <v>469618.77109999995</v>
      </c>
      <c r="Q256" s="17"/>
      <c r="R256" s="31">
        <f>SUM(R251:R255)</f>
        <v>469765.86800000002</v>
      </c>
    </row>
    <row r="257" spans="1:18" x14ac:dyDescent="0.2">
      <c r="A257" s="47">
        <f t="shared" si="4"/>
        <v>17</v>
      </c>
      <c r="B257" s="53"/>
      <c r="F257" s="58"/>
      <c r="O257" s="44"/>
    </row>
    <row r="258" spans="1:18" x14ac:dyDescent="0.2">
      <c r="A258" s="47">
        <f t="shared" si="4"/>
        <v>18</v>
      </c>
      <c r="B258" s="53"/>
      <c r="C258" s="45">
        <v>34287</v>
      </c>
      <c r="D258" s="69" t="s">
        <v>107</v>
      </c>
      <c r="F258" s="57">
        <v>20</v>
      </c>
      <c r="G258" s="44"/>
      <c r="H258" s="13">
        <v>0</v>
      </c>
      <c r="I258" s="14"/>
      <c r="J258" s="13">
        <v>0</v>
      </c>
      <c r="K258" s="12"/>
      <c r="L258" s="13">
        <v>0</v>
      </c>
      <c r="M258" s="12"/>
      <c r="N258" s="13">
        <v>0</v>
      </c>
      <c r="O258" s="14"/>
      <c r="P258" s="13">
        <f>SUM(H258,J258,L258,N258)</f>
        <v>0</v>
      </c>
      <c r="Q258" s="12"/>
      <c r="R258" s="13">
        <v>0</v>
      </c>
    </row>
    <row r="259" spans="1:18" x14ac:dyDescent="0.2">
      <c r="A259" s="47">
        <f t="shared" si="4"/>
        <v>19</v>
      </c>
      <c r="B259" s="53"/>
      <c r="C259" s="45">
        <v>34687</v>
      </c>
      <c r="D259" s="42" t="s">
        <v>108</v>
      </c>
      <c r="F259" s="57">
        <v>14.299999999999999</v>
      </c>
      <c r="G259" s="44"/>
      <c r="H259" s="13">
        <v>1637.25728</v>
      </c>
      <c r="I259" s="14"/>
      <c r="J259" s="13">
        <v>558.95855000000006</v>
      </c>
      <c r="K259" s="12"/>
      <c r="L259" s="13">
        <v>-84.255889999999994</v>
      </c>
      <c r="M259" s="12"/>
      <c r="N259" s="13">
        <v>0</v>
      </c>
      <c r="O259" s="14"/>
      <c r="P259" s="13">
        <f>SUM(H259,J259,L259,N259)</f>
        <v>2111.9599400000002</v>
      </c>
      <c r="Q259" s="12"/>
      <c r="R259" s="13">
        <v>1868.1113700000001</v>
      </c>
    </row>
    <row r="260" spans="1:18" x14ac:dyDescent="0.2">
      <c r="A260" s="47">
        <f t="shared" si="4"/>
        <v>20</v>
      </c>
      <c r="B260" s="53"/>
      <c r="C260" s="47"/>
      <c r="F260" s="57"/>
      <c r="H260" s="31"/>
      <c r="I260" s="17"/>
      <c r="J260" s="31"/>
      <c r="K260" s="17"/>
      <c r="L260" s="31"/>
      <c r="M260" s="17"/>
      <c r="N260" s="31"/>
      <c r="O260" s="17"/>
      <c r="P260" s="31"/>
      <c r="Q260" s="17"/>
      <c r="R260" s="31"/>
    </row>
    <row r="261" spans="1:18" ht="13.5" thickBot="1" x14ac:dyDescent="0.25">
      <c r="A261" s="47">
        <f t="shared" si="4"/>
        <v>21</v>
      </c>
      <c r="B261" s="53"/>
      <c r="C261" s="47"/>
      <c r="D261" s="42" t="s">
        <v>109</v>
      </c>
      <c r="F261" s="57"/>
      <c r="H261" s="2">
        <f>SUM(H192,H200,H208,H216,H224,H248,H256,H258,H259)</f>
        <v>1429149.81972</v>
      </c>
      <c r="I261" s="17"/>
      <c r="J261" s="2">
        <f>SUM(J192,J200,J208,J216,J224,J248,J256,J258,J259)</f>
        <v>11162.154559999999</v>
      </c>
      <c r="K261" s="17"/>
      <c r="L261" s="2">
        <f>SUM(L192,L200,L208,L216,L224,L248,L256,L258,L259)</f>
        <v>-9477.9123800000016</v>
      </c>
      <c r="M261" s="17"/>
      <c r="N261" s="2">
        <f>SUM(N192,N200,N208,N216,N224,N248,N256,N258,N259)</f>
        <v>0</v>
      </c>
      <c r="O261" s="17"/>
      <c r="P261" s="2">
        <f>SUM(P192,P200,P208,P216,P224,P248,P256,P258,P259)</f>
        <v>1430834.0618999999</v>
      </c>
      <c r="Q261" s="17"/>
      <c r="R261" s="2">
        <f>SUM(R192,R200,R208,R216,R224,R248,R256,R258,R259)</f>
        <v>1428143.3306000002</v>
      </c>
    </row>
    <row r="262" spans="1:18" ht="13.5" thickTop="1" x14ac:dyDescent="0.2">
      <c r="A262" s="47">
        <f t="shared" si="4"/>
        <v>22</v>
      </c>
      <c r="B262" s="53"/>
      <c r="F262" s="58"/>
      <c r="O262" s="44"/>
    </row>
    <row r="263" spans="1:18" x14ac:dyDescent="0.2">
      <c r="A263" s="47">
        <f t="shared" si="4"/>
        <v>23</v>
      </c>
      <c r="B263" s="53"/>
      <c r="F263" s="58"/>
      <c r="O263" s="44"/>
    </row>
    <row r="264" spans="1:18" x14ac:dyDescent="0.2">
      <c r="A264" s="47">
        <f t="shared" si="4"/>
        <v>24</v>
      </c>
      <c r="B264" s="53"/>
      <c r="F264" s="58"/>
      <c r="O264" s="44"/>
    </row>
    <row r="265" spans="1:18" x14ac:dyDescent="0.2">
      <c r="A265" s="47">
        <f t="shared" si="4"/>
        <v>25</v>
      </c>
      <c r="B265" s="53"/>
      <c r="D265" s="42" t="s">
        <v>110</v>
      </c>
      <c r="F265" s="58"/>
      <c r="O265" s="44"/>
    </row>
    <row r="266" spans="1:18" x14ac:dyDescent="0.2">
      <c r="A266" s="47">
        <f t="shared" si="4"/>
        <v>26</v>
      </c>
      <c r="B266" s="61"/>
      <c r="D266" s="69" t="s">
        <v>111</v>
      </c>
      <c r="F266" s="57"/>
      <c r="H266" s="74"/>
      <c r="I266" s="17"/>
      <c r="J266" s="74"/>
      <c r="K266" s="17"/>
      <c r="L266" s="74"/>
      <c r="M266" s="17"/>
      <c r="N266" s="74"/>
      <c r="O266" s="17"/>
      <c r="P266" s="74"/>
      <c r="Q266" s="17"/>
      <c r="R266" s="74"/>
    </row>
    <row r="267" spans="1:18" x14ac:dyDescent="0.2">
      <c r="A267" s="47">
        <f t="shared" si="4"/>
        <v>27</v>
      </c>
      <c r="B267" s="61"/>
      <c r="C267" s="47">
        <v>34130</v>
      </c>
      <c r="D267" s="42" t="s">
        <v>47</v>
      </c>
      <c r="F267" s="57">
        <v>3.4000000000000004</v>
      </c>
      <c r="G267" s="44"/>
      <c r="H267" s="13">
        <v>89131.70643999998</v>
      </c>
      <c r="I267" s="14"/>
      <c r="J267" s="13">
        <v>16651.579419999998</v>
      </c>
      <c r="K267" s="12"/>
      <c r="L267" s="13">
        <v>-987.25141000000008</v>
      </c>
      <c r="M267" s="12"/>
      <c r="N267" s="13">
        <v>0</v>
      </c>
      <c r="O267" s="14"/>
      <c r="P267" s="13">
        <f>SUM(H267,J267,L267,N267)</f>
        <v>104796.03444999998</v>
      </c>
      <c r="Q267" s="12"/>
      <c r="R267" s="13">
        <v>99248.560870000001</v>
      </c>
    </row>
    <row r="268" spans="1:18" x14ac:dyDescent="0.2">
      <c r="A268" s="47">
        <f t="shared" si="4"/>
        <v>28</v>
      </c>
      <c r="B268" s="61"/>
      <c r="C268" s="47">
        <v>34230</v>
      </c>
      <c r="D268" s="42" t="s">
        <v>83</v>
      </c>
      <c r="F268" s="57">
        <v>3</v>
      </c>
      <c r="G268" s="44"/>
      <c r="H268" s="13">
        <v>24408.399300000005</v>
      </c>
      <c r="I268" s="14"/>
      <c r="J268" s="13">
        <v>85.86475999999999</v>
      </c>
      <c r="K268" s="12"/>
      <c r="L268" s="13">
        <v>-78.112990000000011</v>
      </c>
      <c r="M268" s="12"/>
      <c r="N268" s="13">
        <v>0</v>
      </c>
      <c r="O268" s="14"/>
      <c r="P268" s="13">
        <f>SUM(H268,J268,L268,N268)</f>
        <v>24416.151070000004</v>
      </c>
      <c r="Q268" s="12"/>
      <c r="R268" s="13">
        <v>24425.315890000002</v>
      </c>
    </row>
    <row r="269" spans="1:18" x14ac:dyDescent="0.2">
      <c r="A269" s="47">
        <f t="shared" si="4"/>
        <v>29</v>
      </c>
      <c r="B269" s="53"/>
      <c r="C269" s="47">
        <v>34330</v>
      </c>
      <c r="D269" s="42" t="s">
        <v>84</v>
      </c>
      <c r="F269" s="57">
        <v>5.5</v>
      </c>
      <c r="G269" s="44"/>
      <c r="H269" s="13">
        <v>38779.394590000004</v>
      </c>
      <c r="I269" s="14"/>
      <c r="J269" s="13">
        <v>817.11752999999999</v>
      </c>
      <c r="K269" s="12"/>
      <c r="L269" s="13">
        <v>-166.37528</v>
      </c>
      <c r="M269" s="12"/>
      <c r="N269" s="13">
        <v>0</v>
      </c>
      <c r="O269" s="14"/>
      <c r="P269" s="13">
        <f>SUM(H269,J269,L269,N269)</f>
        <v>39430.136840000006</v>
      </c>
      <c r="Q269" s="12"/>
      <c r="R269" s="13">
        <v>38882.448609999999</v>
      </c>
    </row>
    <row r="270" spans="1:18" x14ac:dyDescent="0.2">
      <c r="A270" s="47">
        <f t="shared" si="4"/>
        <v>30</v>
      </c>
      <c r="B270" s="53"/>
      <c r="C270" s="47">
        <v>34530</v>
      </c>
      <c r="D270" s="42" t="s">
        <v>50</v>
      </c>
      <c r="F270" s="57">
        <v>3.2999999999999994</v>
      </c>
      <c r="G270" s="44"/>
      <c r="H270" s="13">
        <v>31440.017359999998</v>
      </c>
      <c r="I270" s="14"/>
      <c r="J270" s="13">
        <v>3944.2652599999997</v>
      </c>
      <c r="K270" s="12"/>
      <c r="L270" s="13">
        <v>-2525.45201</v>
      </c>
      <c r="M270" s="12"/>
      <c r="N270" s="13">
        <v>0</v>
      </c>
      <c r="O270" s="14"/>
      <c r="P270" s="13">
        <f>SUM(H270,J270,L270,N270)</f>
        <v>32858.830609999997</v>
      </c>
      <c r="Q270" s="12"/>
      <c r="R270" s="13">
        <v>29919.94543</v>
      </c>
    </row>
    <row r="271" spans="1:18" x14ac:dyDescent="0.2">
      <c r="A271" s="47">
        <f t="shared" si="4"/>
        <v>31</v>
      </c>
      <c r="B271" s="53"/>
      <c r="C271" s="47">
        <v>34630</v>
      </c>
      <c r="D271" s="42" t="s">
        <v>51</v>
      </c>
      <c r="F271" s="57">
        <v>4</v>
      </c>
      <c r="G271" s="44"/>
      <c r="H271" s="13">
        <v>11279.074549999999</v>
      </c>
      <c r="I271" s="14"/>
      <c r="J271" s="13">
        <v>237.17116000000001</v>
      </c>
      <c r="K271" s="12"/>
      <c r="L271" s="13">
        <v>-24.4693</v>
      </c>
      <c r="M271" s="12"/>
      <c r="N271" s="13">
        <v>0</v>
      </c>
      <c r="O271" s="14"/>
      <c r="P271" s="13">
        <f>SUM(H271,J271,L271,N271)</f>
        <v>11491.776409999999</v>
      </c>
      <c r="Q271" s="12"/>
      <c r="R271" s="13">
        <v>11329.65825</v>
      </c>
    </row>
    <row r="272" spans="1:18" x14ac:dyDescent="0.2">
      <c r="A272" s="47">
        <f t="shared" si="4"/>
        <v>32</v>
      </c>
      <c r="B272" s="53"/>
      <c r="C272" s="47"/>
      <c r="D272" s="69" t="s">
        <v>112</v>
      </c>
      <c r="F272" s="57"/>
      <c r="H272" s="31">
        <f>SUM(H267:H271)</f>
        <v>195038.59223999997</v>
      </c>
      <c r="I272" s="17"/>
      <c r="J272" s="31">
        <f>SUM(J267:J271)</f>
        <v>21735.99813</v>
      </c>
      <c r="K272" s="17"/>
      <c r="L272" s="31">
        <f>SUM(L267:L271)</f>
        <v>-3781.6609900000003</v>
      </c>
      <c r="M272" s="17"/>
      <c r="N272" s="31">
        <f>SUM(N267:N271)</f>
        <v>0</v>
      </c>
      <c r="O272" s="17"/>
      <c r="P272" s="31">
        <f>SUM(P267:P271)</f>
        <v>212992.92937999999</v>
      </c>
      <c r="Q272" s="17"/>
      <c r="R272" s="31">
        <f>SUM(R267:R271)</f>
        <v>203805.92905000001</v>
      </c>
    </row>
    <row r="273" spans="1:18" x14ac:dyDescent="0.2">
      <c r="A273" s="47">
        <f t="shared" si="4"/>
        <v>33</v>
      </c>
      <c r="B273" s="53"/>
      <c r="F273" s="58"/>
      <c r="O273" s="44"/>
    </row>
    <row r="274" spans="1:18" x14ac:dyDescent="0.2">
      <c r="A274" s="47">
        <f t="shared" si="4"/>
        <v>34</v>
      </c>
      <c r="D274" s="69" t="s">
        <v>113</v>
      </c>
      <c r="F274" s="58"/>
      <c r="H274" s="33"/>
      <c r="I274" s="33"/>
      <c r="J274" s="33"/>
      <c r="K274" s="33"/>
      <c r="L274" s="75"/>
      <c r="M274" s="75"/>
      <c r="N274" s="75"/>
      <c r="O274" s="76"/>
      <c r="P274" s="33"/>
      <c r="Q274" s="33"/>
      <c r="R274" s="33"/>
    </row>
    <row r="275" spans="1:18" x14ac:dyDescent="0.2">
      <c r="A275" s="47">
        <f t="shared" si="4"/>
        <v>35</v>
      </c>
      <c r="C275" s="45">
        <v>34131</v>
      </c>
      <c r="D275" s="42" t="s">
        <v>47</v>
      </c>
      <c r="F275" s="57">
        <v>3.5999999999999996</v>
      </c>
      <c r="G275" s="44"/>
      <c r="H275" s="13">
        <v>21358.587480000002</v>
      </c>
      <c r="I275" s="14"/>
      <c r="J275" s="13">
        <v>113.86693</v>
      </c>
      <c r="K275" s="12"/>
      <c r="L275" s="13">
        <v>-219.33364</v>
      </c>
      <c r="M275" s="12"/>
      <c r="N275" s="13">
        <v>0</v>
      </c>
      <c r="O275" s="14"/>
      <c r="P275" s="13">
        <f>SUM(H275,J275,L275,N275)</f>
        <v>21253.120770000001</v>
      </c>
      <c r="Q275" s="12"/>
      <c r="R275" s="13">
        <v>21319.355440000003</v>
      </c>
    </row>
    <row r="276" spans="1:18" x14ac:dyDescent="0.2">
      <c r="A276" s="47">
        <f t="shared" si="4"/>
        <v>36</v>
      </c>
      <c r="C276" s="45">
        <v>34231</v>
      </c>
      <c r="D276" s="42" t="s">
        <v>83</v>
      </c>
      <c r="F276" s="57">
        <v>4</v>
      </c>
      <c r="G276" s="44"/>
      <c r="H276" s="13">
        <v>80799.778389999992</v>
      </c>
      <c r="I276" s="14"/>
      <c r="J276" s="13">
        <v>3170.2764400000001</v>
      </c>
      <c r="K276" s="12"/>
      <c r="L276" s="13">
        <v>-1213.87086</v>
      </c>
      <c r="M276" s="12"/>
      <c r="N276" s="13">
        <v>0</v>
      </c>
      <c r="O276" s="14"/>
      <c r="P276" s="13">
        <f>SUM(H276,J276,L276,N276)</f>
        <v>82756.183969999998</v>
      </c>
      <c r="Q276" s="12"/>
      <c r="R276" s="13">
        <v>82349.339619999999</v>
      </c>
    </row>
    <row r="277" spans="1:18" x14ac:dyDescent="0.2">
      <c r="A277" s="47">
        <f t="shared" si="4"/>
        <v>37</v>
      </c>
      <c r="C277" s="45">
        <v>34331</v>
      </c>
      <c r="D277" s="42" t="s">
        <v>84</v>
      </c>
      <c r="F277" s="57">
        <v>6.1</v>
      </c>
      <c r="G277" s="44"/>
      <c r="H277" s="13">
        <v>215048.37142999997</v>
      </c>
      <c r="I277" s="14"/>
      <c r="J277" s="13">
        <v>37738.91289</v>
      </c>
      <c r="K277" s="12"/>
      <c r="L277" s="13">
        <v>-3537.1757200000002</v>
      </c>
      <c r="M277" s="12"/>
      <c r="N277" s="13">
        <v>0</v>
      </c>
      <c r="O277" s="14"/>
      <c r="P277" s="13">
        <f>SUM(H277,J277,L277,N277)</f>
        <v>249250.10859999998</v>
      </c>
      <c r="Q277" s="12"/>
      <c r="R277" s="13">
        <v>241403.70490000001</v>
      </c>
    </row>
    <row r="278" spans="1:18" x14ac:dyDescent="0.2">
      <c r="A278" s="47">
        <f t="shared" si="4"/>
        <v>38</v>
      </c>
      <c r="C278" s="45">
        <v>34531</v>
      </c>
      <c r="D278" s="42" t="s">
        <v>50</v>
      </c>
      <c r="F278" s="57">
        <v>4.1000000000000005</v>
      </c>
      <c r="G278" s="44"/>
      <c r="H278" s="13">
        <v>39225.695200000002</v>
      </c>
      <c r="I278" s="14"/>
      <c r="J278" s="13">
        <v>1434.3023000000001</v>
      </c>
      <c r="K278" s="12"/>
      <c r="L278" s="13">
        <v>-58.021000000000001</v>
      </c>
      <c r="M278" s="12"/>
      <c r="N278" s="13">
        <v>0</v>
      </c>
      <c r="O278" s="14"/>
      <c r="P278" s="13">
        <f>SUM(H278,J278,L278,N278)</f>
        <v>40601.976500000004</v>
      </c>
      <c r="Q278" s="12"/>
      <c r="R278" s="13">
        <v>39499.467669999998</v>
      </c>
    </row>
    <row r="279" spans="1:18" x14ac:dyDescent="0.2">
      <c r="A279" s="47">
        <f t="shared" si="4"/>
        <v>39</v>
      </c>
      <c r="C279" s="45">
        <v>34631</v>
      </c>
      <c r="D279" s="42" t="s">
        <v>51</v>
      </c>
      <c r="F279" s="57">
        <v>3.2</v>
      </c>
      <c r="G279" s="44"/>
      <c r="H279" s="13">
        <v>1175.7052099999999</v>
      </c>
      <c r="I279" s="14"/>
      <c r="J279" s="13">
        <v>0</v>
      </c>
      <c r="K279" s="12"/>
      <c r="L279" s="13">
        <v>0</v>
      </c>
      <c r="M279" s="12"/>
      <c r="N279" s="13">
        <v>0</v>
      </c>
      <c r="O279" s="14"/>
      <c r="P279" s="13">
        <f>SUM(H279,J279,L279,N279)</f>
        <v>1175.7052099999999</v>
      </c>
      <c r="Q279" s="12"/>
      <c r="R279" s="13">
        <v>1175.7052099999999</v>
      </c>
    </row>
    <row r="280" spans="1:18" x14ac:dyDescent="0.2">
      <c r="A280" s="47">
        <f t="shared" si="4"/>
        <v>40</v>
      </c>
      <c r="C280" s="47"/>
      <c r="D280" s="69" t="s">
        <v>114</v>
      </c>
      <c r="F280" s="62"/>
      <c r="H280" s="31">
        <f>SUM(H275:H279)</f>
        <v>357608.13770999998</v>
      </c>
      <c r="I280" s="17"/>
      <c r="J280" s="31">
        <f>SUM(J275:J279)</f>
        <v>42457.358560000001</v>
      </c>
      <c r="K280" s="17"/>
      <c r="L280" s="31">
        <f>SUM(L275:L279)</f>
        <v>-5028.4012199999997</v>
      </c>
      <c r="M280" s="17"/>
      <c r="N280" s="31">
        <f>SUM(N275:N279)</f>
        <v>0</v>
      </c>
      <c r="O280" s="17"/>
      <c r="P280" s="31">
        <f>SUM(P275:P279)</f>
        <v>395037.09504999995</v>
      </c>
      <c r="Q280" s="17"/>
      <c r="R280" s="31">
        <f>SUM(R275:R279)</f>
        <v>385747.57283999998</v>
      </c>
    </row>
    <row r="281" spans="1:18" x14ac:dyDescent="0.2">
      <c r="A281" s="47">
        <f t="shared" si="4"/>
        <v>41</v>
      </c>
      <c r="O281" s="44"/>
    </row>
    <row r="282" spans="1:18" x14ac:dyDescent="0.2">
      <c r="A282" s="47">
        <f t="shared" si="4"/>
        <v>42</v>
      </c>
      <c r="O282" s="44"/>
    </row>
    <row r="283" spans="1:18" x14ac:dyDescent="0.2">
      <c r="A283" s="47">
        <f t="shared" si="4"/>
        <v>43</v>
      </c>
      <c r="O283" s="44"/>
    </row>
    <row r="284" spans="1:18" ht="13.5" thickBot="1" x14ac:dyDescent="0.25">
      <c r="A284" s="48">
        <f t="shared" si="4"/>
        <v>44</v>
      </c>
      <c r="B284" s="1" t="s">
        <v>61</v>
      </c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63"/>
      <c r="P284" s="41"/>
      <c r="Q284" s="41"/>
      <c r="R284" s="41"/>
    </row>
    <row r="285" spans="1:18" x14ac:dyDescent="0.2">
      <c r="A285" s="42" t="str">
        <f>$A$57</f>
        <v>Supporting Schedules:  B-08, B-11</v>
      </c>
      <c r="O285" s="44"/>
      <c r="P285" s="42" t="str">
        <f>$P$57</f>
        <v>Recap Schedules:  B-03, B-06</v>
      </c>
    </row>
    <row r="286" spans="1:18" ht="13.5" thickBot="1" x14ac:dyDescent="0.25">
      <c r="A286" s="41" t="str">
        <f>$A$1</f>
        <v>SCHEDULE B-07</v>
      </c>
      <c r="B286" s="41"/>
      <c r="C286" s="41"/>
      <c r="D286" s="41"/>
      <c r="E286" s="41"/>
      <c r="F286" s="41"/>
      <c r="G286" s="41" t="str">
        <f>$G$1</f>
        <v>PLANT BALANCES BY ACCOUNT AND SUB-ACCOUNT</v>
      </c>
      <c r="H286" s="41"/>
      <c r="I286" s="41"/>
      <c r="J286" s="41"/>
      <c r="K286" s="41"/>
      <c r="L286" s="41"/>
      <c r="M286" s="41"/>
      <c r="N286" s="41"/>
      <c r="O286" s="63"/>
      <c r="P286" s="41"/>
      <c r="Q286" s="41"/>
      <c r="R286" s="63" t="str">
        <f>"Page "&amp;TRIM(MID(R229,5,3))+1&amp;" of 30"</f>
        <v>Page 26 of 30</v>
      </c>
    </row>
    <row r="287" spans="1:18" x14ac:dyDescent="0.2">
      <c r="A287" s="42" t="str">
        <f>$A$2</f>
        <v>FLORIDA PUBLIC SERVICE COMMISSION</v>
      </c>
      <c r="B287" s="64"/>
      <c r="E287" s="44" t="str">
        <f>$E$2</f>
        <v xml:space="preserve">                  EXPLANATION:</v>
      </c>
      <c r="F287" s="42" t="str">
        <f>IF($F$2="","",$F$2)</f>
        <v>Provide the depreciation rate and plant balances for each account or sub-account to which</v>
      </c>
      <c r="J287" s="65"/>
      <c r="K287" s="65"/>
      <c r="M287" s="65"/>
      <c r="N287" s="65"/>
      <c r="O287" s="66"/>
      <c r="P287" s="42" t="str">
        <f>$P$2</f>
        <v>Type of data shown:</v>
      </c>
      <c r="R287" s="43"/>
    </row>
    <row r="288" spans="1:18" x14ac:dyDescent="0.2">
      <c r="B288" s="64"/>
      <c r="F288" s="42" t="str">
        <f>IF($F$3="","",$F$3)</f>
        <v>a separate depreciation rate is prescribed. (Include Amortization/Recovery schedule amounts).</v>
      </c>
      <c r="J288" s="44"/>
      <c r="K288" s="43"/>
      <c r="N288" s="44"/>
      <c r="O288" s="44" t="str">
        <f>IF($O$3=0,"",$O$3)</f>
        <v/>
      </c>
      <c r="P288" s="43" t="str">
        <f>$P$3</f>
        <v>Projected Test Year Ended 12/31/2025</v>
      </c>
      <c r="R288" s="44"/>
    </row>
    <row r="289" spans="1:18" x14ac:dyDescent="0.2">
      <c r="A289" s="42" t="str">
        <f>$A$4</f>
        <v>COMPANY: TAMPA ELECTRIC COMPANY</v>
      </c>
      <c r="B289" s="64"/>
      <c r="F289" s="42" t="str">
        <f>IF(+$F$4="","",$F$4)</f>
        <v/>
      </c>
      <c r="J289" s="44"/>
      <c r="K289" s="43"/>
      <c r="L289" s="44"/>
      <c r="O289" s="44" t="str">
        <f>IF($O$4=0,"",$O$4)</f>
        <v/>
      </c>
      <c r="P289" s="43" t="str">
        <f>$P$4</f>
        <v>Projected Prior Year Ended 12/31/2024</v>
      </c>
      <c r="R289" s="44"/>
    </row>
    <row r="290" spans="1:18" x14ac:dyDescent="0.2">
      <c r="B290" s="64"/>
      <c r="F290" s="42" t="str">
        <f>IF(+$F$5="","",$F$5)</f>
        <v/>
      </c>
      <c r="J290" s="44"/>
      <c r="K290" s="43"/>
      <c r="L290" s="44"/>
      <c r="O290" s="44" t="str">
        <f>IF($O$5=0,"",$O$5)</f>
        <v>XX</v>
      </c>
      <c r="P290" s="43" t="str">
        <f>$P$5</f>
        <v>Historical Prior Year Ended 12/31/2023</v>
      </c>
      <c r="R290" s="44"/>
    </row>
    <row r="291" spans="1:18" x14ac:dyDescent="0.2">
      <c r="B291" s="64"/>
      <c r="J291" s="44"/>
      <c r="K291" s="43"/>
      <c r="L291" s="44"/>
      <c r="O291" s="44"/>
      <c r="P291" s="43" t="str">
        <f>$P$6</f>
        <v xml:space="preserve"> Witness: C. Aldazabal / J. Chronister / C. Heck /</v>
      </c>
      <c r="R291" s="44"/>
    </row>
    <row r="292" spans="1:18" ht="13.5" thickBot="1" x14ac:dyDescent="0.25">
      <c r="A292" s="41" t="str">
        <f>A$7</f>
        <v>DOCKET NO. 20240026-EI</v>
      </c>
      <c r="B292" s="67"/>
      <c r="C292" s="41"/>
      <c r="D292" s="41"/>
      <c r="E292" s="41"/>
      <c r="F292" s="41" t="str">
        <f>IF(+$F$7="","",$F$7)</f>
        <v/>
      </c>
      <c r="G292" s="41"/>
      <c r="H292" s="48" t="str">
        <f>IF($H$7="","",$H$7)</f>
        <v>(Dollar in 000's)</v>
      </c>
      <c r="I292" s="41"/>
      <c r="J292" s="41"/>
      <c r="K292" s="41"/>
      <c r="L292" s="41"/>
      <c r="M292" s="41"/>
      <c r="N292" s="41"/>
      <c r="O292" s="63"/>
      <c r="P292" s="41" t="str">
        <f>$P$7</f>
        <v xml:space="preserve">                   R. Latta / K. Sparkman / K. Stryker / C. Whitworth</v>
      </c>
      <c r="Q292" s="41"/>
      <c r="R292" s="41"/>
    </row>
    <row r="293" spans="1:18" x14ac:dyDescent="0.2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6"/>
      <c r="P293" s="45"/>
      <c r="Q293" s="45"/>
      <c r="R293" s="45"/>
    </row>
    <row r="294" spans="1:18" x14ac:dyDescent="0.2">
      <c r="C294" s="45" t="s">
        <v>15</v>
      </c>
      <c r="D294" s="45" t="s">
        <v>16</v>
      </c>
      <c r="E294" s="45"/>
      <c r="F294" s="45" t="s">
        <v>17</v>
      </c>
      <c r="G294" s="45"/>
      <c r="H294" s="45" t="s">
        <v>18</v>
      </c>
      <c r="I294" s="45"/>
      <c r="J294" s="47" t="s">
        <v>19</v>
      </c>
      <c r="K294" s="47"/>
      <c r="L294" s="45" t="s">
        <v>20</v>
      </c>
      <c r="M294" s="45"/>
      <c r="N294" s="45" t="s">
        <v>21</v>
      </c>
      <c r="O294" s="46"/>
      <c r="P294" s="45" t="s">
        <v>22</v>
      </c>
      <c r="Q294" s="45"/>
      <c r="R294" s="45" t="s">
        <v>23</v>
      </c>
    </row>
    <row r="295" spans="1:18" x14ac:dyDescent="0.2">
      <c r="C295" s="47" t="s">
        <v>24</v>
      </c>
      <c r="D295" s="47" t="s">
        <v>24</v>
      </c>
      <c r="F295" s="47" t="s">
        <v>25</v>
      </c>
      <c r="G295" s="47"/>
      <c r="H295" s="45" t="s">
        <v>26</v>
      </c>
      <c r="I295" s="47"/>
      <c r="J295" s="45" t="s">
        <v>27</v>
      </c>
      <c r="K295" s="47"/>
      <c r="L295" s="47" t="s">
        <v>27</v>
      </c>
      <c r="M295" s="47"/>
      <c r="O295" s="44"/>
      <c r="P295" s="47" t="s">
        <v>26</v>
      </c>
      <c r="R295" s="47"/>
    </row>
    <row r="296" spans="1:18" x14ac:dyDescent="0.2">
      <c r="A296" s="47" t="s">
        <v>28</v>
      </c>
      <c r="B296" s="47"/>
      <c r="C296" s="47" t="s">
        <v>29</v>
      </c>
      <c r="D296" s="47" t="s">
        <v>29</v>
      </c>
      <c r="E296" s="45"/>
      <c r="F296" s="47" t="s">
        <v>30</v>
      </c>
      <c r="G296" s="47"/>
      <c r="H296" s="47" t="s">
        <v>31</v>
      </c>
      <c r="I296" s="47"/>
      <c r="J296" s="47" t="s">
        <v>26</v>
      </c>
      <c r="K296" s="45"/>
      <c r="L296" s="47" t="s">
        <v>26</v>
      </c>
      <c r="M296" s="43"/>
      <c r="N296" s="47" t="s">
        <v>32</v>
      </c>
      <c r="O296" s="46"/>
      <c r="P296" s="45" t="s">
        <v>31</v>
      </c>
      <c r="Q296" s="45"/>
      <c r="R296" s="47" t="s">
        <v>33</v>
      </c>
    </row>
    <row r="297" spans="1:18" ht="13.5" thickBot="1" x14ac:dyDescent="0.25">
      <c r="A297" s="48" t="s">
        <v>34</v>
      </c>
      <c r="B297" s="48"/>
      <c r="C297" s="48" t="s">
        <v>35</v>
      </c>
      <c r="D297" s="48" t="s">
        <v>36</v>
      </c>
      <c r="E297" s="48"/>
      <c r="F297" s="49" t="s">
        <v>37</v>
      </c>
      <c r="G297" s="49"/>
      <c r="H297" s="49" t="s">
        <v>38</v>
      </c>
      <c r="I297" s="50"/>
      <c r="J297" s="49" t="s">
        <v>39</v>
      </c>
      <c r="K297" s="50"/>
      <c r="L297" s="50" t="s">
        <v>40</v>
      </c>
      <c r="M297" s="51"/>
      <c r="N297" s="51" t="s">
        <v>41</v>
      </c>
      <c r="O297" s="52"/>
      <c r="P297" s="51" t="s">
        <v>42</v>
      </c>
      <c r="Q297" s="51"/>
      <c r="R297" s="51" t="s">
        <v>43</v>
      </c>
    </row>
    <row r="298" spans="1:18" x14ac:dyDescent="0.2">
      <c r="A298" s="47">
        <v>1</v>
      </c>
      <c r="B298" s="53"/>
      <c r="O298" s="44"/>
    </row>
    <row r="299" spans="1:18" x14ac:dyDescent="0.2">
      <c r="A299" s="47">
        <f t="shared" ref="A299:A341" si="5">A298+1</f>
        <v>2</v>
      </c>
      <c r="B299" s="53"/>
      <c r="C299" s="47"/>
      <c r="D299" s="69" t="s">
        <v>115</v>
      </c>
      <c r="F299" s="62"/>
      <c r="H299" s="32"/>
      <c r="I299" s="17"/>
      <c r="J299" s="17"/>
      <c r="K299" s="17"/>
      <c r="L299" s="17"/>
      <c r="M299" s="17"/>
      <c r="N299" s="17"/>
      <c r="O299" s="17"/>
      <c r="P299" s="5"/>
      <c r="Q299" s="17"/>
      <c r="R299" s="17"/>
    </row>
    <row r="300" spans="1:18" x14ac:dyDescent="0.2">
      <c r="A300" s="47">
        <f t="shared" si="5"/>
        <v>3</v>
      </c>
      <c r="B300" s="53"/>
      <c r="C300" s="45">
        <v>34132</v>
      </c>
      <c r="D300" s="42" t="s">
        <v>47</v>
      </c>
      <c r="F300" s="57">
        <v>3.4999999999999996</v>
      </c>
      <c r="G300" s="44"/>
      <c r="H300" s="13">
        <v>26971.96629</v>
      </c>
      <c r="I300" s="14"/>
      <c r="J300" s="13">
        <v>159.16988000000001</v>
      </c>
      <c r="K300" s="12"/>
      <c r="L300" s="13">
        <v>0</v>
      </c>
      <c r="M300" s="12"/>
      <c r="N300" s="13">
        <v>0</v>
      </c>
      <c r="O300" s="14"/>
      <c r="P300" s="13">
        <f>SUM(H300,J300,L300,N300)</f>
        <v>27131.136170000002</v>
      </c>
      <c r="Q300" s="12"/>
      <c r="R300" s="13">
        <v>27118.892329999999</v>
      </c>
    </row>
    <row r="301" spans="1:18" x14ac:dyDescent="0.2">
      <c r="A301" s="47">
        <f t="shared" si="5"/>
        <v>4</v>
      </c>
      <c r="B301" s="53"/>
      <c r="C301" s="45">
        <v>34232</v>
      </c>
      <c r="D301" s="42" t="s">
        <v>83</v>
      </c>
      <c r="F301" s="57">
        <v>3.9</v>
      </c>
      <c r="G301" s="44"/>
      <c r="H301" s="13">
        <v>105352.68311999997</v>
      </c>
      <c r="I301" s="14"/>
      <c r="J301" s="13">
        <v>1292.0278700000001</v>
      </c>
      <c r="K301" s="12"/>
      <c r="L301" s="13">
        <v>-311.93208000000004</v>
      </c>
      <c r="M301" s="12"/>
      <c r="N301" s="13">
        <v>0</v>
      </c>
      <c r="O301" s="14"/>
      <c r="P301" s="13">
        <f>SUM(H301,J301,L301,N301)</f>
        <v>106332.77890999998</v>
      </c>
      <c r="Q301" s="12"/>
      <c r="R301" s="13">
        <v>105852.60279999999</v>
      </c>
    </row>
    <row r="302" spans="1:18" x14ac:dyDescent="0.2">
      <c r="A302" s="47">
        <f t="shared" si="5"/>
        <v>5</v>
      </c>
      <c r="B302" s="53"/>
      <c r="C302" s="45">
        <v>34332</v>
      </c>
      <c r="D302" s="42" t="s">
        <v>84</v>
      </c>
      <c r="F302" s="57">
        <v>6.2</v>
      </c>
      <c r="G302" s="44"/>
      <c r="H302" s="13">
        <v>288524.02020999993</v>
      </c>
      <c r="I302" s="14"/>
      <c r="J302" s="13">
        <v>826.53057999999999</v>
      </c>
      <c r="K302" s="12"/>
      <c r="L302" s="13">
        <v>-311.72746000000001</v>
      </c>
      <c r="M302" s="12"/>
      <c r="N302" s="13">
        <v>-16.585750000000001</v>
      </c>
      <c r="O302" s="14"/>
      <c r="P302" s="13">
        <f>SUM(H302,J302,L302,N302)</f>
        <v>289022.2375799999</v>
      </c>
      <c r="Q302" s="12"/>
      <c r="R302" s="13">
        <v>288514.18012000003</v>
      </c>
    </row>
    <row r="303" spans="1:18" x14ac:dyDescent="0.2">
      <c r="A303" s="47">
        <f t="shared" si="5"/>
        <v>6</v>
      </c>
      <c r="B303" s="53"/>
      <c r="C303" s="45">
        <v>34532</v>
      </c>
      <c r="D303" s="42" t="s">
        <v>50</v>
      </c>
      <c r="F303" s="57">
        <v>4.1000000000000005</v>
      </c>
      <c r="G303" s="44"/>
      <c r="H303" s="13">
        <v>44481.415030000004</v>
      </c>
      <c r="I303" s="14"/>
      <c r="J303" s="13">
        <v>195.36648000000002</v>
      </c>
      <c r="K303" s="12"/>
      <c r="L303" s="13">
        <v>-92.550579999999997</v>
      </c>
      <c r="M303" s="12"/>
      <c r="N303" s="13">
        <v>16.585750000000001</v>
      </c>
      <c r="O303" s="14"/>
      <c r="P303" s="13">
        <f>SUM(H303,J303,L303,N303)</f>
        <v>44600.816679999996</v>
      </c>
      <c r="Q303" s="12"/>
      <c r="R303" s="13">
        <v>44543.255729999997</v>
      </c>
    </row>
    <row r="304" spans="1:18" x14ac:dyDescent="0.2">
      <c r="A304" s="47">
        <f t="shared" si="5"/>
        <v>7</v>
      </c>
      <c r="B304" s="53"/>
      <c r="C304" s="45">
        <v>34632</v>
      </c>
      <c r="D304" s="42" t="s">
        <v>51</v>
      </c>
      <c r="F304" s="57">
        <v>3.3000000000000003</v>
      </c>
      <c r="G304" s="44"/>
      <c r="H304" s="13">
        <v>1455.5923500000001</v>
      </c>
      <c r="I304" s="14"/>
      <c r="J304" s="13">
        <v>0</v>
      </c>
      <c r="K304" s="12"/>
      <c r="L304" s="13">
        <v>0</v>
      </c>
      <c r="M304" s="12"/>
      <c r="N304" s="13">
        <v>0</v>
      </c>
      <c r="O304" s="14"/>
      <c r="P304" s="13">
        <f>SUM(H304,J304,L304,N304)</f>
        <v>1455.5923500000001</v>
      </c>
      <c r="Q304" s="12"/>
      <c r="R304" s="13">
        <v>1455.5923500000001</v>
      </c>
    </row>
    <row r="305" spans="1:18" x14ac:dyDescent="0.2">
      <c r="A305" s="47">
        <f t="shared" si="5"/>
        <v>8</v>
      </c>
      <c r="B305" s="53"/>
      <c r="C305" s="47"/>
      <c r="D305" s="69" t="s">
        <v>116</v>
      </c>
      <c r="F305" s="57"/>
      <c r="H305" s="31">
        <f>SUM(H300:H304)</f>
        <v>466785.67699999997</v>
      </c>
      <c r="I305" s="17"/>
      <c r="J305" s="31">
        <f>SUM(J300:J304)</f>
        <v>2473.0948100000001</v>
      </c>
      <c r="K305" s="17"/>
      <c r="L305" s="31">
        <f>SUM(L300:L304)</f>
        <v>-716.21012000000007</v>
      </c>
      <c r="M305" s="17"/>
      <c r="N305" s="31">
        <f>SUM(N300:N304)</f>
        <v>0</v>
      </c>
      <c r="O305" s="17"/>
      <c r="P305" s="31">
        <f>SUM(P300:P304)</f>
        <v>468542.56168999989</v>
      </c>
      <c r="Q305" s="17"/>
      <c r="R305" s="31">
        <f>SUM(R300:R304)</f>
        <v>467484.52333</v>
      </c>
    </row>
    <row r="306" spans="1:18" x14ac:dyDescent="0.2">
      <c r="A306" s="47">
        <f t="shared" si="5"/>
        <v>9</v>
      </c>
      <c r="B306" s="53"/>
      <c r="F306" s="58"/>
      <c r="O306" s="44"/>
    </row>
    <row r="307" spans="1:18" x14ac:dyDescent="0.2">
      <c r="A307" s="47">
        <f t="shared" si="5"/>
        <v>10</v>
      </c>
      <c r="B307" s="53"/>
      <c r="C307" s="47"/>
      <c r="D307" s="69" t="s">
        <v>117</v>
      </c>
      <c r="F307" s="58"/>
      <c r="I307" s="17"/>
      <c r="K307" s="17"/>
      <c r="M307" s="17"/>
      <c r="O307" s="17"/>
      <c r="Q307" s="17"/>
    </row>
    <row r="308" spans="1:18" x14ac:dyDescent="0.2">
      <c r="A308" s="47">
        <f t="shared" si="5"/>
        <v>11</v>
      </c>
      <c r="B308" s="53"/>
      <c r="C308" s="45">
        <v>34133</v>
      </c>
      <c r="D308" s="42" t="s">
        <v>47</v>
      </c>
      <c r="F308" s="57">
        <v>3.4999999999999996</v>
      </c>
      <c r="G308" s="44"/>
      <c r="H308" s="13">
        <v>656.34929</v>
      </c>
      <c r="I308" s="14"/>
      <c r="J308" s="13">
        <v>0</v>
      </c>
      <c r="K308" s="12"/>
      <c r="L308" s="13">
        <v>0</v>
      </c>
      <c r="M308" s="12"/>
      <c r="N308" s="13">
        <v>0</v>
      </c>
      <c r="O308" s="14"/>
      <c r="P308" s="13">
        <f>SUM(H308,J308,L308,N308)</f>
        <v>656.34929</v>
      </c>
      <c r="Q308" s="12"/>
      <c r="R308" s="13">
        <v>656.34929</v>
      </c>
    </row>
    <row r="309" spans="1:18" x14ac:dyDescent="0.2">
      <c r="A309" s="47">
        <f t="shared" si="5"/>
        <v>12</v>
      </c>
      <c r="B309" s="53"/>
      <c r="C309" s="45">
        <v>34233</v>
      </c>
      <c r="D309" s="42" t="s">
        <v>83</v>
      </c>
      <c r="F309" s="57">
        <v>3.2</v>
      </c>
      <c r="G309" s="44"/>
      <c r="H309" s="13">
        <v>3502.1404299999999</v>
      </c>
      <c r="I309" s="14"/>
      <c r="J309" s="13">
        <v>2.7367199999999996</v>
      </c>
      <c r="K309" s="12"/>
      <c r="L309" s="13">
        <v>0</v>
      </c>
      <c r="M309" s="12"/>
      <c r="N309" s="13">
        <v>0</v>
      </c>
      <c r="O309" s="14"/>
      <c r="P309" s="13">
        <f>SUM(H309,J309,L309,N309)</f>
        <v>3504.8771499999998</v>
      </c>
      <c r="Q309" s="12"/>
      <c r="R309" s="13">
        <v>3504.6666299999997</v>
      </c>
    </row>
    <row r="310" spans="1:18" x14ac:dyDescent="0.2">
      <c r="A310" s="47">
        <f t="shared" si="5"/>
        <v>13</v>
      </c>
      <c r="B310" s="53"/>
      <c r="C310" s="45">
        <v>34333</v>
      </c>
      <c r="D310" s="42" t="s">
        <v>84</v>
      </c>
      <c r="F310" s="57">
        <v>3.1</v>
      </c>
      <c r="G310" s="44"/>
      <c r="H310" s="13">
        <v>15458.703200000002</v>
      </c>
      <c r="I310" s="14"/>
      <c r="J310" s="13">
        <v>263.82247999999998</v>
      </c>
      <c r="K310" s="12"/>
      <c r="L310" s="13">
        <v>-118.5318</v>
      </c>
      <c r="M310" s="12"/>
      <c r="N310" s="13">
        <v>0</v>
      </c>
      <c r="O310" s="14"/>
      <c r="P310" s="13">
        <f>SUM(H310,J310,L310,N310)</f>
        <v>15603.993880000002</v>
      </c>
      <c r="Q310" s="12"/>
      <c r="R310" s="13">
        <v>15480.930050000001</v>
      </c>
    </row>
    <row r="311" spans="1:18" x14ac:dyDescent="0.2">
      <c r="A311" s="47">
        <f t="shared" si="5"/>
        <v>14</v>
      </c>
      <c r="B311" s="53"/>
      <c r="C311" s="45">
        <v>34533</v>
      </c>
      <c r="D311" s="42" t="s">
        <v>50</v>
      </c>
      <c r="F311" s="57">
        <v>2.7</v>
      </c>
      <c r="G311" s="44"/>
      <c r="H311" s="13">
        <v>14153.816049999999</v>
      </c>
      <c r="I311" s="14"/>
      <c r="J311" s="13">
        <v>20.374590000000001</v>
      </c>
      <c r="K311" s="12"/>
      <c r="L311" s="13">
        <v>0</v>
      </c>
      <c r="M311" s="12"/>
      <c r="N311" s="13">
        <v>0</v>
      </c>
      <c r="O311" s="14"/>
      <c r="P311" s="13">
        <f>SUM(H311,J311,L311,N311)</f>
        <v>14174.190639999999</v>
      </c>
      <c r="Q311" s="12"/>
      <c r="R311" s="13">
        <v>14155.383330000001</v>
      </c>
    </row>
    <row r="312" spans="1:18" x14ac:dyDescent="0.2">
      <c r="A312" s="47">
        <f t="shared" si="5"/>
        <v>15</v>
      </c>
      <c r="B312" s="53"/>
      <c r="C312" s="45">
        <v>34633</v>
      </c>
      <c r="D312" s="42" t="s">
        <v>51</v>
      </c>
      <c r="F312" s="57">
        <v>3.4000000000000004</v>
      </c>
      <c r="G312" s="44"/>
      <c r="H312" s="13">
        <v>0.90461000000000003</v>
      </c>
      <c r="I312" s="14"/>
      <c r="J312" s="13">
        <v>0</v>
      </c>
      <c r="K312" s="12"/>
      <c r="L312" s="13">
        <v>0</v>
      </c>
      <c r="M312" s="12"/>
      <c r="N312" s="13">
        <v>0</v>
      </c>
      <c r="O312" s="14"/>
      <c r="P312" s="13">
        <f>SUM(H312,J312,L312,N312)</f>
        <v>0.90461000000000003</v>
      </c>
      <c r="Q312" s="12"/>
      <c r="R312" s="13">
        <v>0.90461000000000003</v>
      </c>
    </row>
    <row r="313" spans="1:18" x14ac:dyDescent="0.2">
      <c r="A313" s="47">
        <f t="shared" si="5"/>
        <v>16</v>
      </c>
      <c r="B313" s="53"/>
      <c r="D313" s="69" t="s">
        <v>118</v>
      </c>
      <c r="F313" s="57"/>
      <c r="H313" s="31">
        <f>SUM(H308:H312)</f>
        <v>33771.91358</v>
      </c>
      <c r="I313" s="17"/>
      <c r="J313" s="31">
        <f>SUM(J308:J312)</f>
        <v>286.93378999999999</v>
      </c>
      <c r="K313" s="17"/>
      <c r="L313" s="31">
        <f>SUM(L308:L312)</f>
        <v>-118.5318</v>
      </c>
      <c r="M313" s="17"/>
      <c r="N313" s="31">
        <f>SUM(N308:N312)</f>
        <v>0</v>
      </c>
      <c r="O313" s="17"/>
      <c r="P313" s="31">
        <f>SUM(P308:P312)</f>
        <v>33940.315569999999</v>
      </c>
      <c r="Q313" s="17"/>
      <c r="R313" s="31">
        <f>SUM(R308:R312)</f>
        <v>33798.233909999995</v>
      </c>
    </row>
    <row r="314" spans="1:18" x14ac:dyDescent="0.2">
      <c r="A314" s="47">
        <f t="shared" si="5"/>
        <v>17</v>
      </c>
      <c r="B314" s="53"/>
      <c r="F314" s="58"/>
      <c r="O314" s="44"/>
    </row>
    <row r="315" spans="1:18" x14ac:dyDescent="0.2">
      <c r="A315" s="47">
        <f t="shared" si="5"/>
        <v>18</v>
      </c>
      <c r="B315" s="53"/>
      <c r="C315" s="47"/>
      <c r="D315" s="69" t="s">
        <v>119</v>
      </c>
      <c r="F315" s="58"/>
      <c r="I315" s="17"/>
      <c r="K315" s="17"/>
      <c r="M315" s="17"/>
      <c r="O315" s="17"/>
      <c r="Q315" s="17"/>
    </row>
    <row r="316" spans="1:18" x14ac:dyDescent="0.2">
      <c r="A316" s="47">
        <f t="shared" si="5"/>
        <v>19</v>
      </c>
      <c r="B316" s="53"/>
      <c r="C316" s="45">
        <v>34134</v>
      </c>
      <c r="D316" s="42" t="s">
        <v>47</v>
      </c>
      <c r="F316" s="57">
        <v>5.1000000000000005</v>
      </c>
      <c r="G316" s="44"/>
      <c r="H316" s="13">
        <v>242.33395999999999</v>
      </c>
      <c r="I316" s="14"/>
      <c r="J316" s="13">
        <v>0</v>
      </c>
      <c r="K316" s="12"/>
      <c r="L316" s="13">
        <v>0</v>
      </c>
      <c r="M316" s="12"/>
      <c r="N316" s="13">
        <v>0</v>
      </c>
      <c r="O316" s="14"/>
      <c r="P316" s="13">
        <f>SUM(H316,J316,L316,N316)</f>
        <v>242.33395999999999</v>
      </c>
      <c r="Q316" s="12"/>
      <c r="R316" s="13">
        <v>242.33395999999999</v>
      </c>
    </row>
    <row r="317" spans="1:18" x14ac:dyDescent="0.2">
      <c r="A317" s="47">
        <f t="shared" si="5"/>
        <v>20</v>
      </c>
      <c r="B317" s="53"/>
      <c r="C317" s="45">
        <v>34234</v>
      </c>
      <c r="D317" s="42" t="s">
        <v>83</v>
      </c>
      <c r="F317" s="57">
        <v>3.2</v>
      </c>
      <c r="G317" s="44"/>
      <c r="H317" s="13">
        <v>3362.0867599999997</v>
      </c>
      <c r="I317" s="14"/>
      <c r="J317" s="13">
        <v>-4.1700000000000001E-3</v>
      </c>
      <c r="K317" s="12"/>
      <c r="L317" s="13">
        <v>0</v>
      </c>
      <c r="M317" s="12"/>
      <c r="N317" s="13">
        <v>0</v>
      </c>
      <c r="O317" s="14"/>
      <c r="P317" s="13">
        <f>SUM(H317,J317,L317,N317)</f>
        <v>3362.0825899999995</v>
      </c>
      <c r="Q317" s="12"/>
      <c r="R317" s="13">
        <v>3362.08644</v>
      </c>
    </row>
    <row r="318" spans="1:18" x14ac:dyDescent="0.2">
      <c r="A318" s="47">
        <f t="shared" si="5"/>
        <v>21</v>
      </c>
      <c r="B318" s="53"/>
      <c r="C318" s="45">
        <v>34334</v>
      </c>
      <c r="D318" s="42" t="s">
        <v>84</v>
      </c>
      <c r="F318" s="57">
        <v>3.2</v>
      </c>
      <c r="G318" s="44"/>
      <c r="H318" s="13">
        <v>15883.016889999999</v>
      </c>
      <c r="I318" s="14"/>
      <c r="J318" s="13">
        <v>263.87115</v>
      </c>
      <c r="K318" s="12"/>
      <c r="L318" s="13">
        <v>-116.79804</v>
      </c>
      <c r="M318" s="12"/>
      <c r="N318" s="13">
        <v>0</v>
      </c>
      <c r="O318" s="14"/>
      <c r="P318" s="13">
        <f>SUM(H318,J318,L318,N318)</f>
        <v>16030.09</v>
      </c>
      <c r="Q318" s="12"/>
      <c r="R318" s="13">
        <v>15905.517949999999</v>
      </c>
    </row>
    <row r="319" spans="1:18" x14ac:dyDescent="0.2">
      <c r="A319" s="47">
        <f t="shared" si="5"/>
        <v>22</v>
      </c>
      <c r="B319" s="53"/>
      <c r="C319" s="45">
        <v>34534</v>
      </c>
      <c r="D319" s="42" t="s">
        <v>50</v>
      </c>
      <c r="F319" s="57">
        <v>2.8000000000000003</v>
      </c>
      <c r="G319" s="44"/>
      <c r="H319" s="13">
        <v>4168.9989999999998</v>
      </c>
      <c r="I319" s="14"/>
      <c r="J319" s="13">
        <v>20.432020000000001</v>
      </c>
      <c r="K319" s="12"/>
      <c r="L319" s="13">
        <v>0</v>
      </c>
      <c r="M319" s="12"/>
      <c r="N319" s="13">
        <v>0</v>
      </c>
      <c r="O319" s="14"/>
      <c r="P319" s="13">
        <f>SUM(H319,J319,L319,N319)</f>
        <v>4189.43102</v>
      </c>
      <c r="Q319" s="12"/>
      <c r="R319" s="13">
        <v>4170.5706899999996</v>
      </c>
    </row>
    <row r="320" spans="1:18" x14ac:dyDescent="0.2">
      <c r="A320" s="47">
        <f t="shared" si="5"/>
        <v>23</v>
      </c>
      <c r="B320" s="53"/>
      <c r="C320" s="45">
        <v>34634</v>
      </c>
      <c r="D320" s="42" t="s">
        <v>51</v>
      </c>
      <c r="F320" s="57">
        <v>3.4000000000000004</v>
      </c>
      <c r="G320" s="44"/>
      <c r="H320" s="13">
        <v>0.90461000000000003</v>
      </c>
      <c r="I320" s="14"/>
      <c r="J320" s="13">
        <v>0</v>
      </c>
      <c r="K320" s="12"/>
      <c r="L320" s="13">
        <v>0</v>
      </c>
      <c r="M320" s="12"/>
      <c r="N320" s="13">
        <v>0</v>
      </c>
      <c r="O320" s="14"/>
      <c r="P320" s="13">
        <f>SUM(H320,J320,L320,N320)</f>
        <v>0.90461000000000003</v>
      </c>
      <c r="Q320" s="12"/>
      <c r="R320" s="13">
        <v>0.90461000000000003</v>
      </c>
    </row>
    <row r="321" spans="1:18" x14ac:dyDescent="0.2">
      <c r="A321" s="47">
        <f t="shared" si="5"/>
        <v>24</v>
      </c>
      <c r="B321" s="53"/>
      <c r="C321" s="47"/>
      <c r="D321" s="69" t="s">
        <v>120</v>
      </c>
      <c r="F321" s="57"/>
      <c r="H321" s="31">
        <f>SUM(H316:H320)</f>
        <v>23657.341219999998</v>
      </c>
      <c r="I321" s="17"/>
      <c r="J321" s="31">
        <f>SUM(J316:J320)</f>
        <v>284.29900000000004</v>
      </c>
      <c r="K321" s="17"/>
      <c r="L321" s="31">
        <f>SUM(L316:L320)</f>
        <v>-116.79804</v>
      </c>
      <c r="M321" s="17"/>
      <c r="N321" s="31">
        <f>SUM(N316:N320)</f>
        <v>0</v>
      </c>
      <c r="O321" s="17"/>
      <c r="P321" s="31">
        <f>SUM(P316:P320)</f>
        <v>23824.84218</v>
      </c>
      <c r="Q321" s="17"/>
      <c r="R321" s="31">
        <f>SUM(R316:R320)</f>
        <v>23681.413650000002</v>
      </c>
    </row>
    <row r="322" spans="1:18" x14ac:dyDescent="0.2">
      <c r="A322" s="47">
        <f t="shared" si="5"/>
        <v>25</v>
      </c>
      <c r="B322" s="53"/>
      <c r="F322" s="58"/>
      <c r="O322" s="44"/>
    </row>
    <row r="323" spans="1:18" x14ac:dyDescent="0.2">
      <c r="A323" s="47">
        <f t="shared" si="5"/>
        <v>26</v>
      </c>
      <c r="B323" s="53"/>
      <c r="C323" s="57"/>
      <c r="D323" s="69" t="s">
        <v>121</v>
      </c>
      <c r="E323" s="47"/>
      <c r="F323" s="57"/>
      <c r="G323" s="71"/>
      <c r="H323" s="71"/>
      <c r="I323" s="77"/>
      <c r="J323" s="71"/>
      <c r="K323" s="77"/>
      <c r="L323" s="77"/>
      <c r="M323" s="45"/>
      <c r="N323" s="45"/>
      <c r="O323" s="46"/>
      <c r="P323" s="45"/>
      <c r="Q323" s="45"/>
      <c r="R323" s="45"/>
    </row>
    <row r="324" spans="1:18" x14ac:dyDescent="0.2">
      <c r="A324" s="47">
        <f t="shared" si="5"/>
        <v>27</v>
      </c>
      <c r="B324" s="53"/>
      <c r="C324" s="45">
        <v>34135</v>
      </c>
      <c r="D324" s="42" t="s">
        <v>47</v>
      </c>
      <c r="E324" s="47"/>
      <c r="F324" s="57">
        <v>4.3999999999999995</v>
      </c>
      <c r="G324" s="44"/>
      <c r="H324" s="13">
        <v>793.11426000000006</v>
      </c>
      <c r="I324" s="14"/>
      <c r="J324" s="13">
        <v>0</v>
      </c>
      <c r="K324" s="12"/>
      <c r="L324" s="13">
        <v>0</v>
      </c>
      <c r="M324" s="12"/>
      <c r="N324" s="13">
        <v>0</v>
      </c>
      <c r="O324" s="14"/>
      <c r="P324" s="13">
        <f>SUM(H324,J324,L324,N324)</f>
        <v>793.11426000000006</v>
      </c>
      <c r="Q324" s="12"/>
      <c r="R324" s="13">
        <v>793.11426000000006</v>
      </c>
    </row>
    <row r="325" spans="1:18" x14ac:dyDescent="0.2">
      <c r="A325" s="47">
        <f t="shared" si="5"/>
        <v>28</v>
      </c>
      <c r="B325" s="53"/>
      <c r="C325" s="45">
        <v>34235</v>
      </c>
      <c r="D325" s="42" t="s">
        <v>83</v>
      </c>
      <c r="E325" s="47"/>
      <c r="F325" s="57">
        <v>3.2999999999999994</v>
      </c>
      <c r="G325" s="44"/>
      <c r="H325" s="13">
        <v>2046.08466</v>
      </c>
      <c r="I325" s="14"/>
      <c r="J325" s="13">
        <v>0</v>
      </c>
      <c r="K325" s="12"/>
      <c r="L325" s="13">
        <v>0</v>
      </c>
      <c r="M325" s="12"/>
      <c r="N325" s="13">
        <v>0</v>
      </c>
      <c r="O325" s="14"/>
      <c r="P325" s="13">
        <f>SUM(H325,J325,L325,N325)</f>
        <v>2046.08466</v>
      </c>
      <c r="Q325" s="12"/>
      <c r="R325" s="13">
        <v>2046.08466</v>
      </c>
    </row>
    <row r="326" spans="1:18" x14ac:dyDescent="0.2">
      <c r="A326" s="47">
        <f t="shared" si="5"/>
        <v>29</v>
      </c>
      <c r="B326" s="53"/>
      <c r="C326" s="45">
        <v>34335</v>
      </c>
      <c r="D326" s="42" t="s">
        <v>84</v>
      </c>
      <c r="E326" s="47"/>
      <c r="F326" s="57">
        <v>3.4000000000000004</v>
      </c>
      <c r="G326" s="44"/>
      <c r="H326" s="13">
        <v>18623.181410000001</v>
      </c>
      <c r="I326" s="14"/>
      <c r="J326" s="13">
        <v>0</v>
      </c>
      <c r="K326" s="12"/>
      <c r="L326" s="13">
        <v>0</v>
      </c>
      <c r="M326" s="12"/>
      <c r="N326" s="13">
        <v>0</v>
      </c>
      <c r="O326" s="14"/>
      <c r="P326" s="13">
        <f>SUM(H326,J326,L326,N326)</f>
        <v>18623.181410000001</v>
      </c>
      <c r="Q326" s="12"/>
      <c r="R326" s="13">
        <v>18623.181410000001</v>
      </c>
    </row>
    <row r="327" spans="1:18" x14ac:dyDescent="0.2">
      <c r="A327" s="47">
        <f t="shared" si="5"/>
        <v>30</v>
      </c>
      <c r="B327" s="53"/>
      <c r="C327" s="45">
        <v>34535</v>
      </c>
      <c r="D327" s="42" t="s">
        <v>50</v>
      </c>
      <c r="E327" s="47"/>
      <c r="F327" s="57">
        <v>2.7</v>
      </c>
      <c r="G327" s="44"/>
      <c r="H327" s="13">
        <v>10386.138189999998</v>
      </c>
      <c r="I327" s="14"/>
      <c r="J327" s="13">
        <v>22.489419999999999</v>
      </c>
      <c r="K327" s="12"/>
      <c r="L327" s="13">
        <v>0</v>
      </c>
      <c r="M327" s="12"/>
      <c r="N327" s="13">
        <v>0</v>
      </c>
      <c r="O327" s="14"/>
      <c r="P327" s="13">
        <f>SUM(H327,J327,L327,N327)</f>
        <v>10408.627609999998</v>
      </c>
      <c r="Q327" s="12"/>
      <c r="R327" s="13">
        <v>10388.03082</v>
      </c>
    </row>
    <row r="328" spans="1:18" x14ac:dyDescent="0.2">
      <c r="A328" s="47">
        <f t="shared" si="5"/>
        <v>31</v>
      </c>
      <c r="B328" s="53"/>
      <c r="C328" s="45">
        <v>34635</v>
      </c>
      <c r="D328" s="42" t="s">
        <v>51</v>
      </c>
      <c r="F328" s="57">
        <v>3.9</v>
      </c>
      <c r="G328" s="44"/>
      <c r="H328" s="13">
        <v>0</v>
      </c>
      <c r="I328" s="14"/>
      <c r="J328" s="13">
        <v>0</v>
      </c>
      <c r="K328" s="12"/>
      <c r="L328" s="13">
        <v>0</v>
      </c>
      <c r="M328" s="12"/>
      <c r="N328" s="13">
        <v>0</v>
      </c>
      <c r="O328" s="14"/>
      <c r="P328" s="13">
        <f>SUM(H328,J328,L328,N328)</f>
        <v>0</v>
      </c>
      <c r="Q328" s="12"/>
      <c r="R328" s="13">
        <v>0</v>
      </c>
    </row>
    <row r="329" spans="1:18" x14ac:dyDescent="0.2">
      <c r="A329" s="47">
        <f t="shared" si="5"/>
        <v>32</v>
      </c>
      <c r="B329" s="53"/>
      <c r="C329" s="47"/>
      <c r="D329" s="69" t="s">
        <v>122</v>
      </c>
      <c r="E329" s="47"/>
      <c r="F329" s="57"/>
      <c r="H329" s="31">
        <f>SUM(H324:H328)</f>
        <v>31848.518519999998</v>
      </c>
      <c r="I329" s="17"/>
      <c r="J329" s="31">
        <f>SUM(J324:J328)</f>
        <v>22.489419999999999</v>
      </c>
      <c r="K329" s="17"/>
      <c r="L329" s="31">
        <f>SUM(L324:L328)</f>
        <v>0</v>
      </c>
      <c r="M329" s="17"/>
      <c r="N329" s="31">
        <f>SUM(N324:N328)</f>
        <v>0</v>
      </c>
      <c r="O329" s="17"/>
      <c r="P329" s="31">
        <f>SUM(P324:P328)</f>
        <v>31871.007939999996</v>
      </c>
      <c r="Q329" s="17"/>
      <c r="R329" s="31">
        <f>SUM(R324:R328)</f>
        <v>31850.41115</v>
      </c>
    </row>
    <row r="330" spans="1:18" x14ac:dyDescent="0.2">
      <c r="A330" s="47">
        <f t="shared" si="5"/>
        <v>33</v>
      </c>
      <c r="B330" s="53"/>
      <c r="F330" s="58"/>
      <c r="O330" s="44"/>
    </row>
    <row r="331" spans="1:18" x14ac:dyDescent="0.2">
      <c r="A331" s="47">
        <f t="shared" si="5"/>
        <v>34</v>
      </c>
      <c r="B331" s="53"/>
      <c r="C331" s="47"/>
      <c r="D331" s="69" t="s">
        <v>123</v>
      </c>
      <c r="F331" s="58"/>
      <c r="I331" s="17"/>
      <c r="K331" s="17"/>
      <c r="M331" s="17"/>
      <c r="O331" s="17"/>
      <c r="Q331" s="17"/>
    </row>
    <row r="332" spans="1:18" x14ac:dyDescent="0.2">
      <c r="A332" s="47">
        <f t="shared" si="5"/>
        <v>35</v>
      </c>
      <c r="B332" s="53"/>
      <c r="C332" s="45">
        <v>34136</v>
      </c>
      <c r="D332" s="42" t="s">
        <v>47</v>
      </c>
      <c r="F332" s="57">
        <v>3.1</v>
      </c>
      <c r="G332" s="44"/>
      <c r="H332" s="13">
        <v>2656.2315400000002</v>
      </c>
      <c r="I332" s="14"/>
      <c r="J332" s="13">
        <v>0</v>
      </c>
      <c r="K332" s="12"/>
      <c r="L332" s="13">
        <v>0</v>
      </c>
      <c r="M332" s="12"/>
      <c r="N332" s="13">
        <v>0</v>
      </c>
      <c r="O332" s="14"/>
      <c r="P332" s="13">
        <f>SUM(H332,J332,L332,N332)</f>
        <v>2656.2315400000002</v>
      </c>
      <c r="Q332" s="12"/>
      <c r="R332" s="13">
        <v>2656.2315400000002</v>
      </c>
    </row>
    <row r="333" spans="1:18" x14ac:dyDescent="0.2">
      <c r="A333" s="47">
        <f t="shared" si="5"/>
        <v>36</v>
      </c>
      <c r="B333" s="53"/>
      <c r="C333" s="45">
        <v>34236</v>
      </c>
      <c r="D333" s="42" t="s">
        <v>83</v>
      </c>
      <c r="F333" s="57">
        <v>3.7000000000000006</v>
      </c>
      <c r="G333" s="44"/>
      <c r="H333" s="13">
        <v>1537.2790600000001</v>
      </c>
      <c r="I333" s="14"/>
      <c r="J333" s="13">
        <v>0</v>
      </c>
      <c r="K333" s="12"/>
      <c r="L333" s="13">
        <v>0</v>
      </c>
      <c r="M333" s="12"/>
      <c r="N333" s="13">
        <v>0</v>
      </c>
      <c r="O333" s="14"/>
      <c r="P333" s="13">
        <f>SUM(H333,J333,L333,N333)</f>
        <v>1537.2790600000001</v>
      </c>
      <c r="Q333" s="12"/>
      <c r="R333" s="13">
        <v>1537.2790600000001</v>
      </c>
    </row>
    <row r="334" spans="1:18" x14ac:dyDescent="0.2">
      <c r="A334" s="47">
        <f t="shared" si="5"/>
        <v>37</v>
      </c>
      <c r="B334" s="53"/>
      <c r="C334" s="45">
        <v>34336</v>
      </c>
      <c r="D334" s="42" t="s">
        <v>84</v>
      </c>
      <c r="F334" s="57">
        <v>2.7</v>
      </c>
      <c r="G334" s="44"/>
      <c r="H334" s="13">
        <v>17516.480329999999</v>
      </c>
      <c r="I334" s="14"/>
      <c r="J334" s="13">
        <v>0</v>
      </c>
      <c r="K334" s="12"/>
      <c r="L334" s="13">
        <v>0</v>
      </c>
      <c r="M334" s="12"/>
      <c r="N334" s="13">
        <v>0</v>
      </c>
      <c r="O334" s="14"/>
      <c r="P334" s="13">
        <f>SUM(H334,J334,L334,N334)</f>
        <v>17516.480329999999</v>
      </c>
      <c r="Q334" s="12"/>
      <c r="R334" s="13">
        <v>17516.480329999999</v>
      </c>
    </row>
    <row r="335" spans="1:18" x14ac:dyDescent="0.2">
      <c r="A335" s="47">
        <f t="shared" si="5"/>
        <v>38</v>
      </c>
      <c r="B335" s="53"/>
      <c r="C335" s="45">
        <v>34536</v>
      </c>
      <c r="D335" s="42" t="s">
        <v>50</v>
      </c>
      <c r="F335" s="57">
        <v>2.8000000000000003</v>
      </c>
      <c r="G335" s="44"/>
      <c r="H335" s="13">
        <v>14326.607549999999</v>
      </c>
      <c r="I335" s="14"/>
      <c r="J335" s="13">
        <v>26.759520000000002</v>
      </c>
      <c r="K335" s="12"/>
      <c r="L335" s="13">
        <v>0</v>
      </c>
      <c r="M335" s="12"/>
      <c r="N335" s="13">
        <v>0</v>
      </c>
      <c r="O335" s="14"/>
      <c r="P335" s="13">
        <f>SUM(H335,J335,L335,N335)</f>
        <v>14353.367069999998</v>
      </c>
      <c r="Q335" s="12"/>
      <c r="R335" s="13">
        <v>14329.15712</v>
      </c>
    </row>
    <row r="336" spans="1:18" x14ac:dyDescent="0.2">
      <c r="A336" s="47">
        <f t="shared" si="5"/>
        <v>39</v>
      </c>
      <c r="B336" s="53"/>
      <c r="C336" s="45">
        <v>34636</v>
      </c>
      <c r="D336" s="42" t="s">
        <v>51</v>
      </c>
      <c r="F336" s="57">
        <v>2.2000000000000002</v>
      </c>
      <c r="G336" s="44"/>
      <c r="H336" s="13">
        <v>11.73648</v>
      </c>
      <c r="I336" s="14"/>
      <c r="J336" s="13">
        <v>0</v>
      </c>
      <c r="K336" s="12"/>
      <c r="L336" s="13">
        <v>0</v>
      </c>
      <c r="M336" s="12"/>
      <c r="N336" s="13">
        <v>0</v>
      </c>
      <c r="O336" s="14"/>
      <c r="P336" s="13">
        <f>SUM(H336,J336,L336,N336)</f>
        <v>11.73648</v>
      </c>
      <c r="Q336" s="12"/>
      <c r="R336" s="13">
        <v>11.73648</v>
      </c>
    </row>
    <row r="337" spans="1:18" x14ac:dyDescent="0.2">
      <c r="A337" s="47">
        <f t="shared" si="5"/>
        <v>40</v>
      </c>
      <c r="B337" s="53"/>
      <c r="C337" s="47"/>
      <c r="D337" s="69" t="s">
        <v>124</v>
      </c>
      <c r="F337" s="57"/>
      <c r="H337" s="31">
        <f>SUM(H332:H336)</f>
        <v>36048.33496</v>
      </c>
      <c r="I337" s="17"/>
      <c r="J337" s="31">
        <f>SUM(J332:J336)</f>
        <v>26.759520000000002</v>
      </c>
      <c r="K337" s="17"/>
      <c r="L337" s="31">
        <f>SUM(L332:L336)</f>
        <v>0</v>
      </c>
      <c r="M337" s="17"/>
      <c r="N337" s="31">
        <f>SUM(N332:N336)</f>
        <v>0</v>
      </c>
      <c r="O337" s="17"/>
      <c r="P337" s="31">
        <f>SUM(P332:P336)</f>
        <v>36075.09448</v>
      </c>
      <c r="Q337" s="17"/>
      <c r="R337" s="31">
        <f>SUM(R332:R336)</f>
        <v>36050.884530000003</v>
      </c>
    </row>
    <row r="338" spans="1:18" x14ac:dyDescent="0.2">
      <c r="A338" s="47">
        <f t="shared" si="5"/>
        <v>41</v>
      </c>
      <c r="B338" s="53"/>
      <c r="F338" s="58"/>
      <c r="H338" s="78"/>
      <c r="O338" s="44"/>
    </row>
    <row r="339" spans="1:18" x14ac:dyDescent="0.2">
      <c r="A339" s="47">
        <f t="shared" si="5"/>
        <v>42</v>
      </c>
      <c r="B339" s="53"/>
      <c r="C339" s="45">
        <v>34637</v>
      </c>
      <c r="D339" s="69" t="s">
        <v>125</v>
      </c>
      <c r="F339" s="57">
        <v>14.299999999999999</v>
      </c>
      <c r="G339" s="44"/>
      <c r="H339" s="13">
        <v>585.46476999999993</v>
      </c>
      <c r="I339" s="14"/>
      <c r="J339" s="13">
        <v>0</v>
      </c>
      <c r="K339" s="12"/>
      <c r="L339" s="13">
        <v>-301.06473</v>
      </c>
      <c r="M339" s="12"/>
      <c r="N339" s="13">
        <v>0</v>
      </c>
      <c r="O339" s="14"/>
      <c r="P339" s="13">
        <f>SUM(H339,J339,L339,N339)</f>
        <v>284.40003999999993</v>
      </c>
      <c r="Q339" s="12"/>
      <c r="R339" s="13">
        <v>507.39279999999997</v>
      </c>
    </row>
    <row r="340" spans="1:18" ht="13.5" thickBot="1" x14ac:dyDescent="0.25">
      <c r="A340" s="47">
        <f t="shared" si="5"/>
        <v>43</v>
      </c>
      <c r="B340" s="53"/>
      <c r="D340" s="42" t="s">
        <v>126</v>
      </c>
      <c r="F340" s="62"/>
      <c r="H340" s="27">
        <f>SUM(H272,H280,H305,H313,H321,H329,H337,H339)</f>
        <v>1145343.9799999997</v>
      </c>
      <c r="I340" s="17"/>
      <c r="J340" s="27">
        <f>SUM(J272,J280,J305,J313,J321,J329,J337,J339)</f>
        <v>67286.933229999995</v>
      </c>
      <c r="K340" s="17"/>
      <c r="L340" s="27">
        <f>SUM(L272,L280,L305,L313,L321,L329,L337,L339)</f>
        <v>-10062.6669</v>
      </c>
      <c r="M340" s="17"/>
      <c r="N340" s="27">
        <f>SUM(N272,N280,N305,N313,N321,N329,N337,N339)</f>
        <v>0</v>
      </c>
      <c r="O340" s="17"/>
      <c r="P340" s="27">
        <f>SUM(P272,P280,P305,P313,P321,P329,P337,P339)</f>
        <v>1202568.2463299998</v>
      </c>
      <c r="Q340" s="17"/>
      <c r="R340" s="27">
        <f>SUM(R272,R280,R305,R313,R321,R329,R337,R339)</f>
        <v>1182926.3612599999</v>
      </c>
    </row>
    <row r="341" spans="1:18" ht="14.25" thickTop="1" thickBot="1" x14ac:dyDescent="0.25">
      <c r="A341" s="48">
        <f t="shared" si="5"/>
        <v>44</v>
      </c>
      <c r="B341" s="1" t="s">
        <v>61</v>
      </c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63"/>
      <c r="P341" s="41"/>
      <c r="Q341" s="41"/>
      <c r="R341" s="41"/>
    </row>
    <row r="342" spans="1:18" x14ac:dyDescent="0.2">
      <c r="A342" s="42" t="str">
        <f>$A$57</f>
        <v>Supporting Schedules:  B-08, B-11</v>
      </c>
      <c r="O342" s="44"/>
      <c r="P342" s="42" t="str">
        <f>$P$57</f>
        <v>Recap Schedules:  B-03, B-06</v>
      </c>
    </row>
    <row r="343" spans="1:18" ht="13.5" thickBot="1" x14ac:dyDescent="0.25">
      <c r="A343" s="41" t="str">
        <f>$A$1</f>
        <v>SCHEDULE B-07</v>
      </c>
      <c r="B343" s="41"/>
      <c r="C343" s="41"/>
      <c r="D343" s="41"/>
      <c r="E343" s="41"/>
      <c r="F343" s="41"/>
      <c r="G343" s="41" t="str">
        <f>$G$1</f>
        <v>PLANT BALANCES BY ACCOUNT AND SUB-ACCOUNT</v>
      </c>
      <c r="H343" s="41"/>
      <c r="I343" s="41"/>
      <c r="J343" s="41"/>
      <c r="K343" s="41"/>
      <c r="L343" s="41"/>
      <c r="M343" s="41"/>
      <c r="N343" s="41"/>
      <c r="O343" s="63"/>
      <c r="P343" s="41"/>
      <c r="Q343" s="41"/>
      <c r="R343" s="63" t="str">
        <f>"Page "&amp;TRIM(MID(R286,5,3))+1&amp;" of 30"</f>
        <v>Page 27 of 30</v>
      </c>
    </row>
    <row r="344" spans="1:18" x14ac:dyDescent="0.2">
      <c r="A344" s="42" t="str">
        <f>$A$2</f>
        <v>FLORIDA PUBLIC SERVICE COMMISSION</v>
      </c>
      <c r="B344" s="64"/>
      <c r="E344" s="44" t="str">
        <f>$E$2</f>
        <v xml:space="preserve">                  EXPLANATION:</v>
      </c>
      <c r="F344" s="42" t="str">
        <f>IF($F$2="","",$F$2)</f>
        <v>Provide the depreciation rate and plant balances for each account or sub-account to which</v>
      </c>
      <c r="J344" s="65"/>
      <c r="K344" s="65"/>
      <c r="M344" s="65"/>
      <c r="N344" s="65"/>
      <c r="O344" s="66"/>
      <c r="P344" s="42" t="str">
        <f>$P$2</f>
        <v>Type of data shown:</v>
      </c>
      <c r="R344" s="43"/>
    </row>
    <row r="345" spans="1:18" x14ac:dyDescent="0.2">
      <c r="B345" s="64"/>
      <c r="F345" s="42" t="str">
        <f>IF($F$3="","",$F$3)</f>
        <v>a separate depreciation rate is prescribed. (Include Amortization/Recovery schedule amounts).</v>
      </c>
      <c r="J345" s="44"/>
      <c r="K345" s="43"/>
      <c r="N345" s="44"/>
      <c r="O345" s="44" t="str">
        <f>IF($O$3=0,"",$O$3)</f>
        <v/>
      </c>
      <c r="P345" s="43" t="str">
        <f>$P$3</f>
        <v>Projected Test Year Ended 12/31/2025</v>
      </c>
      <c r="R345" s="44"/>
    </row>
    <row r="346" spans="1:18" x14ac:dyDescent="0.2">
      <c r="A346" s="42" t="str">
        <f>$A$4</f>
        <v>COMPANY: TAMPA ELECTRIC COMPANY</v>
      </c>
      <c r="B346" s="64"/>
      <c r="F346" s="42" t="str">
        <f>IF(+$F$4="","",$F$4)</f>
        <v/>
      </c>
      <c r="J346" s="44"/>
      <c r="K346" s="43"/>
      <c r="L346" s="44"/>
      <c r="O346" s="44" t="str">
        <f>IF($O$4=0,"",$O$4)</f>
        <v/>
      </c>
      <c r="P346" s="43" t="str">
        <f>$P$4</f>
        <v>Projected Prior Year Ended 12/31/2024</v>
      </c>
      <c r="R346" s="44"/>
    </row>
    <row r="347" spans="1:18" x14ac:dyDescent="0.2">
      <c r="B347" s="64"/>
      <c r="F347" s="42" t="str">
        <f>IF(+$F$5="","",$F$5)</f>
        <v/>
      </c>
      <c r="J347" s="44"/>
      <c r="K347" s="43"/>
      <c r="L347" s="44"/>
      <c r="O347" s="44" t="str">
        <f>IF($O$5=0,"",$O$5)</f>
        <v>XX</v>
      </c>
      <c r="P347" s="43" t="str">
        <f>$P$5</f>
        <v>Historical Prior Year Ended 12/31/2023</v>
      </c>
      <c r="R347" s="44"/>
    </row>
    <row r="348" spans="1:18" x14ac:dyDescent="0.2">
      <c r="B348" s="64"/>
      <c r="J348" s="44"/>
      <c r="K348" s="43"/>
      <c r="L348" s="44"/>
      <c r="O348" s="44"/>
      <c r="P348" s="43" t="str">
        <f>$P$6</f>
        <v xml:space="preserve"> Witness: C. Aldazabal / J. Chronister / C. Heck /</v>
      </c>
      <c r="R348" s="44"/>
    </row>
    <row r="349" spans="1:18" ht="13.5" thickBot="1" x14ac:dyDescent="0.25">
      <c r="A349" s="41" t="str">
        <f>A$7</f>
        <v>DOCKET NO. 20240026-EI</v>
      </c>
      <c r="B349" s="67"/>
      <c r="C349" s="41"/>
      <c r="D349" s="41"/>
      <c r="E349" s="41"/>
      <c r="F349" s="41" t="str">
        <f>IF(+$F$7="","",$F$7)</f>
        <v/>
      </c>
      <c r="G349" s="41"/>
      <c r="H349" s="48" t="str">
        <f>IF($H$7="","",$H$7)</f>
        <v>(Dollar in 000's)</v>
      </c>
      <c r="I349" s="41"/>
      <c r="J349" s="41"/>
      <c r="K349" s="41"/>
      <c r="L349" s="41"/>
      <c r="M349" s="41"/>
      <c r="N349" s="41"/>
      <c r="O349" s="63"/>
      <c r="P349" s="41" t="str">
        <f>$P$7</f>
        <v xml:space="preserve">                   R. Latta / K. Sparkman / K. Stryker / C. Whitworth</v>
      </c>
      <c r="Q349" s="41"/>
      <c r="R349" s="41"/>
    </row>
    <row r="350" spans="1:18" x14ac:dyDescent="0.2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6"/>
      <c r="P350" s="45"/>
      <c r="Q350" s="45"/>
      <c r="R350" s="45"/>
    </row>
    <row r="351" spans="1:18" x14ac:dyDescent="0.2">
      <c r="C351" s="45" t="s">
        <v>15</v>
      </c>
      <c r="D351" s="45" t="s">
        <v>16</v>
      </c>
      <c r="E351" s="45"/>
      <c r="F351" s="45" t="s">
        <v>17</v>
      </c>
      <c r="G351" s="45"/>
      <c r="H351" s="45" t="s">
        <v>18</v>
      </c>
      <c r="I351" s="45"/>
      <c r="J351" s="47" t="s">
        <v>19</v>
      </c>
      <c r="K351" s="47"/>
      <c r="L351" s="45" t="s">
        <v>20</v>
      </c>
      <c r="M351" s="45"/>
      <c r="N351" s="45" t="s">
        <v>21</v>
      </c>
      <c r="O351" s="46"/>
      <c r="P351" s="45" t="s">
        <v>22</v>
      </c>
      <c r="Q351" s="45"/>
      <c r="R351" s="45" t="s">
        <v>23</v>
      </c>
    </row>
    <row r="352" spans="1:18" x14ac:dyDescent="0.2">
      <c r="C352" s="47" t="s">
        <v>24</v>
      </c>
      <c r="D352" s="47" t="s">
        <v>24</v>
      </c>
      <c r="F352" s="47" t="s">
        <v>25</v>
      </c>
      <c r="G352" s="47"/>
      <c r="H352" s="45" t="s">
        <v>26</v>
      </c>
      <c r="I352" s="47"/>
      <c r="J352" s="45" t="s">
        <v>27</v>
      </c>
      <c r="K352" s="47"/>
      <c r="L352" s="47" t="s">
        <v>27</v>
      </c>
      <c r="M352" s="47"/>
      <c r="O352" s="44"/>
      <c r="P352" s="47" t="s">
        <v>26</v>
      </c>
      <c r="R352" s="47"/>
    </row>
    <row r="353" spans="1:18" x14ac:dyDescent="0.2">
      <c r="A353" s="47" t="s">
        <v>28</v>
      </c>
      <c r="B353" s="47"/>
      <c r="C353" s="47" t="s">
        <v>29</v>
      </c>
      <c r="D353" s="47" t="s">
        <v>29</v>
      </c>
      <c r="E353" s="45"/>
      <c r="F353" s="47" t="s">
        <v>30</v>
      </c>
      <c r="G353" s="47"/>
      <c r="H353" s="47" t="s">
        <v>31</v>
      </c>
      <c r="I353" s="47"/>
      <c r="J353" s="47" t="s">
        <v>26</v>
      </c>
      <c r="K353" s="45"/>
      <c r="L353" s="47" t="s">
        <v>26</v>
      </c>
      <c r="M353" s="43"/>
      <c r="N353" s="47" t="s">
        <v>32</v>
      </c>
      <c r="O353" s="46"/>
      <c r="P353" s="45" t="s">
        <v>31</v>
      </c>
      <c r="Q353" s="45"/>
      <c r="R353" s="47" t="s">
        <v>33</v>
      </c>
    </row>
    <row r="354" spans="1:18" ht="13.5" thickBot="1" x14ac:dyDescent="0.25">
      <c r="A354" s="48" t="s">
        <v>34</v>
      </c>
      <c r="B354" s="48"/>
      <c r="C354" s="48" t="s">
        <v>35</v>
      </c>
      <c r="D354" s="48" t="s">
        <v>36</v>
      </c>
      <c r="E354" s="48"/>
      <c r="F354" s="49" t="s">
        <v>37</v>
      </c>
      <c r="G354" s="49"/>
      <c r="H354" s="49" t="s">
        <v>38</v>
      </c>
      <c r="I354" s="50"/>
      <c r="J354" s="49" t="s">
        <v>39</v>
      </c>
      <c r="K354" s="50"/>
      <c r="L354" s="50" t="s">
        <v>40</v>
      </c>
      <c r="M354" s="51"/>
      <c r="N354" s="51" t="s">
        <v>41</v>
      </c>
      <c r="O354" s="52"/>
      <c r="P354" s="51" t="s">
        <v>42</v>
      </c>
      <c r="Q354" s="51"/>
      <c r="R354" s="51" t="s">
        <v>43</v>
      </c>
    </row>
    <row r="355" spans="1:18" x14ac:dyDescent="0.2">
      <c r="A355" s="47">
        <v>1</v>
      </c>
      <c r="B355" s="53"/>
      <c r="O355" s="44"/>
    </row>
    <row r="356" spans="1:18" x14ac:dyDescent="0.2">
      <c r="A356" s="47">
        <f t="shared" ref="A356:A398" si="6">A355+1</f>
        <v>2</v>
      </c>
      <c r="B356" s="53"/>
      <c r="D356" s="42" t="s">
        <v>127</v>
      </c>
      <c r="I356" s="17"/>
      <c r="K356" s="17"/>
      <c r="M356" s="17"/>
      <c r="O356" s="17"/>
      <c r="Q356" s="17"/>
    </row>
    <row r="357" spans="1:18" x14ac:dyDescent="0.2">
      <c r="A357" s="47">
        <f t="shared" si="6"/>
        <v>3</v>
      </c>
      <c r="B357" s="53"/>
      <c r="C357" s="45">
        <v>34199</v>
      </c>
      <c r="D357" s="42" t="s">
        <v>47</v>
      </c>
      <c r="F357" s="57">
        <v>2.9000000000000004</v>
      </c>
      <c r="G357" s="44"/>
      <c r="H357" s="13">
        <v>368656.47117999993</v>
      </c>
      <c r="I357" s="14"/>
      <c r="J357" s="13">
        <v>81383.431150000004</v>
      </c>
      <c r="K357" s="12"/>
      <c r="L357" s="13">
        <v>0</v>
      </c>
      <c r="M357" s="12"/>
      <c r="N357" s="13">
        <v>0</v>
      </c>
      <c r="O357" s="14"/>
      <c r="P357" s="13">
        <f>SUM(H357,J357,L357,N357)</f>
        <v>450039.90232999995</v>
      </c>
      <c r="Q357" s="12"/>
      <c r="R357" s="13">
        <v>375895.73119999998</v>
      </c>
    </row>
    <row r="358" spans="1:18" x14ac:dyDescent="0.2">
      <c r="A358" s="47">
        <f t="shared" si="6"/>
        <v>4</v>
      </c>
      <c r="B358" s="53"/>
      <c r="C358" s="47">
        <v>34399</v>
      </c>
      <c r="D358" s="42" t="s">
        <v>84</v>
      </c>
      <c r="F358" s="57">
        <v>2.9000000000000004</v>
      </c>
      <c r="G358" s="44"/>
      <c r="H358" s="13">
        <v>651410.53079999995</v>
      </c>
      <c r="I358" s="14"/>
      <c r="J358" s="13">
        <v>151455.55241999999</v>
      </c>
      <c r="K358" s="12"/>
      <c r="L358" s="13">
        <v>0</v>
      </c>
      <c r="M358" s="12"/>
      <c r="N358" s="13">
        <v>0</v>
      </c>
      <c r="O358" s="14"/>
      <c r="P358" s="13">
        <f>SUM(H358,J358,L358,N358)</f>
        <v>802866.08321999991</v>
      </c>
      <c r="Q358" s="12"/>
      <c r="R358" s="13">
        <v>664869.53072000004</v>
      </c>
    </row>
    <row r="359" spans="1:18" x14ac:dyDescent="0.2">
      <c r="A359" s="47">
        <f t="shared" si="6"/>
        <v>5</v>
      </c>
      <c r="B359" s="53"/>
      <c r="C359" s="47">
        <v>34599</v>
      </c>
      <c r="D359" s="42" t="s">
        <v>50</v>
      </c>
      <c r="F359" s="57">
        <v>2.9000000000000004</v>
      </c>
      <c r="G359" s="44"/>
      <c r="H359" s="13">
        <v>265591.75431000011</v>
      </c>
      <c r="I359" s="14"/>
      <c r="J359" s="13">
        <v>59021.721469999997</v>
      </c>
      <c r="K359" s="12"/>
      <c r="L359" s="13">
        <v>0</v>
      </c>
      <c r="M359" s="12"/>
      <c r="N359" s="13">
        <v>0</v>
      </c>
      <c r="O359" s="14"/>
      <c r="P359" s="13">
        <f>SUM(H359,J359,L359,N359)</f>
        <v>324613.4757800001</v>
      </c>
      <c r="Q359" s="12"/>
      <c r="R359" s="13">
        <v>271116.37676999997</v>
      </c>
    </row>
    <row r="360" spans="1:18" x14ac:dyDescent="0.2">
      <c r="A360" s="47">
        <f t="shared" si="6"/>
        <v>6</v>
      </c>
      <c r="B360" s="53"/>
      <c r="C360" s="45">
        <v>34899</v>
      </c>
      <c r="D360" s="42" t="s">
        <v>128</v>
      </c>
      <c r="F360" s="57">
        <v>10</v>
      </c>
      <c r="G360" s="44"/>
      <c r="H360" s="13">
        <v>8946.3827099999999</v>
      </c>
      <c r="I360" s="14"/>
      <c r="J360" s="13">
        <v>0</v>
      </c>
      <c r="K360" s="12"/>
      <c r="L360" s="13">
        <v>0</v>
      </c>
      <c r="M360" s="12"/>
      <c r="N360" s="13">
        <v>0</v>
      </c>
      <c r="O360" s="14"/>
      <c r="P360" s="13">
        <f>SUM(H360,J360,L360,N360)</f>
        <v>8946.3827099999999</v>
      </c>
      <c r="Q360" s="12"/>
      <c r="R360" s="13">
        <v>8946.3827100000017</v>
      </c>
    </row>
    <row r="361" spans="1:18" ht="13.5" thickBot="1" x14ac:dyDescent="0.25">
      <c r="A361" s="47">
        <f t="shared" si="6"/>
        <v>7</v>
      </c>
      <c r="B361" s="53"/>
      <c r="C361" s="47"/>
      <c r="D361" s="42" t="s">
        <v>129</v>
      </c>
      <c r="F361" s="57"/>
      <c r="H361" s="30">
        <f>SUM(H357:H360)</f>
        <v>1294605.139</v>
      </c>
      <c r="I361" s="13"/>
      <c r="J361" s="30">
        <f>SUM(J357:J360)</f>
        <v>291860.70503999997</v>
      </c>
      <c r="K361" s="5"/>
      <c r="L361" s="30">
        <f>SUM(L357:L360)</f>
        <v>0</v>
      </c>
      <c r="M361" s="5"/>
      <c r="N361" s="30">
        <f>SUM(N357:N360)</f>
        <v>0</v>
      </c>
      <c r="O361" s="5"/>
      <c r="P361" s="30">
        <f>SUM(P357:P360)</f>
        <v>1586465.8440399999</v>
      </c>
      <c r="Q361" s="5"/>
      <c r="R361" s="30">
        <f>SUM(R357:R360)</f>
        <v>1320828.0214</v>
      </c>
    </row>
    <row r="362" spans="1:18" ht="13.5" thickTop="1" x14ac:dyDescent="0.2">
      <c r="A362" s="47">
        <f t="shared" si="6"/>
        <v>8</v>
      </c>
      <c r="B362" s="53"/>
      <c r="F362" s="58"/>
      <c r="O362" s="44"/>
    </row>
    <row r="363" spans="1:18" x14ac:dyDescent="0.2">
      <c r="A363" s="47">
        <f t="shared" si="6"/>
        <v>9</v>
      </c>
      <c r="B363" s="53"/>
      <c r="D363" s="42" t="s">
        <v>130</v>
      </c>
      <c r="F363" s="58"/>
      <c r="I363" s="17"/>
      <c r="K363" s="17"/>
      <c r="M363" s="17"/>
      <c r="O363" s="17"/>
      <c r="Q363" s="17"/>
    </row>
    <row r="364" spans="1:18" x14ac:dyDescent="0.2">
      <c r="A364" s="47">
        <f t="shared" si="6"/>
        <v>10</v>
      </c>
      <c r="B364" s="53"/>
      <c r="C364" s="45">
        <v>34198</v>
      </c>
      <c r="D364" s="42" t="s">
        <v>47</v>
      </c>
      <c r="F364" s="57">
        <v>3.3000000000000003</v>
      </c>
      <c r="G364" s="44"/>
      <c r="H364" s="13">
        <v>0</v>
      </c>
      <c r="I364" s="14"/>
      <c r="J364" s="13">
        <v>0</v>
      </c>
      <c r="K364" s="12"/>
      <c r="L364" s="13">
        <v>0</v>
      </c>
      <c r="M364" s="12"/>
      <c r="N364" s="13">
        <v>0</v>
      </c>
      <c r="O364" s="14"/>
      <c r="P364" s="13">
        <f>SUM(H364,J364,L364,N364)</f>
        <v>0</v>
      </c>
      <c r="Q364" s="12"/>
      <c r="R364" s="13">
        <v>0</v>
      </c>
    </row>
    <row r="365" spans="1:18" x14ac:dyDescent="0.2">
      <c r="A365" s="47">
        <f t="shared" si="6"/>
        <v>11</v>
      </c>
      <c r="B365" s="53"/>
      <c r="C365" s="47">
        <v>34398</v>
      </c>
      <c r="D365" s="42" t="s">
        <v>84</v>
      </c>
      <c r="F365" s="57">
        <v>3.3000000000000003</v>
      </c>
      <c r="G365" s="44"/>
      <c r="H365" s="13">
        <v>903.93232000000012</v>
      </c>
      <c r="I365" s="14"/>
      <c r="J365" s="13">
        <v>36.739870000000003</v>
      </c>
      <c r="K365" s="12"/>
      <c r="L365" s="13">
        <v>0</v>
      </c>
      <c r="M365" s="12"/>
      <c r="N365" s="13">
        <v>0</v>
      </c>
      <c r="O365" s="14"/>
      <c r="P365" s="13">
        <f>SUM(H365,J365,L365,N365)</f>
        <v>940.67219000000011</v>
      </c>
      <c r="Q365" s="12"/>
      <c r="R365" s="13">
        <v>923.87957999999992</v>
      </c>
    </row>
    <row r="366" spans="1:18" x14ac:dyDescent="0.2">
      <c r="A366" s="47">
        <f t="shared" si="6"/>
        <v>12</v>
      </c>
      <c r="B366" s="53"/>
      <c r="C366" s="47">
        <v>34598</v>
      </c>
      <c r="D366" s="42" t="s">
        <v>50</v>
      </c>
      <c r="F366" s="57">
        <v>3.3000000000000003</v>
      </c>
      <c r="G366" s="44"/>
      <c r="H366" s="13">
        <v>0</v>
      </c>
      <c r="I366" s="14"/>
      <c r="J366" s="13">
        <v>0</v>
      </c>
      <c r="K366" s="12"/>
      <c r="L366" s="13">
        <v>0</v>
      </c>
      <c r="M366" s="12"/>
      <c r="N366" s="13">
        <v>0</v>
      </c>
      <c r="O366" s="14"/>
      <c r="P366" s="13">
        <f>SUM(H366,J366,L366,N366)</f>
        <v>0</v>
      </c>
      <c r="Q366" s="12"/>
      <c r="R366" s="13">
        <v>0</v>
      </c>
    </row>
    <row r="367" spans="1:18" x14ac:dyDescent="0.2">
      <c r="A367" s="47">
        <f t="shared" si="6"/>
        <v>13</v>
      </c>
      <c r="B367" s="53"/>
      <c r="C367" s="45">
        <v>34898</v>
      </c>
      <c r="D367" s="42" t="s">
        <v>128</v>
      </c>
      <c r="F367" s="57">
        <v>10</v>
      </c>
      <c r="G367" s="44"/>
      <c r="H367" s="13">
        <v>9.0041600000000006</v>
      </c>
      <c r="I367" s="14"/>
      <c r="J367" s="13">
        <v>0.23286999999999999</v>
      </c>
      <c r="K367" s="12"/>
      <c r="L367" s="13">
        <v>0</v>
      </c>
      <c r="M367" s="12"/>
      <c r="N367" s="13">
        <v>0</v>
      </c>
      <c r="O367" s="14"/>
      <c r="P367" s="13">
        <f>SUM(H367,J367,L367,N367)</f>
        <v>9.2370300000000007</v>
      </c>
      <c r="Q367" s="12"/>
      <c r="R367" s="13">
        <v>9.1198799999999984</v>
      </c>
    </row>
    <row r="368" spans="1:18" ht="13.5" thickBot="1" x14ac:dyDescent="0.25">
      <c r="A368" s="47">
        <f t="shared" si="6"/>
        <v>14</v>
      </c>
      <c r="B368" s="53"/>
      <c r="C368" s="47"/>
      <c r="D368" s="42" t="s">
        <v>131</v>
      </c>
      <c r="F368" s="57"/>
      <c r="H368" s="30">
        <f>SUM(H364:H367)</f>
        <v>912.93648000000007</v>
      </c>
      <c r="I368" s="13"/>
      <c r="J368" s="30">
        <f>SUM(J364:J367)</f>
        <v>36.972740000000002</v>
      </c>
      <c r="K368" s="5"/>
      <c r="L368" s="30">
        <f>SUM(L364:L367)</f>
        <v>0</v>
      </c>
      <c r="M368" s="5"/>
      <c r="N368" s="30">
        <f>SUM(N364:N367)</f>
        <v>0</v>
      </c>
      <c r="O368" s="5"/>
      <c r="P368" s="30">
        <f>SUM(P364:P367)</f>
        <v>949.90922000000012</v>
      </c>
      <c r="Q368" s="5"/>
      <c r="R368" s="30">
        <f>SUM(R364:R367)</f>
        <v>932.99945999999989</v>
      </c>
    </row>
    <row r="369" spans="1:18" ht="13.5" thickTop="1" x14ac:dyDescent="0.2">
      <c r="A369" s="47">
        <f t="shared" si="6"/>
        <v>15</v>
      </c>
      <c r="B369" s="53"/>
      <c r="F369" s="58"/>
      <c r="O369" s="44"/>
    </row>
    <row r="370" spans="1:18" x14ac:dyDescent="0.2">
      <c r="A370" s="47">
        <f t="shared" si="6"/>
        <v>16</v>
      </c>
      <c r="B370" s="53"/>
      <c r="C370" s="57"/>
      <c r="D370" s="69" t="s">
        <v>132</v>
      </c>
      <c r="F370" s="58"/>
      <c r="O370" s="44"/>
    </row>
    <row r="371" spans="1:18" x14ac:dyDescent="0.2">
      <c r="A371" s="47">
        <f t="shared" si="6"/>
        <v>17</v>
      </c>
      <c r="B371" s="53"/>
      <c r="C371" s="45">
        <v>34120</v>
      </c>
      <c r="D371" s="42" t="s">
        <v>47</v>
      </c>
      <c r="F371" s="57">
        <v>0</v>
      </c>
      <c r="G371" s="44"/>
      <c r="H371" s="13">
        <v>0</v>
      </c>
      <c r="I371" s="14"/>
      <c r="J371" s="13">
        <v>0</v>
      </c>
      <c r="K371" s="12"/>
      <c r="L371" s="13">
        <v>0</v>
      </c>
      <c r="M371" s="12"/>
      <c r="N371" s="13">
        <v>0</v>
      </c>
      <c r="O371" s="14"/>
      <c r="P371" s="13">
        <f t="shared" ref="P371:P376" si="7">SUM(H371,J371,L371,N371)</f>
        <v>0</v>
      </c>
      <c r="Q371" s="12"/>
      <c r="R371" s="13">
        <v>0</v>
      </c>
    </row>
    <row r="372" spans="1:18" x14ac:dyDescent="0.2">
      <c r="A372" s="47">
        <f t="shared" si="6"/>
        <v>18</v>
      </c>
      <c r="B372" s="61"/>
      <c r="C372" s="45">
        <v>34220</v>
      </c>
      <c r="D372" s="42" t="s">
        <v>83</v>
      </c>
      <c r="F372" s="57">
        <v>0</v>
      </c>
      <c r="G372" s="44"/>
      <c r="H372" s="13">
        <v>0</v>
      </c>
      <c r="I372" s="14"/>
      <c r="J372" s="13">
        <v>0</v>
      </c>
      <c r="K372" s="12"/>
      <c r="L372" s="13">
        <v>0</v>
      </c>
      <c r="M372" s="12"/>
      <c r="N372" s="13">
        <v>0</v>
      </c>
      <c r="O372" s="14"/>
      <c r="P372" s="13">
        <f t="shared" si="7"/>
        <v>0</v>
      </c>
      <c r="Q372" s="12"/>
      <c r="R372" s="13">
        <v>0</v>
      </c>
    </row>
    <row r="373" spans="1:18" x14ac:dyDescent="0.2">
      <c r="A373" s="47">
        <f t="shared" si="6"/>
        <v>19</v>
      </c>
      <c r="B373" s="61"/>
      <c r="C373" s="45">
        <v>34320</v>
      </c>
      <c r="D373" s="42" t="s">
        <v>84</v>
      </c>
      <c r="F373" s="57">
        <v>0</v>
      </c>
      <c r="G373" s="44"/>
      <c r="H373" s="13">
        <v>0</v>
      </c>
      <c r="I373" s="14"/>
      <c r="J373" s="13">
        <v>0</v>
      </c>
      <c r="K373" s="12"/>
      <c r="L373" s="13">
        <v>0</v>
      </c>
      <c r="M373" s="12"/>
      <c r="N373" s="13">
        <v>0</v>
      </c>
      <c r="O373" s="14"/>
      <c r="P373" s="13">
        <f t="shared" si="7"/>
        <v>0</v>
      </c>
      <c r="Q373" s="12"/>
      <c r="R373" s="13">
        <v>0</v>
      </c>
    </row>
    <row r="374" spans="1:18" x14ac:dyDescent="0.2">
      <c r="A374" s="47">
        <f t="shared" si="6"/>
        <v>20</v>
      </c>
      <c r="B374" s="53"/>
      <c r="C374" s="45">
        <v>34520</v>
      </c>
      <c r="D374" s="42" t="s">
        <v>50</v>
      </c>
      <c r="F374" s="57">
        <v>0</v>
      </c>
      <c r="G374" s="44"/>
      <c r="H374" s="13">
        <v>0</v>
      </c>
      <c r="I374" s="14"/>
      <c r="J374" s="13">
        <v>0</v>
      </c>
      <c r="K374" s="12"/>
      <c r="L374" s="13">
        <v>0</v>
      </c>
      <c r="M374" s="12"/>
      <c r="N374" s="13">
        <v>0</v>
      </c>
      <c r="O374" s="14"/>
      <c r="P374" s="13">
        <f t="shared" si="7"/>
        <v>0</v>
      </c>
      <c r="Q374" s="12"/>
      <c r="R374" s="13">
        <v>0</v>
      </c>
    </row>
    <row r="375" spans="1:18" x14ac:dyDescent="0.2">
      <c r="A375" s="47">
        <f t="shared" si="6"/>
        <v>21</v>
      </c>
      <c r="B375" s="53"/>
      <c r="C375" s="45">
        <v>34620</v>
      </c>
      <c r="D375" s="42" t="s">
        <v>51</v>
      </c>
      <c r="F375" s="57">
        <v>0</v>
      </c>
      <c r="G375" s="44"/>
      <c r="H375" s="13">
        <v>0</v>
      </c>
      <c r="I375" s="14"/>
      <c r="J375" s="13">
        <v>0</v>
      </c>
      <c r="K375" s="12"/>
      <c r="L375" s="13">
        <v>0</v>
      </c>
      <c r="M375" s="12"/>
      <c r="N375" s="13">
        <v>0</v>
      </c>
      <c r="O375" s="14"/>
      <c r="P375" s="13">
        <f t="shared" si="7"/>
        <v>0</v>
      </c>
      <c r="Q375" s="12"/>
      <c r="R375" s="13">
        <v>0</v>
      </c>
    </row>
    <row r="376" spans="1:18" x14ac:dyDescent="0.2">
      <c r="A376" s="47">
        <f t="shared" si="6"/>
        <v>22</v>
      </c>
      <c r="B376" s="53"/>
      <c r="C376" s="45">
        <v>34820</v>
      </c>
      <c r="D376" s="42" t="s">
        <v>128</v>
      </c>
      <c r="F376" s="57">
        <v>0</v>
      </c>
      <c r="G376" s="44"/>
      <c r="H376" s="13">
        <v>0</v>
      </c>
      <c r="I376" s="14"/>
      <c r="J376" s="13">
        <v>0</v>
      </c>
      <c r="K376" s="12"/>
      <c r="L376" s="13">
        <v>0</v>
      </c>
      <c r="M376" s="12"/>
      <c r="N376" s="13">
        <v>0</v>
      </c>
      <c r="O376" s="14"/>
      <c r="P376" s="13">
        <f t="shared" si="7"/>
        <v>0</v>
      </c>
      <c r="Q376" s="12"/>
      <c r="R376" s="13">
        <v>0</v>
      </c>
    </row>
    <row r="377" spans="1:18" ht="13.5" thickBot="1" x14ac:dyDescent="0.25">
      <c r="A377" s="47">
        <f t="shared" si="6"/>
        <v>23</v>
      </c>
      <c r="B377" s="53"/>
      <c r="D377" s="69" t="s">
        <v>133</v>
      </c>
      <c r="F377" s="58"/>
      <c r="H377" s="30">
        <f>SUM(H371:H376)</f>
        <v>0</v>
      </c>
      <c r="I377" s="13"/>
      <c r="J377" s="30">
        <f>SUM(J371:J376)</f>
        <v>0</v>
      </c>
      <c r="K377" s="5"/>
      <c r="L377" s="30">
        <f>SUM(L371:L376)</f>
        <v>0</v>
      </c>
      <c r="M377" s="5"/>
      <c r="N377" s="30">
        <f>SUM(N371:N376)</f>
        <v>0</v>
      </c>
      <c r="O377" s="5"/>
      <c r="P377" s="30">
        <f>SUM(P371:P376)</f>
        <v>0</v>
      </c>
      <c r="Q377" s="12"/>
      <c r="R377" s="30">
        <f>SUM(R371:R376)</f>
        <v>0</v>
      </c>
    </row>
    <row r="378" spans="1:18" ht="13.5" thickTop="1" x14ac:dyDescent="0.2">
      <c r="A378" s="47">
        <f t="shared" si="6"/>
        <v>24</v>
      </c>
      <c r="B378" s="53"/>
      <c r="F378" s="58"/>
    </row>
    <row r="379" spans="1:18" ht="13.5" thickBot="1" x14ac:dyDescent="0.25">
      <c r="A379" s="47">
        <f t="shared" si="6"/>
        <v>25</v>
      </c>
      <c r="B379" s="53"/>
      <c r="C379" s="47"/>
      <c r="D379" s="42" t="s">
        <v>134</v>
      </c>
      <c r="F379" s="58"/>
      <c r="H379" s="29">
        <f>SUM(H169,H261,H340,H361,H368,H377)</f>
        <v>4721641.0717099989</v>
      </c>
      <c r="I379" s="17"/>
      <c r="J379" s="29">
        <f>SUM(J169,J261,J340,J361,J368,J377)</f>
        <v>378809.34487999999</v>
      </c>
      <c r="K379" s="17"/>
      <c r="L379" s="29">
        <f>SUM(L169,L261,L340,L361,L368,L377)</f>
        <v>-19779.130680000002</v>
      </c>
      <c r="M379" s="17"/>
      <c r="N379" s="29">
        <f>SUM(N169,N261,N340,N361,N368,N377)</f>
        <v>0</v>
      </c>
      <c r="O379" s="17"/>
      <c r="P379" s="29">
        <f>SUM(P169,P261,P340,P361,P368,P377)</f>
        <v>5080671.2859099992</v>
      </c>
      <c r="Q379" s="17"/>
      <c r="R379" s="29">
        <f>SUM(R169,R261,R340,R361,R368,R377)</f>
        <v>4789099.8512199996</v>
      </c>
    </row>
    <row r="380" spans="1:18" ht="13.5" thickTop="1" x14ac:dyDescent="0.2">
      <c r="A380" s="47">
        <f t="shared" si="6"/>
        <v>26</v>
      </c>
      <c r="C380" s="45"/>
      <c r="F380" s="58"/>
      <c r="H380" s="74"/>
      <c r="I380" s="17"/>
      <c r="J380" s="74"/>
      <c r="K380" s="17"/>
      <c r="L380" s="74"/>
      <c r="M380" s="17"/>
      <c r="N380" s="74"/>
      <c r="O380" s="17"/>
      <c r="P380" s="74"/>
      <c r="Q380" s="17"/>
      <c r="R380" s="74"/>
    </row>
    <row r="381" spans="1:18" ht="13.5" thickBot="1" x14ac:dyDescent="0.25">
      <c r="A381" s="47">
        <f t="shared" si="6"/>
        <v>27</v>
      </c>
      <c r="C381" s="45"/>
      <c r="D381" s="42" t="s">
        <v>135</v>
      </c>
      <c r="F381" s="58"/>
      <c r="H381" s="2">
        <f>H379+H133</f>
        <v>6095961.2222399991</v>
      </c>
      <c r="I381" s="17"/>
      <c r="J381" s="2">
        <f>J379+J133</f>
        <v>458245.67964999995</v>
      </c>
      <c r="K381" s="17"/>
      <c r="L381" s="2">
        <f>L379+L133</f>
        <v>-34463.209770000001</v>
      </c>
      <c r="M381" s="17"/>
      <c r="N381" s="2">
        <f>N379+N133</f>
        <v>0</v>
      </c>
      <c r="O381" s="17"/>
      <c r="P381" s="2">
        <f>P379+P133</f>
        <v>6519743.6921199989</v>
      </c>
      <c r="Q381" s="17"/>
      <c r="R381" s="2">
        <f>R379+R133</f>
        <v>6186788.9079</v>
      </c>
    </row>
    <row r="382" spans="1:18" ht="13.5" thickTop="1" x14ac:dyDescent="0.2">
      <c r="A382" s="47">
        <f t="shared" si="6"/>
        <v>28</v>
      </c>
      <c r="B382" s="53"/>
      <c r="F382" s="58"/>
      <c r="O382" s="44"/>
    </row>
    <row r="383" spans="1:18" x14ac:dyDescent="0.2">
      <c r="A383" s="47">
        <f t="shared" si="6"/>
        <v>29</v>
      </c>
      <c r="B383" s="53"/>
      <c r="C383" s="47"/>
      <c r="D383" s="59" t="s">
        <v>136</v>
      </c>
      <c r="E383" s="59"/>
      <c r="F383" s="58"/>
      <c r="H383" s="17"/>
      <c r="I383" s="17"/>
      <c r="J383" s="79"/>
      <c r="K383" s="79"/>
      <c r="L383" s="80"/>
      <c r="M383" s="79"/>
      <c r="N383" s="79"/>
      <c r="O383" s="74"/>
      <c r="P383" s="79"/>
      <c r="Q383" s="79"/>
      <c r="R383" s="79"/>
    </row>
    <row r="384" spans="1:18" x14ac:dyDescent="0.2">
      <c r="A384" s="47">
        <f t="shared" si="6"/>
        <v>30</v>
      </c>
      <c r="B384" s="53"/>
      <c r="C384" s="45">
        <v>35001</v>
      </c>
      <c r="D384" s="81" t="s">
        <v>137</v>
      </c>
      <c r="F384" s="57">
        <v>1.3</v>
      </c>
      <c r="G384" s="44"/>
      <c r="H384" s="13">
        <v>12162.254090000002</v>
      </c>
      <c r="I384" s="14"/>
      <c r="J384" s="13">
        <v>0</v>
      </c>
      <c r="K384" s="12"/>
      <c r="L384" s="13">
        <v>0</v>
      </c>
      <c r="M384" s="12"/>
      <c r="N384" s="13">
        <v>0</v>
      </c>
      <c r="O384" s="14"/>
      <c r="P384" s="13">
        <f t="shared" ref="P384:P394" si="8">SUM(H384,J384,L384,N384)</f>
        <v>12162.254090000002</v>
      </c>
      <c r="Q384" s="12"/>
      <c r="R384" s="13">
        <v>12162.25409</v>
      </c>
    </row>
    <row r="385" spans="1:18" x14ac:dyDescent="0.2">
      <c r="A385" s="47">
        <f t="shared" si="6"/>
        <v>31</v>
      </c>
      <c r="B385" s="53"/>
      <c r="C385" s="47">
        <v>35100</v>
      </c>
      <c r="D385" s="42" t="s">
        <v>138</v>
      </c>
      <c r="F385" s="57">
        <v>10</v>
      </c>
      <c r="G385" s="44"/>
      <c r="H385" s="13">
        <v>0</v>
      </c>
      <c r="I385" s="14"/>
      <c r="J385" s="13">
        <v>0</v>
      </c>
      <c r="K385" s="12"/>
      <c r="L385" s="13">
        <v>0</v>
      </c>
      <c r="M385" s="12"/>
      <c r="N385" s="13">
        <v>0</v>
      </c>
      <c r="O385" s="14"/>
      <c r="P385" s="13">
        <f t="shared" si="8"/>
        <v>0</v>
      </c>
      <c r="Q385" s="12"/>
      <c r="R385" s="13">
        <v>0</v>
      </c>
    </row>
    <row r="386" spans="1:18" x14ac:dyDescent="0.2">
      <c r="A386" s="47">
        <f t="shared" si="6"/>
        <v>32</v>
      </c>
      <c r="B386" s="53"/>
      <c r="C386" s="45">
        <v>35200</v>
      </c>
      <c r="D386" s="81" t="s">
        <v>139</v>
      </c>
      <c r="F386" s="57">
        <v>1.8000000000000003</v>
      </c>
      <c r="G386" s="44"/>
      <c r="H386" s="13">
        <v>72973.60205999999</v>
      </c>
      <c r="I386" s="14"/>
      <c r="J386" s="13">
        <v>1833.5038999999999</v>
      </c>
      <c r="K386" s="12"/>
      <c r="L386" s="13">
        <v>-13.83727</v>
      </c>
      <c r="M386" s="12"/>
      <c r="N386" s="13">
        <v>0</v>
      </c>
      <c r="O386" s="14"/>
      <c r="P386" s="13">
        <f t="shared" si="8"/>
        <v>74793.268689999983</v>
      </c>
      <c r="Q386" s="12"/>
      <c r="R386" s="13">
        <v>74526.871280000007</v>
      </c>
    </row>
    <row r="387" spans="1:18" x14ac:dyDescent="0.2">
      <c r="A387" s="47">
        <f t="shared" si="6"/>
        <v>33</v>
      </c>
      <c r="B387" s="53"/>
      <c r="C387" s="45">
        <v>35300</v>
      </c>
      <c r="D387" s="82" t="s">
        <v>140</v>
      </c>
      <c r="E387" s="59"/>
      <c r="F387" s="57">
        <v>2.4</v>
      </c>
      <c r="G387" s="44"/>
      <c r="H387" s="13">
        <v>400697.60679000028</v>
      </c>
      <c r="I387" s="14"/>
      <c r="J387" s="13">
        <v>33239.096890000001</v>
      </c>
      <c r="K387" s="12"/>
      <c r="L387" s="13">
        <v>-4719.1210799999999</v>
      </c>
      <c r="M387" s="12"/>
      <c r="N387" s="13">
        <v>6627.9783600000001</v>
      </c>
      <c r="O387" s="14"/>
      <c r="P387" s="13">
        <f t="shared" si="8"/>
        <v>435845.56096000026</v>
      </c>
      <c r="Q387" s="12"/>
      <c r="R387" s="13">
        <v>416295.75767000002</v>
      </c>
    </row>
    <row r="388" spans="1:18" x14ac:dyDescent="0.2">
      <c r="A388" s="47">
        <f t="shared" si="6"/>
        <v>34</v>
      </c>
      <c r="B388" s="53"/>
      <c r="C388" s="45">
        <v>35400</v>
      </c>
      <c r="D388" s="82" t="s">
        <v>141</v>
      </c>
      <c r="E388" s="59"/>
      <c r="F388" s="57">
        <v>2.8000000000000003</v>
      </c>
      <c r="G388" s="44"/>
      <c r="H388" s="13">
        <v>5092.0605500000001</v>
      </c>
      <c r="I388" s="14"/>
      <c r="J388" s="13">
        <v>0</v>
      </c>
      <c r="K388" s="12"/>
      <c r="L388" s="13">
        <v>0</v>
      </c>
      <c r="M388" s="12"/>
      <c r="N388" s="13">
        <v>0</v>
      </c>
      <c r="O388" s="14"/>
      <c r="P388" s="13">
        <f t="shared" si="8"/>
        <v>5092.0605500000001</v>
      </c>
      <c r="Q388" s="12"/>
      <c r="R388" s="13">
        <v>5092.0605500000001</v>
      </c>
    </row>
    <row r="389" spans="1:18" x14ac:dyDescent="0.2">
      <c r="A389" s="47">
        <f t="shared" si="6"/>
        <v>35</v>
      </c>
      <c r="B389" s="53"/>
      <c r="C389" s="45">
        <v>35500</v>
      </c>
      <c r="D389" s="81" t="s">
        <v>142</v>
      </c>
      <c r="F389" s="57">
        <v>2.8000000000000003</v>
      </c>
      <c r="G389" s="44"/>
      <c r="H389" s="13">
        <v>393448.97474999999</v>
      </c>
      <c r="I389" s="14"/>
      <c r="J389" s="13">
        <v>26673.306120000001</v>
      </c>
      <c r="K389" s="12"/>
      <c r="L389" s="13">
        <v>-985.27576999999997</v>
      </c>
      <c r="M389" s="12"/>
      <c r="N389" s="13">
        <v>-421.84111999999999</v>
      </c>
      <c r="O389" s="14"/>
      <c r="P389" s="13">
        <f t="shared" si="8"/>
        <v>418715.16398000001</v>
      </c>
      <c r="Q389" s="12"/>
      <c r="R389" s="13">
        <v>400578.21895000001</v>
      </c>
    </row>
    <row r="390" spans="1:18" x14ac:dyDescent="0.2">
      <c r="A390" s="47">
        <f t="shared" si="6"/>
        <v>36</v>
      </c>
      <c r="B390" s="53"/>
      <c r="C390" s="45">
        <v>35600</v>
      </c>
      <c r="D390" s="81" t="s">
        <v>143</v>
      </c>
      <c r="F390" s="57">
        <v>2.9</v>
      </c>
      <c r="G390" s="44"/>
      <c r="H390" s="13">
        <v>172223.44033000001</v>
      </c>
      <c r="I390" s="14"/>
      <c r="J390" s="13">
        <v>7653.4004000000004</v>
      </c>
      <c r="K390" s="12"/>
      <c r="L390" s="13">
        <v>-1178.98756</v>
      </c>
      <c r="M390" s="12"/>
      <c r="N390" s="13">
        <v>337.48998999999998</v>
      </c>
      <c r="O390" s="14"/>
      <c r="P390" s="13">
        <f t="shared" si="8"/>
        <v>179035.34316000002</v>
      </c>
      <c r="Q390" s="12"/>
      <c r="R390" s="13">
        <v>174212.86309999999</v>
      </c>
    </row>
    <row r="391" spans="1:18" x14ac:dyDescent="0.2">
      <c r="A391" s="47">
        <f t="shared" si="6"/>
        <v>37</v>
      </c>
      <c r="B391" s="53"/>
      <c r="C391" s="45">
        <v>35601</v>
      </c>
      <c r="D391" s="81" t="s">
        <v>144</v>
      </c>
      <c r="F391" s="57">
        <v>1.6</v>
      </c>
      <c r="G391" s="44"/>
      <c r="H391" s="13">
        <v>2110.61013</v>
      </c>
      <c r="I391" s="14"/>
      <c r="J391" s="13">
        <v>0</v>
      </c>
      <c r="K391" s="12"/>
      <c r="L391" s="13">
        <v>0</v>
      </c>
      <c r="M391" s="12"/>
      <c r="N391" s="13">
        <v>0</v>
      </c>
      <c r="O391" s="14"/>
      <c r="P391" s="13">
        <f t="shared" si="8"/>
        <v>2110.61013</v>
      </c>
      <c r="Q391" s="12"/>
      <c r="R391" s="13">
        <v>2110.61013</v>
      </c>
    </row>
    <row r="392" spans="1:18" x14ac:dyDescent="0.2">
      <c r="A392" s="47">
        <f t="shared" si="6"/>
        <v>38</v>
      </c>
      <c r="B392" s="53"/>
      <c r="C392" s="45">
        <v>35700</v>
      </c>
      <c r="D392" s="81" t="s">
        <v>145</v>
      </c>
      <c r="F392" s="57">
        <v>1.7000000000000002</v>
      </c>
      <c r="G392" s="44"/>
      <c r="H392" s="13">
        <v>4332.3638300000011</v>
      </c>
      <c r="I392" s="14"/>
      <c r="J392" s="13">
        <v>7.2999999999999996E-4</v>
      </c>
      <c r="K392" s="12"/>
      <c r="L392" s="13">
        <v>0</v>
      </c>
      <c r="M392" s="12"/>
      <c r="N392" s="13">
        <v>-9.5040300000000002</v>
      </c>
      <c r="O392" s="14"/>
      <c r="P392" s="13">
        <f t="shared" si="8"/>
        <v>4322.8605300000008</v>
      </c>
      <c r="Q392" s="12"/>
      <c r="R392" s="13">
        <v>4325.05332</v>
      </c>
    </row>
    <row r="393" spans="1:18" x14ac:dyDescent="0.2">
      <c r="A393" s="47">
        <f t="shared" si="6"/>
        <v>39</v>
      </c>
      <c r="B393" s="53"/>
      <c r="C393" s="45">
        <v>35800</v>
      </c>
      <c r="D393" s="81" t="s">
        <v>146</v>
      </c>
      <c r="F393" s="57">
        <v>2.7</v>
      </c>
      <c r="G393" s="44"/>
      <c r="H393" s="13">
        <v>11802.065470000001</v>
      </c>
      <c r="I393" s="14"/>
      <c r="J393" s="13">
        <v>560.97927000000004</v>
      </c>
      <c r="K393" s="12"/>
      <c r="L393" s="13">
        <v>0</v>
      </c>
      <c r="M393" s="12"/>
      <c r="N393" s="13">
        <v>0</v>
      </c>
      <c r="O393" s="14"/>
      <c r="P393" s="13">
        <f t="shared" si="8"/>
        <v>12363.044740000001</v>
      </c>
      <c r="Q393" s="12"/>
      <c r="R393" s="13">
        <v>12054.992279999999</v>
      </c>
    </row>
    <row r="394" spans="1:18" x14ac:dyDescent="0.2">
      <c r="A394" s="47">
        <f t="shared" si="6"/>
        <v>40</v>
      </c>
      <c r="B394" s="53"/>
      <c r="C394" s="45">
        <v>35900</v>
      </c>
      <c r="D394" s="83" t="s">
        <v>147</v>
      </c>
      <c r="E394" s="60"/>
      <c r="F394" s="57">
        <v>1.6</v>
      </c>
      <c r="G394" s="44"/>
      <c r="H394" s="13">
        <v>16354.097980000002</v>
      </c>
      <c r="I394" s="14"/>
      <c r="J394" s="13">
        <v>2884.1595699999998</v>
      </c>
      <c r="K394" s="12"/>
      <c r="L394" s="13">
        <v>-13.750780000000001</v>
      </c>
      <c r="M394" s="12"/>
      <c r="N394" s="13">
        <v>0</v>
      </c>
      <c r="O394" s="14"/>
      <c r="P394" s="13">
        <f t="shared" si="8"/>
        <v>19224.506770000004</v>
      </c>
      <c r="Q394" s="12"/>
      <c r="R394" s="13">
        <v>17268.675769999998</v>
      </c>
    </row>
    <row r="395" spans="1:18" ht="13.5" thickBot="1" x14ac:dyDescent="0.25">
      <c r="A395" s="47">
        <f t="shared" si="6"/>
        <v>41</v>
      </c>
      <c r="B395" s="53"/>
      <c r="C395" s="45"/>
      <c r="D395" s="60" t="s">
        <v>148</v>
      </c>
      <c r="E395" s="60"/>
      <c r="F395" s="62"/>
      <c r="G395" s="44"/>
      <c r="H395" s="27">
        <f>SUM(H384:H394)</f>
        <v>1091197.0759800002</v>
      </c>
      <c r="I395" s="17"/>
      <c r="J395" s="27">
        <f>SUM(J384:J394)</f>
        <v>72844.446880000003</v>
      </c>
      <c r="K395" s="17"/>
      <c r="L395" s="27">
        <f>SUM(L384:L394)</f>
        <v>-6910.9724600000009</v>
      </c>
      <c r="M395" s="17"/>
      <c r="N395" s="27">
        <f>SUM(N384:N394)</f>
        <v>6534.1232</v>
      </c>
      <c r="O395" s="17"/>
      <c r="P395" s="27">
        <f>SUM(P384:P394)</f>
        <v>1163664.6736000003</v>
      </c>
      <c r="Q395" s="17"/>
      <c r="R395" s="27">
        <f>SUM(R384:R394)</f>
        <v>1118627.35714</v>
      </c>
    </row>
    <row r="396" spans="1:18" ht="13.5" thickTop="1" x14ac:dyDescent="0.2">
      <c r="A396" s="47">
        <f t="shared" si="6"/>
        <v>42</v>
      </c>
      <c r="B396" s="53"/>
      <c r="C396" s="47"/>
      <c r="O396" s="44"/>
    </row>
    <row r="397" spans="1:18" x14ac:dyDescent="0.2">
      <c r="A397" s="47">
        <f t="shared" si="6"/>
        <v>43</v>
      </c>
      <c r="B397" s="53"/>
      <c r="O397" s="44"/>
    </row>
    <row r="398" spans="1:18" ht="13.5" thickBot="1" x14ac:dyDescent="0.25">
      <c r="A398" s="48">
        <f t="shared" si="6"/>
        <v>44</v>
      </c>
      <c r="B398" s="1" t="s">
        <v>61</v>
      </c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63"/>
      <c r="P398" s="41"/>
      <c r="Q398" s="41"/>
      <c r="R398" s="41"/>
    </row>
    <row r="399" spans="1:18" x14ac:dyDescent="0.2">
      <c r="A399" s="42" t="str">
        <f>$A$57</f>
        <v>Supporting Schedules:  B-08, B-11</v>
      </c>
      <c r="O399" s="44"/>
      <c r="P399" s="42" t="str">
        <f>$P$57</f>
        <v>Recap Schedules:  B-03, B-06</v>
      </c>
    </row>
    <row r="400" spans="1:18" ht="13.5" thickBot="1" x14ac:dyDescent="0.25">
      <c r="A400" s="41" t="str">
        <f>$A$1</f>
        <v>SCHEDULE B-07</v>
      </c>
      <c r="B400" s="41"/>
      <c r="C400" s="41"/>
      <c r="D400" s="41"/>
      <c r="E400" s="41"/>
      <c r="F400" s="41"/>
      <c r="G400" s="41" t="str">
        <f>$G$1</f>
        <v>PLANT BALANCES BY ACCOUNT AND SUB-ACCOUNT</v>
      </c>
      <c r="H400" s="41"/>
      <c r="I400" s="41"/>
      <c r="J400" s="41"/>
      <c r="K400" s="41"/>
      <c r="L400" s="41"/>
      <c r="M400" s="41"/>
      <c r="N400" s="41"/>
      <c r="O400" s="63"/>
      <c r="P400" s="41"/>
      <c r="Q400" s="41"/>
      <c r="R400" s="63" t="str">
        <f>"Page "&amp;TRIM(MID(R343,5,3))+1&amp;" of 30"</f>
        <v>Page 28 of 30</v>
      </c>
    </row>
    <row r="401" spans="1:18" x14ac:dyDescent="0.2">
      <c r="A401" s="42" t="str">
        <f>$A$2</f>
        <v>FLORIDA PUBLIC SERVICE COMMISSION</v>
      </c>
      <c r="B401" s="64"/>
      <c r="E401" s="44" t="str">
        <f>$E$2</f>
        <v xml:space="preserve">                  EXPLANATION:</v>
      </c>
      <c r="F401" s="42" t="str">
        <f>IF($F$2="","",$F$2)</f>
        <v>Provide the depreciation rate and plant balances for each account or sub-account to which</v>
      </c>
      <c r="J401" s="65"/>
      <c r="K401" s="65"/>
      <c r="M401" s="65"/>
      <c r="N401" s="65"/>
      <c r="O401" s="66"/>
      <c r="P401" s="42" t="str">
        <f>$P$2</f>
        <v>Type of data shown:</v>
      </c>
      <c r="R401" s="43"/>
    </row>
    <row r="402" spans="1:18" x14ac:dyDescent="0.2">
      <c r="B402" s="64"/>
      <c r="F402" s="42" t="str">
        <f>IF($F$3="","",$F$3)</f>
        <v>a separate depreciation rate is prescribed. (Include Amortization/Recovery schedule amounts).</v>
      </c>
      <c r="J402" s="44"/>
      <c r="K402" s="43"/>
      <c r="N402" s="44"/>
      <c r="O402" s="44" t="str">
        <f>IF($O$3=0,"",$O$3)</f>
        <v/>
      </c>
      <c r="P402" s="43" t="str">
        <f>$P$3</f>
        <v>Projected Test Year Ended 12/31/2025</v>
      </c>
      <c r="R402" s="44"/>
    </row>
    <row r="403" spans="1:18" x14ac:dyDescent="0.2">
      <c r="A403" s="42" t="str">
        <f>$A$4</f>
        <v>COMPANY: TAMPA ELECTRIC COMPANY</v>
      </c>
      <c r="B403" s="64"/>
      <c r="F403" s="42" t="str">
        <f>IF(+$F$4="","",$F$4)</f>
        <v/>
      </c>
      <c r="J403" s="44"/>
      <c r="K403" s="43"/>
      <c r="L403" s="44"/>
      <c r="O403" s="44" t="str">
        <f>IF($O$4=0,"",$O$4)</f>
        <v/>
      </c>
      <c r="P403" s="43" t="str">
        <f>$P$4</f>
        <v>Projected Prior Year Ended 12/31/2024</v>
      </c>
      <c r="R403" s="44"/>
    </row>
    <row r="404" spans="1:18" x14ac:dyDescent="0.2">
      <c r="B404" s="64"/>
      <c r="F404" s="42" t="str">
        <f>IF(+$F$5="","",$F$5)</f>
        <v/>
      </c>
      <c r="J404" s="44"/>
      <c r="K404" s="43"/>
      <c r="L404" s="44"/>
      <c r="O404" s="44" t="str">
        <f>IF($O$5=0,"",$O$5)</f>
        <v>XX</v>
      </c>
      <c r="P404" s="43" t="str">
        <f>$P$5</f>
        <v>Historical Prior Year Ended 12/31/2023</v>
      </c>
      <c r="R404" s="44"/>
    </row>
    <row r="405" spans="1:18" x14ac:dyDescent="0.2">
      <c r="B405" s="64"/>
      <c r="J405" s="44"/>
      <c r="K405" s="43"/>
      <c r="L405" s="44"/>
      <c r="O405" s="44"/>
      <c r="P405" s="43" t="str">
        <f>$P$6</f>
        <v xml:space="preserve"> Witness: C. Aldazabal / J. Chronister / C. Heck /</v>
      </c>
      <c r="R405" s="44"/>
    </row>
    <row r="406" spans="1:18" ht="13.5" thickBot="1" x14ac:dyDescent="0.25">
      <c r="A406" s="41" t="str">
        <f>A$7</f>
        <v>DOCKET NO. 20240026-EI</v>
      </c>
      <c r="B406" s="67"/>
      <c r="C406" s="41"/>
      <c r="D406" s="41"/>
      <c r="E406" s="41"/>
      <c r="F406" s="41" t="str">
        <f>IF(+$F$7="","",$F$7)</f>
        <v/>
      </c>
      <c r="G406" s="41"/>
      <c r="H406" s="48" t="str">
        <f>IF($H$7="","",$H$7)</f>
        <v>(Dollar in 000's)</v>
      </c>
      <c r="I406" s="41"/>
      <c r="J406" s="41"/>
      <c r="K406" s="41"/>
      <c r="L406" s="41"/>
      <c r="M406" s="41"/>
      <c r="N406" s="41"/>
      <c r="O406" s="63"/>
      <c r="P406" s="41" t="str">
        <f>$P$7</f>
        <v xml:space="preserve">                   R. Latta / K. Sparkman / K. Stryker / C. Whitworth</v>
      </c>
      <c r="Q406" s="41"/>
      <c r="R406" s="41"/>
    </row>
    <row r="407" spans="1:18" x14ac:dyDescent="0.2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6"/>
      <c r="P407" s="45"/>
      <c r="Q407" s="45"/>
      <c r="R407" s="45"/>
    </row>
    <row r="408" spans="1:18" x14ac:dyDescent="0.2">
      <c r="C408" s="45" t="s">
        <v>15</v>
      </c>
      <c r="D408" s="45" t="s">
        <v>16</v>
      </c>
      <c r="E408" s="45"/>
      <c r="F408" s="45" t="s">
        <v>17</v>
      </c>
      <c r="G408" s="45"/>
      <c r="H408" s="45" t="s">
        <v>18</v>
      </c>
      <c r="I408" s="45"/>
      <c r="J408" s="47" t="s">
        <v>19</v>
      </c>
      <c r="K408" s="47"/>
      <c r="L408" s="45" t="s">
        <v>20</v>
      </c>
      <c r="M408" s="45"/>
      <c r="N408" s="45" t="s">
        <v>21</v>
      </c>
      <c r="O408" s="46"/>
      <c r="P408" s="45" t="s">
        <v>22</v>
      </c>
      <c r="Q408" s="45"/>
      <c r="R408" s="45" t="s">
        <v>23</v>
      </c>
    </row>
    <row r="409" spans="1:18" x14ac:dyDescent="0.2">
      <c r="C409" s="47" t="s">
        <v>24</v>
      </c>
      <c r="D409" s="47" t="s">
        <v>24</v>
      </c>
      <c r="F409" s="47" t="s">
        <v>25</v>
      </c>
      <c r="G409" s="47"/>
      <c r="H409" s="45" t="s">
        <v>26</v>
      </c>
      <c r="I409" s="47"/>
      <c r="J409" s="45" t="s">
        <v>27</v>
      </c>
      <c r="K409" s="47"/>
      <c r="L409" s="47" t="s">
        <v>27</v>
      </c>
      <c r="M409" s="47"/>
      <c r="O409" s="44"/>
      <c r="P409" s="47" t="s">
        <v>26</v>
      </c>
      <c r="R409" s="47"/>
    </row>
    <row r="410" spans="1:18" x14ac:dyDescent="0.2">
      <c r="A410" s="47" t="s">
        <v>28</v>
      </c>
      <c r="B410" s="47"/>
      <c r="C410" s="47" t="s">
        <v>29</v>
      </c>
      <c r="D410" s="47" t="s">
        <v>29</v>
      </c>
      <c r="E410" s="45"/>
      <c r="F410" s="47" t="s">
        <v>30</v>
      </c>
      <c r="G410" s="47"/>
      <c r="H410" s="47" t="s">
        <v>31</v>
      </c>
      <c r="I410" s="47"/>
      <c r="J410" s="47" t="s">
        <v>26</v>
      </c>
      <c r="K410" s="45"/>
      <c r="L410" s="47" t="s">
        <v>26</v>
      </c>
      <c r="M410" s="43"/>
      <c r="N410" s="47" t="s">
        <v>32</v>
      </c>
      <c r="O410" s="46"/>
      <c r="P410" s="45" t="s">
        <v>31</v>
      </c>
      <c r="Q410" s="45"/>
      <c r="R410" s="47" t="s">
        <v>33</v>
      </c>
    </row>
    <row r="411" spans="1:18" ht="13.5" thickBot="1" x14ac:dyDescent="0.25">
      <c r="A411" s="48" t="s">
        <v>34</v>
      </c>
      <c r="B411" s="48"/>
      <c r="C411" s="48" t="s">
        <v>35</v>
      </c>
      <c r="D411" s="48" t="s">
        <v>36</v>
      </c>
      <c r="E411" s="48"/>
      <c r="F411" s="49" t="s">
        <v>37</v>
      </c>
      <c r="G411" s="49"/>
      <c r="H411" s="49" t="s">
        <v>38</v>
      </c>
      <c r="I411" s="50"/>
      <c r="J411" s="49" t="s">
        <v>39</v>
      </c>
      <c r="K411" s="50"/>
      <c r="L411" s="50" t="s">
        <v>40</v>
      </c>
      <c r="M411" s="51"/>
      <c r="N411" s="51" t="s">
        <v>41</v>
      </c>
      <c r="O411" s="52"/>
      <c r="P411" s="51" t="s">
        <v>42</v>
      </c>
      <c r="Q411" s="51"/>
      <c r="R411" s="51" t="s">
        <v>43</v>
      </c>
    </row>
    <row r="412" spans="1:18" x14ac:dyDescent="0.2">
      <c r="A412" s="47">
        <v>1</v>
      </c>
      <c r="B412" s="47"/>
      <c r="O412" s="44"/>
    </row>
    <row r="413" spans="1:18" x14ac:dyDescent="0.2">
      <c r="A413" s="47">
        <f t="shared" ref="A413:A455" si="9">A412+1</f>
        <v>2</v>
      </c>
      <c r="B413" s="53"/>
      <c r="C413" s="57"/>
      <c r="D413" s="42" t="s">
        <v>149</v>
      </c>
      <c r="F413" s="62"/>
      <c r="H413" s="84"/>
      <c r="I413" s="84"/>
      <c r="J413" s="84"/>
      <c r="K413" s="84"/>
      <c r="L413" s="84"/>
      <c r="M413" s="84"/>
      <c r="N413" s="84"/>
      <c r="O413" s="85"/>
      <c r="P413" s="84"/>
      <c r="Q413" s="84"/>
      <c r="R413" s="28"/>
    </row>
    <row r="414" spans="1:18" x14ac:dyDescent="0.2">
      <c r="A414" s="47">
        <f t="shared" si="9"/>
        <v>3</v>
      </c>
      <c r="B414" s="53"/>
      <c r="C414" s="47">
        <v>36001</v>
      </c>
      <c r="D414" s="83" t="s">
        <v>137</v>
      </c>
      <c r="E414" s="60"/>
      <c r="F414" s="62"/>
      <c r="G414" s="44"/>
      <c r="H414" s="13"/>
      <c r="I414" s="17"/>
      <c r="J414" s="13"/>
      <c r="K414" s="17"/>
      <c r="L414" s="13"/>
      <c r="M414" s="17"/>
      <c r="N414" s="13"/>
      <c r="O414" s="17"/>
      <c r="P414" s="13"/>
      <c r="Q414" s="17"/>
      <c r="R414" s="13"/>
    </row>
    <row r="415" spans="1:18" x14ac:dyDescent="0.2">
      <c r="A415" s="47">
        <f t="shared" si="9"/>
        <v>4</v>
      </c>
      <c r="B415" s="53"/>
      <c r="C415" s="47">
        <v>36100</v>
      </c>
      <c r="D415" s="81" t="s">
        <v>139</v>
      </c>
      <c r="F415" s="57">
        <v>1.8000000000000003</v>
      </c>
      <c r="G415" s="44"/>
      <c r="H415" s="13">
        <v>31688.290149999983</v>
      </c>
      <c r="I415" s="14"/>
      <c r="J415" s="13">
        <v>2459.6892599999996</v>
      </c>
      <c r="K415" s="12"/>
      <c r="L415" s="13">
        <v>-9.4825800000000005</v>
      </c>
      <c r="M415" s="12"/>
      <c r="N415" s="13">
        <v>0</v>
      </c>
      <c r="O415" s="14"/>
      <c r="P415" s="13">
        <f t="shared" ref="P415:P429" si="10">SUM(H415,J415,L415,N415)</f>
        <v>34138.496829999982</v>
      </c>
      <c r="Q415" s="12"/>
      <c r="R415" s="13">
        <v>32905.037389999998</v>
      </c>
    </row>
    <row r="416" spans="1:18" x14ac:dyDescent="0.2">
      <c r="A416" s="47">
        <f t="shared" si="9"/>
        <v>5</v>
      </c>
      <c r="B416" s="53"/>
      <c r="C416" s="47">
        <v>36200</v>
      </c>
      <c r="D416" s="81" t="s">
        <v>140</v>
      </c>
      <c r="F416" s="57">
        <v>2.5</v>
      </c>
      <c r="G416" s="44"/>
      <c r="H416" s="13">
        <v>294954.65943000006</v>
      </c>
      <c r="I416" s="14"/>
      <c r="J416" s="13">
        <v>23822.642179999999</v>
      </c>
      <c r="K416" s="12"/>
      <c r="L416" s="13">
        <v>-3002.5247300000001</v>
      </c>
      <c r="M416" s="12"/>
      <c r="N416" s="13">
        <v>-6606.1099599999998</v>
      </c>
      <c r="O416" s="14"/>
      <c r="P416" s="13">
        <f t="shared" si="10"/>
        <v>309168.66692000011</v>
      </c>
      <c r="Q416" s="12"/>
      <c r="R416" s="13">
        <v>301237.71982</v>
      </c>
    </row>
    <row r="417" spans="1:18" x14ac:dyDescent="0.2">
      <c r="A417" s="47">
        <f t="shared" si="9"/>
        <v>6</v>
      </c>
      <c r="B417" s="53"/>
      <c r="C417" s="47">
        <v>36300</v>
      </c>
      <c r="D417" s="42" t="s">
        <v>138</v>
      </c>
      <c r="F417" s="57">
        <v>10</v>
      </c>
      <c r="G417" s="44"/>
      <c r="H417" s="13">
        <v>0</v>
      </c>
      <c r="I417" s="14"/>
      <c r="J417" s="13">
        <v>0</v>
      </c>
      <c r="K417" s="12"/>
      <c r="L417" s="13">
        <v>0</v>
      </c>
      <c r="M417" s="12"/>
      <c r="N417" s="13">
        <v>0</v>
      </c>
      <c r="O417" s="14"/>
      <c r="P417" s="13">
        <f t="shared" si="10"/>
        <v>0</v>
      </c>
      <c r="Q417" s="12"/>
      <c r="R417" s="13">
        <v>0</v>
      </c>
    </row>
    <row r="418" spans="1:18" x14ac:dyDescent="0.2">
      <c r="A418" s="47">
        <f t="shared" si="9"/>
        <v>7</v>
      </c>
      <c r="B418" s="47"/>
      <c r="C418" s="47">
        <v>36400</v>
      </c>
      <c r="D418" s="81" t="s">
        <v>150</v>
      </c>
      <c r="F418" s="57">
        <v>3.7000000000000006</v>
      </c>
      <c r="G418" s="44"/>
      <c r="H418" s="13">
        <v>370647.90557000018</v>
      </c>
      <c r="I418" s="14"/>
      <c r="J418" s="13">
        <v>34231.24207</v>
      </c>
      <c r="K418" s="12"/>
      <c r="L418" s="13">
        <v>-5757.7486799999997</v>
      </c>
      <c r="M418" s="12"/>
      <c r="N418" s="13">
        <v>-737.31918999999994</v>
      </c>
      <c r="O418" s="14"/>
      <c r="P418" s="13">
        <f t="shared" si="10"/>
        <v>398384.07977000013</v>
      </c>
      <c r="Q418" s="12"/>
      <c r="R418" s="13">
        <v>380874.17335</v>
      </c>
    </row>
    <row r="419" spans="1:18" x14ac:dyDescent="0.2">
      <c r="A419" s="47">
        <f t="shared" si="9"/>
        <v>8</v>
      </c>
      <c r="B419" s="47"/>
      <c r="C419" s="47">
        <v>36500</v>
      </c>
      <c r="D419" s="81" t="s">
        <v>143</v>
      </c>
      <c r="F419" s="57">
        <v>2.1999999999999997</v>
      </c>
      <c r="G419" s="44"/>
      <c r="H419" s="13">
        <v>275367.37240000005</v>
      </c>
      <c r="I419" s="14"/>
      <c r="J419" s="13">
        <v>17770.706879999998</v>
      </c>
      <c r="K419" s="12"/>
      <c r="L419" s="13">
        <v>-5573.6200799999997</v>
      </c>
      <c r="M419" s="12"/>
      <c r="N419" s="13">
        <v>-115.61947000000001</v>
      </c>
      <c r="O419" s="14"/>
      <c r="P419" s="13">
        <f t="shared" si="10"/>
        <v>287448.83973000007</v>
      </c>
      <c r="Q419" s="12"/>
      <c r="R419" s="13">
        <v>280421.40114999999</v>
      </c>
    </row>
    <row r="420" spans="1:18" x14ac:dyDescent="0.2">
      <c r="A420" s="47">
        <f t="shared" si="9"/>
        <v>9</v>
      </c>
      <c r="B420" s="47"/>
      <c r="C420" s="47">
        <v>36600</v>
      </c>
      <c r="D420" s="81" t="s">
        <v>145</v>
      </c>
      <c r="F420" s="57">
        <v>1.6999999999999997</v>
      </c>
      <c r="G420" s="44"/>
      <c r="H420" s="13">
        <v>364663.78360000008</v>
      </c>
      <c r="I420" s="14"/>
      <c r="J420" s="13">
        <v>60438.625509999998</v>
      </c>
      <c r="K420" s="12"/>
      <c r="L420" s="13">
        <v>-352.31028000000003</v>
      </c>
      <c r="M420" s="12"/>
      <c r="N420" s="13">
        <v>2114.3003100000001</v>
      </c>
      <c r="O420" s="14"/>
      <c r="P420" s="13">
        <f t="shared" si="10"/>
        <v>426864.39914000011</v>
      </c>
      <c r="Q420" s="12"/>
      <c r="R420" s="13">
        <v>393770.1164</v>
      </c>
    </row>
    <row r="421" spans="1:18" x14ac:dyDescent="0.2">
      <c r="A421" s="47">
        <f t="shared" si="9"/>
        <v>10</v>
      </c>
      <c r="B421" s="53"/>
      <c r="C421" s="47">
        <v>36700</v>
      </c>
      <c r="D421" s="81" t="s">
        <v>146</v>
      </c>
      <c r="F421" s="57">
        <v>2.2999999999999998</v>
      </c>
      <c r="G421" s="44"/>
      <c r="H421" s="13">
        <v>376942.0186500001</v>
      </c>
      <c r="I421" s="14"/>
      <c r="J421" s="13">
        <v>64247.987820000002</v>
      </c>
      <c r="K421" s="12"/>
      <c r="L421" s="13">
        <v>-5160.4270900000001</v>
      </c>
      <c r="M421" s="12"/>
      <c r="N421" s="13">
        <v>2193.3316199999999</v>
      </c>
      <c r="O421" s="14"/>
      <c r="P421" s="13">
        <f t="shared" si="10"/>
        <v>438222.91100000008</v>
      </c>
      <c r="Q421" s="12"/>
      <c r="R421" s="13">
        <v>405414.37005999999</v>
      </c>
    </row>
    <row r="422" spans="1:18" x14ac:dyDescent="0.2">
      <c r="A422" s="47">
        <f t="shared" si="9"/>
        <v>11</v>
      </c>
      <c r="B422" s="53"/>
      <c r="C422" s="47">
        <v>36800</v>
      </c>
      <c r="D422" s="81" t="s">
        <v>151</v>
      </c>
      <c r="F422" s="57">
        <v>4.5</v>
      </c>
      <c r="G422" s="44"/>
      <c r="H422" s="13">
        <v>852150.89654999983</v>
      </c>
      <c r="I422" s="14"/>
      <c r="J422" s="13">
        <v>104099.00343000001</v>
      </c>
      <c r="K422" s="12"/>
      <c r="L422" s="13">
        <v>-11303.94203</v>
      </c>
      <c r="M422" s="12"/>
      <c r="N422" s="13">
        <v>-1220.17354</v>
      </c>
      <c r="O422" s="14"/>
      <c r="P422" s="13">
        <f t="shared" si="10"/>
        <v>943725.78440999985</v>
      </c>
      <c r="Q422" s="12"/>
      <c r="R422" s="13">
        <v>892387.99386000005</v>
      </c>
    </row>
    <row r="423" spans="1:18" x14ac:dyDescent="0.2">
      <c r="A423" s="47">
        <f t="shared" si="9"/>
        <v>12</v>
      </c>
      <c r="B423" s="53"/>
      <c r="C423" s="47">
        <v>36900</v>
      </c>
      <c r="D423" s="81" t="s">
        <v>152</v>
      </c>
      <c r="F423" s="57">
        <v>1.9</v>
      </c>
      <c r="G423" s="44"/>
      <c r="H423" s="13">
        <v>79877.067550000022</v>
      </c>
      <c r="I423" s="14"/>
      <c r="J423" s="13">
        <v>4760.1025399999999</v>
      </c>
      <c r="K423" s="12"/>
      <c r="L423" s="13">
        <v>-306.69763</v>
      </c>
      <c r="M423" s="12"/>
      <c r="N423" s="13">
        <v>-1671.47875</v>
      </c>
      <c r="O423" s="14"/>
      <c r="P423" s="13">
        <f t="shared" si="10"/>
        <v>82658.993710000039</v>
      </c>
      <c r="Q423" s="12"/>
      <c r="R423" s="13">
        <v>81500.301019999999</v>
      </c>
    </row>
    <row r="424" spans="1:18" x14ac:dyDescent="0.2">
      <c r="A424" s="47">
        <f t="shared" si="9"/>
        <v>13</v>
      </c>
      <c r="B424" s="53"/>
      <c r="C424" s="47">
        <v>36902</v>
      </c>
      <c r="D424" s="81" t="s">
        <v>153</v>
      </c>
      <c r="F424" s="57">
        <v>2.2999999999999998</v>
      </c>
      <c r="G424" s="44"/>
      <c r="H424" s="13">
        <v>139496.64042000004</v>
      </c>
      <c r="I424" s="14"/>
      <c r="J424" s="13">
        <v>9991.2734199999995</v>
      </c>
      <c r="K424" s="12"/>
      <c r="L424" s="13">
        <v>-322.96638000000002</v>
      </c>
      <c r="M424" s="12"/>
      <c r="N424" s="13">
        <v>-719.89714000000004</v>
      </c>
      <c r="O424" s="14"/>
      <c r="P424" s="13">
        <f t="shared" si="10"/>
        <v>148445.05032000007</v>
      </c>
      <c r="Q424" s="12"/>
      <c r="R424" s="13">
        <v>144392.40794</v>
      </c>
    </row>
    <row r="425" spans="1:18" x14ac:dyDescent="0.2">
      <c r="A425" s="47">
        <f t="shared" si="9"/>
        <v>14</v>
      </c>
      <c r="B425" s="53"/>
      <c r="C425" s="47">
        <v>37000</v>
      </c>
      <c r="D425" s="81" t="s">
        <v>154</v>
      </c>
      <c r="F425" s="57">
        <v>7.9</v>
      </c>
      <c r="G425" s="44"/>
      <c r="H425" s="13">
        <v>18650.635839999974</v>
      </c>
      <c r="I425" s="14"/>
      <c r="J425" s="13">
        <v>179.60525000000001</v>
      </c>
      <c r="K425" s="12"/>
      <c r="L425" s="13">
        <v>-30.781880000000001</v>
      </c>
      <c r="M425" s="12"/>
      <c r="N425" s="13">
        <v>0</v>
      </c>
      <c r="O425" s="14"/>
      <c r="P425" s="13">
        <f t="shared" si="10"/>
        <v>18799.459209999975</v>
      </c>
      <c r="Q425" s="12"/>
      <c r="R425" s="13">
        <v>18707.989610000001</v>
      </c>
    </row>
    <row r="426" spans="1:18" x14ac:dyDescent="0.2">
      <c r="A426" s="47">
        <f t="shared" si="9"/>
        <v>15</v>
      </c>
      <c r="B426" s="47"/>
      <c r="C426" s="47">
        <v>37001</v>
      </c>
      <c r="D426" s="81" t="s">
        <v>155</v>
      </c>
      <c r="F426" s="57">
        <v>8.6999999999999993</v>
      </c>
      <c r="G426" s="44"/>
      <c r="H426" s="13">
        <v>109374.45801999996</v>
      </c>
      <c r="I426" s="14"/>
      <c r="J426" s="13">
        <v>3718.0434300000002</v>
      </c>
      <c r="K426" s="12"/>
      <c r="L426" s="13">
        <v>-98.296700000000001</v>
      </c>
      <c r="M426" s="12"/>
      <c r="N426" s="13">
        <v>0</v>
      </c>
      <c r="O426" s="14"/>
      <c r="P426" s="13">
        <f t="shared" si="10"/>
        <v>112994.20474999996</v>
      </c>
      <c r="Q426" s="12"/>
      <c r="R426" s="13">
        <v>109816.97615999999</v>
      </c>
    </row>
    <row r="427" spans="1:18" x14ac:dyDescent="0.2">
      <c r="A427" s="47">
        <f t="shared" si="9"/>
        <v>16</v>
      </c>
      <c r="B427" s="47"/>
      <c r="C427" s="47">
        <v>37010</v>
      </c>
      <c r="D427" s="81" t="s">
        <v>156</v>
      </c>
      <c r="F427" s="57">
        <v>10</v>
      </c>
      <c r="G427" s="44"/>
      <c r="H427" s="13">
        <v>0</v>
      </c>
      <c r="I427" s="14"/>
      <c r="J427" s="13">
        <v>52.59892</v>
      </c>
      <c r="K427" s="12"/>
      <c r="L427" s="13">
        <v>0</v>
      </c>
      <c r="M427" s="12"/>
      <c r="N427" s="13">
        <v>1797.51746</v>
      </c>
      <c r="O427" s="14"/>
      <c r="P427" s="13">
        <f t="shared" si="10"/>
        <v>1850.1163799999999</v>
      </c>
      <c r="Q427" s="12"/>
      <c r="R427" s="13">
        <v>142.31664000000001</v>
      </c>
    </row>
    <row r="428" spans="1:18" x14ac:dyDescent="0.2">
      <c r="A428" s="47">
        <f t="shared" si="9"/>
        <v>17</v>
      </c>
      <c r="B428" s="47"/>
      <c r="C428" s="47">
        <v>37300</v>
      </c>
      <c r="D428" s="81" t="s">
        <v>157</v>
      </c>
      <c r="F428" s="57">
        <v>2.8</v>
      </c>
      <c r="G428" s="44"/>
      <c r="H428" s="13">
        <v>359360.50245999993</v>
      </c>
      <c r="I428" s="14"/>
      <c r="J428" s="13">
        <v>24985.342530000002</v>
      </c>
      <c r="K428" s="12"/>
      <c r="L428" s="13">
        <v>-7198.4845599999999</v>
      </c>
      <c r="M428" s="12"/>
      <c r="N428" s="13">
        <v>246.523</v>
      </c>
      <c r="O428" s="14"/>
      <c r="P428" s="13">
        <f t="shared" si="10"/>
        <v>377393.88342999993</v>
      </c>
      <c r="Q428" s="12"/>
      <c r="R428" s="13">
        <v>368773.53</v>
      </c>
    </row>
    <row r="429" spans="1:18" x14ac:dyDescent="0.2">
      <c r="A429" s="47">
        <f t="shared" si="9"/>
        <v>18</v>
      </c>
      <c r="B429" s="47"/>
      <c r="C429" s="47">
        <v>37302</v>
      </c>
      <c r="D429" s="81" t="s">
        <v>158</v>
      </c>
      <c r="F429" s="57">
        <v>2.8</v>
      </c>
      <c r="G429" s="44"/>
      <c r="H429" s="13">
        <v>4034.7891500000001</v>
      </c>
      <c r="I429" s="14"/>
      <c r="J429" s="13">
        <v>7293.4760099999994</v>
      </c>
      <c r="K429" s="12"/>
      <c r="L429" s="13">
        <v>-10.746709999999998</v>
      </c>
      <c r="M429" s="12"/>
      <c r="N429" s="13">
        <v>353.93177000000003</v>
      </c>
      <c r="O429" s="14"/>
      <c r="P429" s="13">
        <f t="shared" si="10"/>
        <v>11671.450219999999</v>
      </c>
      <c r="Q429" s="12"/>
      <c r="R429" s="13">
        <v>6313.0145599999996</v>
      </c>
    </row>
    <row r="430" spans="1:18" ht="13.5" thickBot="1" x14ac:dyDescent="0.25">
      <c r="A430" s="47">
        <f t="shared" si="9"/>
        <v>19</v>
      </c>
      <c r="B430" s="53"/>
      <c r="D430" s="42" t="s">
        <v>159</v>
      </c>
      <c r="F430" s="57"/>
      <c r="G430" s="44"/>
      <c r="H430" s="27">
        <f>SUM(H414:H429)</f>
        <v>3277209.0197899998</v>
      </c>
      <c r="I430" s="17"/>
      <c r="J430" s="27">
        <f>SUM(J414:J429)</f>
        <v>358050.33925000008</v>
      </c>
      <c r="K430" s="17"/>
      <c r="L430" s="27">
        <f>SUM(L414:L429)</f>
        <v>-39128.029329999998</v>
      </c>
      <c r="M430" s="17"/>
      <c r="N430" s="27">
        <f>SUM(N414:N429)</f>
        <v>-4364.9938899999988</v>
      </c>
      <c r="O430" s="17"/>
      <c r="P430" s="27">
        <f>SUM(P414:P429)</f>
        <v>3591766.3358200006</v>
      </c>
      <c r="Q430" s="17"/>
      <c r="R430" s="27">
        <f>SUM(R414:R429)</f>
        <v>3416657.3479599999</v>
      </c>
    </row>
    <row r="431" spans="1:18" ht="13.5" thickTop="1" x14ac:dyDescent="0.2">
      <c r="A431" s="47">
        <f t="shared" si="9"/>
        <v>20</v>
      </c>
      <c r="B431" s="47"/>
      <c r="F431" s="58"/>
      <c r="O431" s="44"/>
    </row>
    <row r="432" spans="1:18" x14ac:dyDescent="0.2">
      <c r="A432" s="47">
        <f t="shared" si="9"/>
        <v>21</v>
      </c>
      <c r="B432" s="47"/>
      <c r="D432" s="59" t="s">
        <v>160</v>
      </c>
      <c r="E432" s="59"/>
      <c r="F432" s="57"/>
      <c r="H432" s="17"/>
      <c r="I432" s="17"/>
      <c r="J432" s="17"/>
      <c r="K432" s="17"/>
      <c r="L432" s="74"/>
      <c r="M432" s="17"/>
      <c r="N432" s="74"/>
      <c r="O432" s="17"/>
      <c r="P432" s="74"/>
      <c r="Q432" s="17"/>
      <c r="R432" s="74"/>
    </row>
    <row r="433" spans="1:18" x14ac:dyDescent="0.2">
      <c r="A433" s="47">
        <f t="shared" si="9"/>
        <v>22</v>
      </c>
      <c r="B433" s="47"/>
      <c r="C433" s="47">
        <v>39000</v>
      </c>
      <c r="D433" s="81" t="s">
        <v>139</v>
      </c>
      <c r="F433" s="57">
        <v>1.4000000000000001</v>
      </c>
      <c r="G433" s="44"/>
      <c r="H433" s="13">
        <v>135802.68150999997</v>
      </c>
      <c r="I433" s="14"/>
      <c r="J433" s="13">
        <v>6514.17839</v>
      </c>
      <c r="K433" s="12"/>
      <c r="L433" s="13">
        <v>-615.03834999999992</v>
      </c>
      <c r="M433" s="12"/>
      <c r="N433" s="13">
        <v>0</v>
      </c>
      <c r="O433" s="14"/>
      <c r="P433" s="13">
        <f t="shared" ref="P433:P451" si="11">SUM(H433,J433,L433,N433)</f>
        <v>141701.82154999996</v>
      </c>
      <c r="Q433" s="12"/>
      <c r="R433" s="13">
        <v>137876.87309000001</v>
      </c>
    </row>
    <row r="434" spans="1:18" x14ac:dyDescent="0.2">
      <c r="A434" s="47">
        <f t="shared" si="9"/>
        <v>23</v>
      </c>
      <c r="B434" s="47"/>
      <c r="C434" s="47">
        <v>39101</v>
      </c>
      <c r="D434" s="42" t="s">
        <v>161</v>
      </c>
      <c r="F434" s="57">
        <v>14.299999999999999</v>
      </c>
      <c r="G434" s="44"/>
      <c r="H434" s="13">
        <v>7359.7389099999982</v>
      </c>
      <c r="I434" s="14"/>
      <c r="J434" s="13">
        <v>864.13166000000001</v>
      </c>
      <c r="K434" s="12"/>
      <c r="L434" s="13">
        <v>-719.63324999999998</v>
      </c>
      <c r="M434" s="12"/>
      <c r="N434" s="13">
        <v>0</v>
      </c>
      <c r="O434" s="14"/>
      <c r="P434" s="13">
        <f t="shared" si="11"/>
        <v>7504.2373199999993</v>
      </c>
      <c r="Q434" s="12"/>
      <c r="R434" s="13">
        <v>7457.1924300000001</v>
      </c>
    </row>
    <row r="435" spans="1:18" x14ac:dyDescent="0.2">
      <c r="A435" s="47">
        <f t="shared" si="9"/>
        <v>24</v>
      </c>
      <c r="B435" s="47"/>
      <c r="C435" s="47">
        <v>39102</v>
      </c>
      <c r="D435" s="42" t="s">
        <v>162</v>
      </c>
      <c r="F435" s="57">
        <v>25</v>
      </c>
      <c r="G435" s="44"/>
      <c r="H435" s="13">
        <v>12650.318279999998</v>
      </c>
      <c r="I435" s="14"/>
      <c r="J435" s="13">
        <v>406.48552000000001</v>
      </c>
      <c r="K435" s="12"/>
      <c r="L435" s="13">
        <v>-355.47671000000003</v>
      </c>
      <c r="M435" s="12"/>
      <c r="N435" s="13">
        <v>0</v>
      </c>
      <c r="O435" s="14"/>
      <c r="P435" s="13">
        <f t="shared" si="11"/>
        <v>12701.327089999997</v>
      </c>
      <c r="Q435" s="12"/>
      <c r="R435" s="13">
        <v>12602.590310000001</v>
      </c>
    </row>
    <row r="436" spans="1:18" x14ac:dyDescent="0.2">
      <c r="A436" s="47">
        <f t="shared" si="9"/>
        <v>25</v>
      </c>
      <c r="B436" s="47"/>
      <c r="C436" s="47">
        <v>39103</v>
      </c>
      <c r="D436" s="42" t="s">
        <v>163</v>
      </c>
      <c r="F436" s="57">
        <v>14.299999999999999</v>
      </c>
      <c r="G436" s="44"/>
      <c r="H436" s="13">
        <v>0</v>
      </c>
      <c r="I436" s="14"/>
      <c r="J436" s="13">
        <v>0</v>
      </c>
      <c r="K436" s="12"/>
      <c r="L436" s="13">
        <v>0</v>
      </c>
      <c r="M436" s="12"/>
      <c r="N436" s="13">
        <v>0</v>
      </c>
      <c r="O436" s="14"/>
      <c r="P436" s="13">
        <f t="shared" si="11"/>
        <v>0</v>
      </c>
      <c r="Q436" s="12"/>
      <c r="R436" s="13">
        <v>0</v>
      </c>
    </row>
    <row r="437" spans="1:18" x14ac:dyDescent="0.2">
      <c r="A437" s="47">
        <f t="shared" si="9"/>
        <v>26</v>
      </c>
      <c r="B437" s="47"/>
      <c r="C437" s="47">
        <v>39104</v>
      </c>
      <c r="D437" s="42" t="s">
        <v>164</v>
      </c>
      <c r="F437" s="57">
        <v>20</v>
      </c>
      <c r="G437" s="44"/>
      <c r="H437" s="13">
        <v>40831.921999999991</v>
      </c>
      <c r="I437" s="14"/>
      <c r="J437" s="13">
        <v>12296.74884</v>
      </c>
      <c r="K437" s="12"/>
      <c r="L437" s="13">
        <v>-4121.2180099999996</v>
      </c>
      <c r="M437" s="12"/>
      <c r="N437" s="13">
        <v>0</v>
      </c>
      <c r="O437" s="14"/>
      <c r="P437" s="13">
        <f t="shared" si="11"/>
        <v>49007.452829999995</v>
      </c>
      <c r="Q437" s="12"/>
      <c r="R437" s="13">
        <v>42738.038350000003</v>
      </c>
    </row>
    <row r="438" spans="1:18" x14ac:dyDescent="0.2">
      <c r="A438" s="47">
        <f t="shared" si="9"/>
        <v>27</v>
      </c>
      <c r="B438" s="47"/>
      <c r="C438" s="47">
        <v>39202</v>
      </c>
      <c r="D438" s="69" t="s">
        <v>165</v>
      </c>
      <c r="F438" s="57">
        <v>7.5</v>
      </c>
      <c r="G438" s="44"/>
      <c r="H438" s="13">
        <v>21901.759489999993</v>
      </c>
      <c r="I438" s="14"/>
      <c r="J438" s="13">
        <v>8268.0578600000008</v>
      </c>
      <c r="K438" s="12"/>
      <c r="L438" s="13">
        <v>-1028.1193800000001</v>
      </c>
      <c r="M438" s="12"/>
      <c r="N438" s="13">
        <v>0</v>
      </c>
      <c r="O438" s="14"/>
      <c r="P438" s="13">
        <f t="shared" si="11"/>
        <v>29141.697969999994</v>
      </c>
      <c r="Q438" s="12"/>
      <c r="R438" s="13">
        <v>25330.578320000001</v>
      </c>
    </row>
    <row r="439" spans="1:18" x14ac:dyDescent="0.2">
      <c r="A439" s="47">
        <f t="shared" si="9"/>
        <v>28</v>
      </c>
      <c r="B439" s="47"/>
      <c r="C439" s="47">
        <v>39203</v>
      </c>
      <c r="D439" s="69" t="s">
        <v>166</v>
      </c>
      <c r="F439" s="57">
        <v>5.2</v>
      </c>
      <c r="G439" s="44"/>
      <c r="H439" s="13">
        <v>77389.21759</v>
      </c>
      <c r="I439" s="14"/>
      <c r="J439" s="13">
        <v>5089.7274299999999</v>
      </c>
      <c r="K439" s="12"/>
      <c r="L439" s="13">
        <v>-1748.18281</v>
      </c>
      <c r="M439" s="12"/>
      <c r="N439" s="13">
        <v>0</v>
      </c>
      <c r="O439" s="14"/>
      <c r="P439" s="13">
        <f t="shared" si="11"/>
        <v>80730.762210000001</v>
      </c>
      <c r="Q439" s="12"/>
      <c r="R439" s="13">
        <v>76876.688980000006</v>
      </c>
    </row>
    <row r="440" spans="1:18" x14ac:dyDescent="0.2">
      <c r="A440" s="47">
        <f t="shared" si="9"/>
        <v>29</v>
      </c>
      <c r="B440" s="53"/>
      <c r="C440" s="47">
        <v>39204</v>
      </c>
      <c r="D440" s="68" t="s">
        <v>167</v>
      </c>
      <c r="E440" s="60"/>
      <c r="F440" s="57">
        <v>6.5</v>
      </c>
      <c r="G440" s="44"/>
      <c r="H440" s="13">
        <v>0</v>
      </c>
      <c r="I440" s="14"/>
      <c r="J440" s="13">
        <v>0</v>
      </c>
      <c r="K440" s="12"/>
      <c r="L440" s="13">
        <v>0</v>
      </c>
      <c r="M440" s="12"/>
      <c r="N440" s="13">
        <v>0</v>
      </c>
      <c r="O440" s="14"/>
      <c r="P440" s="13">
        <f t="shared" si="11"/>
        <v>0</v>
      </c>
      <c r="Q440" s="12"/>
      <c r="R440" s="13">
        <v>0</v>
      </c>
    </row>
    <row r="441" spans="1:18" x14ac:dyDescent="0.2">
      <c r="A441" s="47">
        <f t="shared" si="9"/>
        <v>30</v>
      </c>
      <c r="B441" s="53"/>
      <c r="C441" s="47">
        <v>39212</v>
      </c>
      <c r="D441" s="42" t="s">
        <v>168</v>
      </c>
      <c r="F441" s="57">
        <v>6.1</v>
      </c>
      <c r="G441" s="44"/>
      <c r="H441" s="13">
        <v>4221.0104800000008</v>
      </c>
      <c r="I441" s="14"/>
      <c r="J441" s="13">
        <v>2011.67254</v>
      </c>
      <c r="K441" s="12"/>
      <c r="L441" s="13">
        <v>-102.48817</v>
      </c>
      <c r="M441" s="12"/>
      <c r="N441" s="13">
        <v>0</v>
      </c>
      <c r="O441" s="14"/>
      <c r="P441" s="13">
        <f t="shared" si="11"/>
        <v>6130.1948500000008</v>
      </c>
      <c r="Q441" s="12"/>
      <c r="R441" s="13">
        <v>5026.0309699999998</v>
      </c>
    </row>
    <row r="442" spans="1:18" x14ac:dyDescent="0.2">
      <c r="A442" s="47">
        <f t="shared" si="9"/>
        <v>31</v>
      </c>
      <c r="B442" s="53"/>
      <c r="C442" s="47">
        <v>39213</v>
      </c>
      <c r="D442" s="42" t="s">
        <v>169</v>
      </c>
      <c r="F442" s="57">
        <v>4.8</v>
      </c>
      <c r="G442" s="44"/>
      <c r="H442" s="13">
        <v>1033.0646300000001</v>
      </c>
      <c r="I442" s="14"/>
      <c r="J442" s="13">
        <v>38.08276</v>
      </c>
      <c r="K442" s="12"/>
      <c r="L442" s="13">
        <v>0</v>
      </c>
      <c r="M442" s="12"/>
      <c r="N442" s="13">
        <v>0</v>
      </c>
      <c r="O442" s="14"/>
      <c r="P442" s="13">
        <f t="shared" si="11"/>
        <v>1071.1473900000001</v>
      </c>
      <c r="Q442" s="12"/>
      <c r="R442" s="13">
        <v>1043.1068600000001</v>
      </c>
    </row>
    <row r="443" spans="1:18" x14ac:dyDescent="0.2">
      <c r="A443" s="47">
        <f t="shared" si="9"/>
        <v>32</v>
      </c>
      <c r="B443" s="53"/>
      <c r="C443" s="47">
        <v>39214</v>
      </c>
      <c r="D443" s="60" t="s">
        <v>170</v>
      </c>
      <c r="E443" s="60"/>
      <c r="F443" s="57">
        <v>4.7</v>
      </c>
      <c r="G443" s="44"/>
      <c r="H443" s="13">
        <v>0</v>
      </c>
      <c r="I443" s="14"/>
      <c r="J443" s="13">
        <v>0</v>
      </c>
      <c r="K443" s="12"/>
      <c r="L443" s="13">
        <v>0</v>
      </c>
      <c r="M443" s="12"/>
      <c r="N443" s="13">
        <v>0</v>
      </c>
      <c r="O443" s="14"/>
      <c r="P443" s="13">
        <f t="shared" si="11"/>
        <v>0</v>
      </c>
      <c r="Q443" s="12"/>
      <c r="R443" s="13">
        <v>0</v>
      </c>
    </row>
    <row r="444" spans="1:18" x14ac:dyDescent="0.2">
      <c r="A444" s="47">
        <f t="shared" si="9"/>
        <v>33</v>
      </c>
      <c r="B444" s="53"/>
      <c r="C444" s="47">
        <v>39300</v>
      </c>
      <c r="D444" s="60" t="s">
        <v>171</v>
      </c>
      <c r="E444" s="60"/>
      <c r="F444" s="57">
        <v>14.299999999999999</v>
      </c>
      <c r="G444" s="44"/>
      <c r="H444" s="13">
        <v>0</v>
      </c>
      <c r="I444" s="14"/>
      <c r="J444" s="13">
        <v>0</v>
      </c>
      <c r="K444" s="12"/>
      <c r="L444" s="13">
        <v>0</v>
      </c>
      <c r="M444" s="12"/>
      <c r="N444" s="13">
        <v>0</v>
      </c>
      <c r="O444" s="14"/>
      <c r="P444" s="13">
        <f t="shared" si="11"/>
        <v>0</v>
      </c>
      <c r="Q444" s="12"/>
      <c r="R444" s="13">
        <v>0</v>
      </c>
    </row>
    <row r="445" spans="1:18" x14ac:dyDescent="0.2">
      <c r="A445" s="47">
        <f t="shared" si="9"/>
        <v>34</v>
      </c>
      <c r="B445" s="53"/>
      <c r="C445" s="47">
        <v>39400</v>
      </c>
      <c r="D445" s="60" t="s">
        <v>172</v>
      </c>
      <c r="E445" s="60"/>
      <c r="F445" s="57">
        <v>14.299999999999999</v>
      </c>
      <c r="G445" s="44"/>
      <c r="H445" s="13">
        <v>12764.171400000003</v>
      </c>
      <c r="I445" s="14"/>
      <c r="J445" s="13">
        <v>4795.9005299999999</v>
      </c>
      <c r="K445" s="12"/>
      <c r="L445" s="13">
        <v>-1556.34601</v>
      </c>
      <c r="M445" s="12"/>
      <c r="N445" s="13">
        <v>-1797.51746</v>
      </c>
      <c r="O445" s="14"/>
      <c r="P445" s="13">
        <f t="shared" si="11"/>
        <v>14206.208460000002</v>
      </c>
      <c r="Q445" s="12"/>
      <c r="R445" s="13">
        <v>13153.90811</v>
      </c>
    </row>
    <row r="446" spans="1:18" x14ac:dyDescent="0.2">
      <c r="A446" s="47">
        <f t="shared" si="9"/>
        <v>35</v>
      </c>
      <c r="B446" s="53"/>
      <c r="C446" s="47">
        <v>39401</v>
      </c>
      <c r="D446" s="42" t="s">
        <v>173</v>
      </c>
      <c r="F446" s="57">
        <v>20</v>
      </c>
      <c r="G446" s="44"/>
      <c r="H446" s="13">
        <v>4188.5334300000004</v>
      </c>
      <c r="I446" s="14"/>
      <c r="J446" s="13">
        <v>0</v>
      </c>
      <c r="K446" s="12"/>
      <c r="L446" s="13">
        <v>0</v>
      </c>
      <c r="M446" s="12"/>
      <c r="N446" s="13">
        <v>0</v>
      </c>
      <c r="O446" s="14"/>
      <c r="P446" s="13">
        <f t="shared" si="11"/>
        <v>4188.5334300000004</v>
      </c>
      <c r="Q446" s="12"/>
      <c r="R446" s="13">
        <v>4188.5334300000004</v>
      </c>
    </row>
    <row r="447" spans="1:18" x14ac:dyDescent="0.2">
      <c r="A447" s="47">
        <f t="shared" si="9"/>
        <v>36</v>
      </c>
      <c r="B447" s="53"/>
      <c r="C447" s="47">
        <v>39500</v>
      </c>
      <c r="D447" s="42" t="s">
        <v>174</v>
      </c>
      <c r="F447" s="57">
        <v>14.299999999999999</v>
      </c>
      <c r="G447" s="44"/>
      <c r="H447" s="13">
        <v>2674.1884300000011</v>
      </c>
      <c r="I447" s="14"/>
      <c r="J447" s="13">
        <v>178.17370000000003</v>
      </c>
      <c r="K447" s="12"/>
      <c r="L447" s="13">
        <v>-155.18726999999998</v>
      </c>
      <c r="M447" s="12"/>
      <c r="N447" s="13">
        <v>0</v>
      </c>
      <c r="O447" s="14"/>
      <c r="P447" s="13">
        <f t="shared" si="11"/>
        <v>2697.174860000001</v>
      </c>
      <c r="Q447" s="12"/>
      <c r="R447" s="13">
        <v>2732.3339900000001</v>
      </c>
    </row>
    <row r="448" spans="1:18" x14ac:dyDescent="0.2">
      <c r="A448" s="47">
        <f t="shared" si="9"/>
        <v>37</v>
      </c>
      <c r="B448" s="53"/>
      <c r="C448" s="47">
        <v>39600</v>
      </c>
      <c r="D448" s="42" t="s">
        <v>175</v>
      </c>
      <c r="F448" s="57">
        <v>14.299999999999999</v>
      </c>
      <c r="G448" s="44"/>
      <c r="H448" s="13">
        <v>0</v>
      </c>
      <c r="I448" s="14"/>
      <c r="J448" s="13">
        <v>0</v>
      </c>
      <c r="K448" s="12"/>
      <c r="L448" s="13">
        <v>0</v>
      </c>
      <c r="M448" s="12"/>
      <c r="N448" s="13">
        <v>0</v>
      </c>
      <c r="O448" s="14"/>
      <c r="P448" s="13">
        <f t="shared" si="11"/>
        <v>0</v>
      </c>
      <c r="Q448" s="12"/>
      <c r="R448" s="13">
        <v>0</v>
      </c>
    </row>
    <row r="449" spans="1:18" x14ac:dyDescent="0.2">
      <c r="A449" s="47">
        <f t="shared" si="9"/>
        <v>38</v>
      </c>
      <c r="B449" s="53"/>
      <c r="C449" s="47">
        <v>39700</v>
      </c>
      <c r="D449" s="60" t="s">
        <v>176</v>
      </c>
      <c r="E449" s="60"/>
      <c r="F449" s="57">
        <v>14.299999999999999</v>
      </c>
      <c r="G449" s="44"/>
      <c r="H449" s="13">
        <v>40948.50961000003</v>
      </c>
      <c r="I449" s="14"/>
      <c r="J449" s="13">
        <v>6579.5639600000004</v>
      </c>
      <c r="K449" s="12"/>
      <c r="L449" s="13">
        <v>-3429.5674300000001</v>
      </c>
      <c r="M449" s="12"/>
      <c r="N449" s="13">
        <v>0</v>
      </c>
      <c r="O449" s="14"/>
      <c r="P449" s="13">
        <f t="shared" si="11"/>
        <v>44098.506140000027</v>
      </c>
      <c r="Q449" s="12"/>
      <c r="R449" s="13">
        <v>41903.416069999999</v>
      </c>
    </row>
    <row r="450" spans="1:18" x14ac:dyDescent="0.2">
      <c r="A450" s="47">
        <f t="shared" si="9"/>
        <v>39</v>
      </c>
      <c r="B450" s="53"/>
      <c r="C450" s="45">
        <v>39725</v>
      </c>
      <c r="D450" s="60" t="s">
        <v>177</v>
      </c>
      <c r="E450" s="60"/>
      <c r="F450" s="57">
        <v>2.9</v>
      </c>
      <c r="G450" s="44"/>
      <c r="H450" s="13">
        <v>39503.986780000014</v>
      </c>
      <c r="I450" s="14"/>
      <c r="J450" s="13">
        <v>2874.4104600000001</v>
      </c>
      <c r="K450" s="12"/>
      <c r="L450" s="13">
        <v>-427.67090999999999</v>
      </c>
      <c r="M450" s="12"/>
      <c r="N450" s="13">
        <v>207.77195</v>
      </c>
      <c r="O450" s="14"/>
      <c r="P450" s="13">
        <f t="shared" si="11"/>
        <v>42158.498280000014</v>
      </c>
      <c r="Q450" s="12"/>
      <c r="R450" s="13">
        <v>40608.551380000004</v>
      </c>
    </row>
    <row r="451" spans="1:18" x14ac:dyDescent="0.2">
      <c r="A451" s="47">
        <f t="shared" si="9"/>
        <v>40</v>
      </c>
      <c r="B451" s="53"/>
      <c r="C451" s="45">
        <v>39800</v>
      </c>
      <c r="D451" s="60" t="s">
        <v>178</v>
      </c>
      <c r="E451" s="60"/>
      <c r="F451" s="57">
        <v>14.299999999999999</v>
      </c>
      <c r="G451" s="44"/>
      <c r="H451" s="13">
        <v>4717.6438600000001</v>
      </c>
      <c r="I451" s="14"/>
      <c r="J451" s="13">
        <v>537.58660999999995</v>
      </c>
      <c r="K451" s="12"/>
      <c r="L451" s="13">
        <v>-92.954009999999997</v>
      </c>
      <c r="M451" s="12"/>
      <c r="N451" s="13">
        <v>0</v>
      </c>
      <c r="O451" s="14"/>
      <c r="P451" s="13">
        <f t="shared" si="11"/>
        <v>5162.27646</v>
      </c>
      <c r="Q451" s="12"/>
      <c r="R451" s="13">
        <v>4984.44337</v>
      </c>
    </row>
    <row r="452" spans="1:18" ht="13.5" thickBot="1" x14ac:dyDescent="0.25">
      <c r="A452" s="47">
        <f t="shared" si="9"/>
        <v>41</v>
      </c>
      <c r="B452" s="53"/>
      <c r="C452" s="45"/>
      <c r="D452" s="60" t="s">
        <v>179</v>
      </c>
      <c r="E452" s="60"/>
      <c r="H452" s="27">
        <f>SUM(H433:H451)</f>
        <v>405986.74639999995</v>
      </c>
      <c r="I452" s="17"/>
      <c r="J452" s="27">
        <f>SUM(J433:J451)</f>
        <v>50454.720259999995</v>
      </c>
      <c r="K452" s="17"/>
      <c r="L452" s="27">
        <f>SUM(L433:L451)</f>
        <v>-14351.882309999999</v>
      </c>
      <c r="M452" s="17"/>
      <c r="N452" s="27">
        <f>SUM(N433:N451)</f>
        <v>-1589.74551</v>
      </c>
      <c r="O452" s="17"/>
      <c r="P452" s="27">
        <f>SUM(P433:P451)</f>
        <v>440499.83884000004</v>
      </c>
      <c r="Q452" s="17"/>
      <c r="R452" s="27">
        <f>SUM(R433:R451)</f>
        <v>416522.28566000005</v>
      </c>
    </row>
    <row r="453" spans="1:18" ht="13.5" thickTop="1" x14ac:dyDescent="0.2">
      <c r="A453" s="47">
        <f t="shared" si="9"/>
        <v>42</v>
      </c>
      <c r="B453" s="53"/>
      <c r="C453" s="57"/>
      <c r="O453" s="44"/>
    </row>
    <row r="454" spans="1:18" ht="13.5" thickBot="1" x14ac:dyDescent="0.25">
      <c r="A454" s="47">
        <f t="shared" si="9"/>
        <v>43</v>
      </c>
      <c r="B454" s="53"/>
      <c r="C454" s="57"/>
      <c r="D454" s="68" t="s">
        <v>180</v>
      </c>
      <c r="E454" s="60"/>
      <c r="F454" s="86"/>
      <c r="G454" s="86"/>
      <c r="H454" s="11">
        <f>SUM(H133,H379,H395,H430,H452)</f>
        <v>10870354.064409999</v>
      </c>
      <c r="I454" s="17"/>
      <c r="J454" s="11">
        <f>SUM(J133,J379,J395,J430,J452)</f>
        <v>939595.18604000006</v>
      </c>
      <c r="K454" s="17"/>
      <c r="L454" s="11">
        <f>SUM(L133,L379,L395,L430,L452)</f>
        <v>-94854.093869999997</v>
      </c>
      <c r="M454" s="17"/>
      <c r="N454" s="11">
        <f>SUM(N133,N379,N395,N430,N452)</f>
        <v>579.3838000000012</v>
      </c>
      <c r="O454" s="17"/>
      <c r="P454" s="11">
        <f>SUM(P133,P379,P395,P430,P452)</f>
        <v>11715674.540380001</v>
      </c>
      <c r="Q454" s="17"/>
      <c r="R454" s="11">
        <f>SUM(R133,R379,R395,R430,R452)</f>
        <v>11138595.89866</v>
      </c>
    </row>
    <row r="455" spans="1:18" ht="14.25" thickTop="1" thickBot="1" x14ac:dyDescent="0.25">
      <c r="A455" s="48">
        <f t="shared" si="9"/>
        <v>44</v>
      </c>
      <c r="B455" s="1" t="s">
        <v>61</v>
      </c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63"/>
      <c r="P455" s="41"/>
      <c r="Q455" s="41"/>
      <c r="R455" s="41"/>
    </row>
    <row r="456" spans="1:18" x14ac:dyDescent="0.2">
      <c r="A456" s="42" t="str">
        <f>$A$57</f>
        <v>Supporting Schedules:  B-08, B-11</v>
      </c>
      <c r="O456" s="44"/>
      <c r="P456" s="42" t="str">
        <f>$P$57</f>
        <v>Recap Schedules:  B-03, B-06</v>
      </c>
    </row>
    <row r="457" spans="1:18" ht="13.5" thickBot="1" x14ac:dyDescent="0.25">
      <c r="A457" s="41" t="str">
        <f>$A$1</f>
        <v>SCHEDULE B-07</v>
      </c>
      <c r="B457" s="41"/>
      <c r="C457" s="41"/>
      <c r="D457" s="41"/>
      <c r="E457" s="41"/>
      <c r="F457" s="41"/>
      <c r="G457" s="41" t="str">
        <f>$G$1</f>
        <v>PLANT BALANCES BY ACCOUNT AND SUB-ACCOUNT</v>
      </c>
      <c r="H457" s="41"/>
      <c r="I457" s="41"/>
      <c r="J457" s="41"/>
      <c r="K457" s="41"/>
      <c r="L457" s="41"/>
      <c r="M457" s="41"/>
      <c r="N457" s="41"/>
      <c r="O457" s="63"/>
      <c r="P457" s="41"/>
      <c r="Q457" s="41"/>
      <c r="R457" s="63" t="str">
        <f>"Page "&amp;TRIM(MID(R400,5,3))+1&amp;" of 30"</f>
        <v>Page 29 of 30</v>
      </c>
    </row>
    <row r="458" spans="1:18" x14ac:dyDescent="0.2">
      <c r="A458" s="42" t="str">
        <f>$A$2</f>
        <v>FLORIDA PUBLIC SERVICE COMMISSION</v>
      </c>
      <c r="B458" s="64"/>
      <c r="E458" s="44" t="str">
        <f>$E$2</f>
        <v xml:space="preserve">                  EXPLANATION:</v>
      </c>
      <c r="F458" s="42" t="str">
        <f>IF($F$2="","",$F$2)</f>
        <v>Provide the depreciation rate and plant balances for each account or sub-account to which</v>
      </c>
      <c r="J458" s="65"/>
      <c r="K458" s="65"/>
      <c r="M458" s="65"/>
      <c r="N458" s="65"/>
      <c r="O458" s="66"/>
      <c r="P458" s="42" t="str">
        <f>$P$2</f>
        <v>Type of data shown:</v>
      </c>
      <c r="R458" s="43"/>
    </row>
    <row r="459" spans="1:18" x14ac:dyDescent="0.2">
      <c r="B459" s="64"/>
      <c r="F459" s="42" t="str">
        <f>IF($F$3="","",$F$3)</f>
        <v>a separate depreciation rate is prescribed. (Include Amortization/Recovery schedule amounts).</v>
      </c>
      <c r="J459" s="44"/>
      <c r="K459" s="43"/>
      <c r="N459" s="44"/>
      <c r="O459" s="44" t="str">
        <f>IF($O$3=0,"",$O$3)</f>
        <v/>
      </c>
      <c r="P459" s="43" t="str">
        <f>$P$3</f>
        <v>Projected Test Year Ended 12/31/2025</v>
      </c>
      <c r="R459" s="44"/>
    </row>
    <row r="460" spans="1:18" x14ac:dyDescent="0.2">
      <c r="A460" s="42" t="str">
        <f>$A$4</f>
        <v>COMPANY: TAMPA ELECTRIC COMPANY</v>
      </c>
      <c r="B460" s="64"/>
      <c r="F460" s="42" t="str">
        <f>IF(+$F$4="","",$F$4)</f>
        <v/>
      </c>
      <c r="J460" s="44"/>
      <c r="K460" s="43"/>
      <c r="L460" s="44"/>
      <c r="O460" s="44" t="str">
        <f>IF($O$4=0,"",$O$4)</f>
        <v/>
      </c>
      <c r="P460" s="43" t="str">
        <f>$P$4</f>
        <v>Projected Prior Year Ended 12/31/2024</v>
      </c>
      <c r="R460" s="44"/>
    </row>
    <row r="461" spans="1:18" x14ac:dyDescent="0.2">
      <c r="B461" s="64"/>
      <c r="F461" s="42" t="str">
        <f>IF(+$F$5="","",$F$5)</f>
        <v/>
      </c>
      <c r="J461" s="44"/>
      <c r="K461" s="43"/>
      <c r="L461" s="44"/>
      <c r="O461" s="44" t="str">
        <f>IF($O$5=0,"",$O$5)</f>
        <v>XX</v>
      </c>
      <c r="P461" s="43" t="str">
        <f>$P$5</f>
        <v>Historical Prior Year Ended 12/31/2023</v>
      </c>
      <c r="R461" s="44"/>
    </row>
    <row r="462" spans="1:18" x14ac:dyDescent="0.2">
      <c r="B462" s="64"/>
      <c r="J462" s="44"/>
      <c r="K462" s="43"/>
      <c r="L462" s="44"/>
      <c r="O462" s="44"/>
      <c r="P462" s="43" t="str">
        <f>$P$6</f>
        <v xml:space="preserve"> Witness: C. Aldazabal / J. Chronister / C. Heck /</v>
      </c>
      <c r="R462" s="44"/>
    </row>
    <row r="463" spans="1:18" ht="13.5" thickBot="1" x14ac:dyDescent="0.25">
      <c r="A463" s="41" t="str">
        <f>A$7</f>
        <v>DOCKET NO. 20240026-EI</v>
      </c>
      <c r="B463" s="67"/>
      <c r="C463" s="41"/>
      <c r="D463" s="41"/>
      <c r="E463" s="41"/>
      <c r="F463" s="41" t="str">
        <f>IF(+$F$7="","",$F$7)</f>
        <v/>
      </c>
      <c r="G463" s="41"/>
      <c r="H463" s="48" t="str">
        <f>IF($H$7="","",$H$7)</f>
        <v>(Dollar in 000's)</v>
      </c>
      <c r="I463" s="41"/>
      <c r="J463" s="41"/>
      <c r="K463" s="41"/>
      <c r="L463" s="41"/>
      <c r="M463" s="41"/>
      <c r="N463" s="41"/>
      <c r="O463" s="63"/>
      <c r="P463" s="41" t="str">
        <f>$P$7</f>
        <v xml:space="preserve">                   R. Latta / K. Sparkman / K. Stryker / C. Whitworth</v>
      </c>
      <c r="Q463" s="41"/>
      <c r="R463" s="41"/>
    </row>
    <row r="464" spans="1:18" x14ac:dyDescent="0.2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6"/>
      <c r="P464" s="45"/>
      <c r="Q464" s="45"/>
      <c r="R464" s="45"/>
    </row>
    <row r="465" spans="1:18" x14ac:dyDescent="0.2">
      <c r="C465" s="45" t="s">
        <v>15</v>
      </c>
      <c r="D465" s="45" t="s">
        <v>16</v>
      </c>
      <c r="E465" s="45"/>
      <c r="F465" s="45" t="s">
        <v>17</v>
      </c>
      <c r="G465" s="45"/>
      <c r="H465" s="45" t="s">
        <v>18</v>
      </c>
      <c r="I465" s="45"/>
      <c r="J465" s="47" t="s">
        <v>19</v>
      </c>
      <c r="K465" s="47"/>
      <c r="L465" s="45" t="s">
        <v>20</v>
      </c>
      <c r="M465" s="45"/>
      <c r="N465" s="45" t="s">
        <v>21</v>
      </c>
      <c r="O465" s="46"/>
      <c r="P465" s="45" t="s">
        <v>22</v>
      </c>
      <c r="Q465" s="45"/>
      <c r="R465" s="45" t="s">
        <v>23</v>
      </c>
    </row>
    <row r="466" spans="1:18" x14ac:dyDescent="0.2">
      <c r="C466" s="47" t="s">
        <v>24</v>
      </c>
      <c r="D466" s="47" t="s">
        <v>24</v>
      </c>
      <c r="F466" s="47" t="s">
        <v>25</v>
      </c>
      <c r="G466" s="47"/>
      <c r="H466" s="45" t="s">
        <v>26</v>
      </c>
      <c r="I466" s="47"/>
      <c r="J466" s="45" t="s">
        <v>27</v>
      </c>
      <c r="K466" s="47"/>
      <c r="L466" s="47" t="s">
        <v>27</v>
      </c>
      <c r="M466" s="47"/>
      <c r="O466" s="44"/>
      <c r="P466" s="47" t="s">
        <v>26</v>
      </c>
      <c r="R466" s="47"/>
    </row>
    <row r="467" spans="1:18" x14ac:dyDescent="0.2">
      <c r="A467" s="47" t="s">
        <v>28</v>
      </c>
      <c r="B467" s="47"/>
      <c r="C467" s="47" t="s">
        <v>29</v>
      </c>
      <c r="D467" s="47" t="s">
        <v>29</v>
      </c>
      <c r="E467" s="45"/>
      <c r="F467" s="47" t="s">
        <v>30</v>
      </c>
      <c r="G467" s="47"/>
      <c r="H467" s="47" t="s">
        <v>31</v>
      </c>
      <c r="I467" s="47"/>
      <c r="J467" s="47" t="s">
        <v>26</v>
      </c>
      <c r="K467" s="45"/>
      <c r="L467" s="47" t="s">
        <v>26</v>
      </c>
      <c r="M467" s="43"/>
      <c r="N467" s="47" t="s">
        <v>32</v>
      </c>
      <c r="O467" s="46"/>
      <c r="P467" s="45" t="s">
        <v>31</v>
      </c>
      <c r="Q467" s="45"/>
      <c r="R467" s="47" t="s">
        <v>33</v>
      </c>
    </row>
    <row r="468" spans="1:18" ht="13.5" thickBot="1" x14ac:dyDescent="0.25">
      <c r="A468" s="48" t="s">
        <v>34</v>
      </c>
      <c r="B468" s="48"/>
      <c r="C468" s="48" t="s">
        <v>35</v>
      </c>
      <c r="D468" s="48" t="s">
        <v>36</v>
      </c>
      <c r="E468" s="48"/>
      <c r="F468" s="49" t="s">
        <v>37</v>
      </c>
      <c r="G468" s="49"/>
      <c r="H468" s="49" t="s">
        <v>38</v>
      </c>
      <c r="I468" s="50"/>
      <c r="J468" s="49" t="s">
        <v>39</v>
      </c>
      <c r="K468" s="50"/>
      <c r="L468" s="50" t="s">
        <v>40</v>
      </c>
      <c r="M468" s="51"/>
      <c r="N468" s="51" t="s">
        <v>41</v>
      </c>
      <c r="O468" s="52"/>
      <c r="P468" s="51" t="s">
        <v>42</v>
      </c>
      <c r="Q468" s="51"/>
      <c r="R468" s="51" t="s">
        <v>43</v>
      </c>
    </row>
    <row r="469" spans="1:18" x14ac:dyDescent="0.2">
      <c r="A469" s="47">
        <v>1</v>
      </c>
      <c r="B469" s="53"/>
      <c r="O469" s="44"/>
    </row>
    <row r="470" spans="1:18" x14ac:dyDescent="0.2">
      <c r="A470" s="47">
        <f t="shared" ref="A470:A512" si="12">A469+1</f>
        <v>2</v>
      </c>
      <c r="B470" s="53"/>
      <c r="C470" s="57"/>
      <c r="D470" s="42" t="s">
        <v>181</v>
      </c>
      <c r="H470" s="84"/>
      <c r="I470" s="84"/>
      <c r="J470" s="84"/>
      <c r="K470" s="84"/>
      <c r="L470" s="84"/>
      <c r="M470" s="84"/>
      <c r="N470" s="84"/>
      <c r="O470" s="85"/>
      <c r="P470" s="84"/>
      <c r="Q470" s="84"/>
      <c r="R470" s="84"/>
    </row>
    <row r="471" spans="1:18" x14ac:dyDescent="0.2">
      <c r="A471" s="47">
        <f t="shared" si="12"/>
        <v>3</v>
      </c>
      <c r="B471" s="53"/>
      <c r="C471" s="47" t="s">
        <v>182</v>
      </c>
      <c r="D471" s="26" t="s">
        <v>183</v>
      </c>
      <c r="E471" s="20"/>
      <c r="F471" s="57">
        <v>0</v>
      </c>
      <c r="G471" s="44"/>
      <c r="H471" s="13">
        <v>6923.6285099999996</v>
      </c>
      <c r="I471" s="14"/>
      <c r="J471" s="13">
        <v>0</v>
      </c>
      <c r="K471" s="12"/>
      <c r="L471" s="13">
        <v>0</v>
      </c>
      <c r="M471" s="12"/>
      <c r="N471" s="13">
        <v>0</v>
      </c>
      <c r="O471" s="14"/>
      <c r="P471" s="13">
        <f>SUM(H471,J471,L471,N471)</f>
        <v>6923.6285099999996</v>
      </c>
      <c r="Q471" s="12"/>
      <c r="R471" s="13">
        <v>6923.6285099999996</v>
      </c>
    </row>
    <row r="472" spans="1:18" x14ac:dyDescent="0.2">
      <c r="A472" s="47">
        <f t="shared" si="12"/>
        <v>4</v>
      </c>
      <c r="B472" s="53"/>
      <c r="C472" s="47" t="s">
        <v>184</v>
      </c>
      <c r="D472" s="10" t="s">
        <v>185</v>
      </c>
      <c r="E472" s="23"/>
      <c r="F472" s="57">
        <v>0</v>
      </c>
      <c r="G472" s="44"/>
      <c r="H472" s="13">
        <v>155125.16365999999</v>
      </c>
      <c r="I472" s="14"/>
      <c r="J472" s="13">
        <v>32134.795999999998</v>
      </c>
      <c r="K472" s="12"/>
      <c r="L472" s="13">
        <v>0</v>
      </c>
      <c r="M472" s="12"/>
      <c r="N472" s="13">
        <v>0</v>
      </c>
      <c r="O472" s="14"/>
      <c r="P472" s="13">
        <f>SUM(H472,J472,L472,N472)</f>
        <v>187259.95965999999</v>
      </c>
      <c r="Q472" s="12"/>
      <c r="R472" s="13">
        <v>155668.15599999999</v>
      </c>
    </row>
    <row r="473" spans="1:18" x14ac:dyDescent="0.2">
      <c r="A473" s="47">
        <f t="shared" si="12"/>
        <v>5</v>
      </c>
      <c r="B473" s="53"/>
      <c r="C473" s="47">
        <v>35000</v>
      </c>
      <c r="D473" s="25" t="s">
        <v>186</v>
      </c>
      <c r="E473" s="24"/>
      <c r="F473" s="57">
        <v>0</v>
      </c>
      <c r="G473" s="44"/>
      <c r="H473" s="13">
        <v>17789.162969999998</v>
      </c>
      <c r="I473" s="14"/>
      <c r="J473" s="13">
        <v>10.83559</v>
      </c>
      <c r="K473" s="12"/>
      <c r="L473" s="13">
        <v>0</v>
      </c>
      <c r="M473" s="12"/>
      <c r="N473" s="13">
        <v>0</v>
      </c>
      <c r="O473" s="14"/>
      <c r="P473" s="13">
        <f>SUM(H473,J473,L473,N473)</f>
        <v>17799.998559999996</v>
      </c>
      <c r="Q473" s="12"/>
      <c r="R473" s="13">
        <v>17793.074949999998</v>
      </c>
    </row>
    <row r="474" spans="1:18" x14ac:dyDescent="0.2">
      <c r="A474" s="47">
        <f t="shared" si="12"/>
        <v>6</v>
      </c>
      <c r="B474" s="53"/>
      <c r="C474" s="47">
        <v>36000</v>
      </c>
      <c r="D474" s="25" t="s">
        <v>187</v>
      </c>
      <c r="E474" s="24"/>
      <c r="F474" s="57">
        <v>0</v>
      </c>
      <c r="G474" s="44"/>
      <c r="H474" s="13">
        <v>10119.782539999998</v>
      </c>
      <c r="I474" s="14"/>
      <c r="J474" s="13">
        <v>0</v>
      </c>
      <c r="K474" s="12"/>
      <c r="L474" s="13">
        <v>0</v>
      </c>
      <c r="M474" s="12"/>
      <c r="N474" s="13">
        <v>0</v>
      </c>
      <c r="O474" s="14"/>
      <c r="P474" s="13">
        <f>SUM(H474,J474,L474,N474)</f>
        <v>10119.782539999998</v>
      </c>
      <c r="Q474" s="12"/>
      <c r="R474" s="13">
        <v>10119.782539999998</v>
      </c>
    </row>
    <row r="475" spans="1:18" x14ac:dyDescent="0.2">
      <c r="A475" s="47">
        <f t="shared" si="12"/>
        <v>7</v>
      </c>
      <c r="B475" s="53"/>
      <c r="C475" s="47">
        <v>38900</v>
      </c>
      <c r="D475" s="25" t="s">
        <v>188</v>
      </c>
      <c r="E475" s="24"/>
      <c r="F475" s="57">
        <v>0</v>
      </c>
      <c r="G475" s="44"/>
      <c r="H475" s="13">
        <v>3286.63042</v>
      </c>
      <c r="I475" s="14"/>
      <c r="J475" s="13">
        <v>0</v>
      </c>
      <c r="K475" s="12"/>
      <c r="L475" s="13">
        <v>0</v>
      </c>
      <c r="M475" s="12"/>
      <c r="N475" s="13">
        <v>0</v>
      </c>
      <c r="O475" s="14"/>
      <c r="P475" s="13">
        <f>SUM(H475,J475,L475,N475)</f>
        <v>3286.63042</v>
      </c>
      <c r="Q475" s="12"/>
      <c r="R475" s="13">
        <v>3286.63042</v>
      </c>
    </row>
    <row r="476" spans="1:18" ht="13.5" thickBot="1" x14ac:dyDescent="0.25">
      <c r="A476" s="47">
        <f t="shared" si="12"/>
        <v>8</v>
      </c>
      <c r="B476" s="53"/>
      <c r="C476" s="47"/>
      <c r="D476" s="10" t="s">
        <v>189</v>
      </c>
      <c r="E476" s="23"/>
      <c r="F476" s="19"/>
      <c r="G476" s="23"/>
      <c r="H476" s="16">
        <f>SUM(H471:H475)</f>
        <v>193244.36809999999</v>
      </c>
      <c r="I476" s="17"/>
      <c r="J476" s="16">
        <f>SUM(J471:J475)</f>
        <v>32145.631589999997</v>
      </c>
      <c r="K476" s="17"/>
      <c r="L476" s="16">
        <f>SUM(L471:L475)</f>
        <v>0</v>
      </c>
      <c r="M476" s="17"/>
      <c r="N476" s="16">
        <f>SUM(N471:N475)</f>
        <v>0</v>
      </c>
      <c r="O476" s="17"/>
      <c r="P476" s="16">
        <f>SUM(P471:P475)</f>
        <v>225389.99969</v>
      </c>
      <c r="Q476" s="17"/>
      <c r="R476" s="16">
        <f>SUM(R471:R475)</f>
        <v>193791.27241999999</v>
      </c>
    </row>
    <row r="477" spans="1:18" ht="13.5" thickTop="1" x14ac:dyDescent="0.2">
      <c r="A477" s="47">
        <f t="shared" si="12"/>
        <v>9</v>
      </c>
      <c r="B477" s="53"/>
      <c r="F477" s="58"/>
      <c r="O477" s="44"/>
    </row>
    <row r="478" spans="1:18" x14ac:dyDescent="0.2">
      <c r="A478" s="47">
        <f t="shared" si="12"/>
        <v>10</v>
      </c>
      <c r="B478" s="53"/>
      <c r="C478" s="47"/>
      <c r="D478" s="22" t="s">
        <v>190</v>
      </c>
      <c r="E478" s="20"/>
      <c r="F478" s="21"/>
      <c r="G478" s="20"/>
      <c r="H478" s="17"/>
      <c r="I478" s="17"/>
      <c r="J478" s="74"/>
      <c r="K478" s="17"/>
      <c r="L478" s="74"/>
      <c r="M478" s="17"/>
      <c r="N478" s="74"/>
      <c r="O478" s="17"/>
      <c r="P478" s="74"/>
      <c r="Q478" s="17"/>
      <c r="R478" s="74"/>
    </row>
    <row r="479" spans="1:18" x14ac:dyDescent="0.2">
      <c r="A479" s="47">
        <f t="shared" si="12"/>
        <v>11</v>
      </c>
      <c r="B479" s="53"/>
      <c r="C479" s="47">
        <v>30315</v>
      </c>
      <c r="D479" s="6" t="s">
        <v>191</v>
      </c>
      <c r="F479" s="57">
        <v>6.7</v>
      </c>
      <c r="G479" s="44"/>
      <c r="H479" s="13">
        <v>458241.10753999994</v>
      </c>
      <c r="I479" s="14"/>
      <c r="J479" s="13">
        <v>63276.048900000002</v>
      </c>
      <c r="K479" s="12"/>
      <c r="L479" s="13">
        <v>0</v>
      </c>
      <c r="M479" s="12"/>
      <c r="N479" s="13">
        <v>0</v>
      </c>
      <c r="O479" s="14"/>
      <c r="P479" s="13">
        <f>SUM(H479,J479,L479,N479)</f>
        <v>521517.15643999993</v>
      </c>
      <c r="Q479" s="12"/>
      <c r="R479" s="13">
        <v>479238.88493</v>
      </c>
    </row>
    <row r="480" spans="1:18" x14ac:dyDescent="0.2">
      <c r="A480" s="47">
        <f t="shared" si="12"/>
        <v>12</v>
      </c>
      <c r="B480" s="53"/>
      <c r="C480" s="47">
        <v>30302</v>
      </c>
      <c r="D480" s="42" t="s">
        <v>192</v>
      </c>
      <c r="F480" s="57">
        <v>0</v>
      </c>
      <c r="G480" s="44"/>
      <c r="H480" s="13">
        <v>0</v>
      </c>
      <c r="I480" s="14"/>
      <c r="J480" s="13">
        <v>0</v>
      </c>
      <c r="K480" s="12"/>
      <c r="L480" s="13">
        <v>0</v>
      </c>
      <c r="M480" s="12"/>
      <c r="N480" s="13">
        <v>0</v>
      </c>
      <c r="O480" s="14"/>
      <c r="P480" s="13">
        <f>SUM(H480,J480,L480,N480)</f>
        <v>0</v>
      </c>
      <c r="Q480" s="12"/>
      <c r="R480" s="13">
        <v>0</v>
      </c>
    </row>
    <row r="481" spans="1:18" x14ac:dyDescent="0.2">
      <c r="A481" s="47">
        <f t="shared" si="12"/>
        <v>13</v>
      </c>
      <c r="B481" s="53"/>
      <c r="C481" s="47">
        <v>30399</v>
      </c>
      <c r="D481" s="42" t="s">
        <v>193</v>
      </c>
      <c r="F481" s="57">
        <v>3.3000000000000003</v>
      </c>
      <c r="G481" s="44"/>
      <c r="H481" s="13">
        <v>2728.4574400000001</v>
      </c>
      <c r="I481" s="14"/>
      <c r="J481" s="13">
        <v>1836.48071</v>
      </c>
      <c r="K481" s="12"/>
      <c r="L481" s="13">
        <v>0</v>
      </c>
      <c r="M481" s="12"/>
      <c r="N481" s="13">
        <v>0</v>
      </c>
      <c r="O481" s="14"/>
      <c r="P481" s="13">
        <f>SUM(H481,J481,L481,N481)</f>
        <v>4564.93815</v>
      </c>
      <c r="Q481" s="12"/>
      <c r="R481" s="13">
        <v>3449.9922900000001</v>
      </c>
    </row>
    <row r="482" spans="1:18" ht="13.5" thickBot="1" x14ac:dyDescent="0.25">
      <c r="A482" s="47">
        <f t="shared" si="12"/>
        <v>14</v>
      </c>
      <c r="D482" s="10" t="s">
        <v>194</v>
      </c>
      <c r="E482" s="18"/>
      <c r="F482" s="19"/>
      <c r="G482" s="18"/>
      <c r="H482" s="16">
        <f>SUM(H479:H481)</f>
        <v>460969.56497999997</v>
      </c>
      <c r="I482" s="17"/>
      <c r="J482" s="16">
        <f>SUM(J479:J481)</f>
        <v>65112.529610000005</v>
      </c>
      <c r="K482" s="17"/>
      <c r="L482" s="16">
        <f>SUM(L479:L481)</f>
        <v>0</v>
      </c>
      <c r="M482" s="17"/>
      <c r="N482" s="16">
        <f>SUM(N479:N481)</f>
        <v>0</v>
      </c>
      <c r="O482" s="17"/>
      <c r="P482" s="16">
        <f>SUM(P479:P481)</f>
        <v>526082.09458999988</v>
      </c>
      <c r="Q482" s="17"/>
      <c r="R482" s="16">
        <f>SUM(R479:R481)</f>
        <v>482688.87722000002</v>
      </c>
    </row>
    <row r="483" spans="1:18" ht="13.5" thickTop="1" x14ac:dyDescent="0.2">
      <c r="A483" s="47">
        <f t="shared" si="12"/>
        <v>15</v>
      </c>
      <c r="F483" s="58"/>
      <c r="O483" s="44"/>
    </row>
    <row r="484" spans="1:18" x14ac:dyDescent="0.2">
      <c r="A484" s="47">
        <f t="shared" si="12"/>
        <v>16</v>
      </c>
      <c r="D484" s="87" t="s">
        <v>195</v>
      </c>
      <c r="F484" s="58"/>
      <c r="O484" s="44"/>
    </row>
    <row r="485" spans="1:18" x14ac:dyDescent="0.2">
      <c r="A485" s="47">
        <f t="shared" si="12"/>
        <v>17</v>
      </c>
      <c r="C485" s="47">
        <v>31700</v>
      </c>
      <c r="D485" s="42" t="s">
        <v>196</v>
      </c>
      <c r="F485" s="57">
        <v>2.8</v>
      </c>
      <c r="G485" s="44"/>
      <c r="H485" s="13">
        <v>30036.948829999998</v>
      </c>
      <c r="I485" s="14"/>
      <c r="J485" s="13">
        <v>0</v>
      </c>
      <c r="K485" s="12"/>
      <c r="L485" s="13">
        <v>-24434.030350000001</v>
      </c>
      <c r="M485" s="12"/>
      <c r="N485" s="13">
        <v>0</v>
      </c>
      <c r="O485" s="14"/>
      <c r="P485" s="13">
        <f>SUM(H485,J485,L485,N485)</f>
        <v>5602.9184799999966</v>
      </c>
      <c r="Q485" s="12"/>
      <c r="R485" s="13">
        <v>11241.540869999999</v>
      </c>
    </row>
    <row r="486" spans="1:18" x14ac:dyDescent="0.2">
      <c r="A486" s="47">
        <f t="shared" si="12"/>
        <v>18</v>
      </c>
      <c r="C486" s="47">
        <v>34700</v>
      </c>
      <c r="D486" s="42" t="s">
        <v>197</v>
      </c>
      <c r="F486" s="57">
        <v>3.4000000000000004</v>
      </c>
      <c r="G486" s="44"/>
      <c r="H486" s="13">
        <v>12376.233219999998</v>
      </c>
      <c r="I486" s="14"/>
      <c r="J486" s="13">
        <v>0</v>
      </c>
      <c r="K486" s="12"/>
      <c r="L486" s="13">
        <v>0</v>
      </c>
      <c r="M486" s="12"/>
      <c r="N486" s="13">
        <v>0</v>
      </c>
      <c r="O486" s="14"/>
      <c r="P486" s="13">
        <f>SUM(H486,J486,L486,N486)</f>
        <v>12376.233219999998</v>
      </c>
      <c r="Q486" s="12"/>
      <c r="R486" s="13">
        <v>12376.23322</v>
      </c>
    </row>
    <row r="487" spans="1:18" x14ac:dyDescent="0.2">
      <c r="A487" s="47">
        <f t="shared" si="12"/>
        <v>19</v>
      </c>
      <c r="B487" s="53"/>
      <c r="C487" s="47">
        <v>37400</v>
      </c>
      <c r="D487" s="42" t="s">
        <v>198</v>
      </c>
      <c r="F487" s="57">
        <v>1.4000000000000001</v>
      </c>
      <c r="G487" s="44"/>
      <c r="H487" s="13">
        <v>8572.3076899999996</v>
      </c>
      <c r="I487" s="14"/>
      <c r="J487" s="13">
        <v>-1412.1254299999998</v>
      </c>
      <c r="K487" s="12"/>
      <c r="L487" s="13">
        <v>0</v>
      </c>
      <c r="M487" s="12"/>
      <c r="N487" s="13">
        <v>0</v>
      </c>
      <c r="O487" s="14"/>
      <c r="P487" s="13">
        <f>SUM(H487,J487,L487,N487)</f>
        <v>7160.1822599999996</v>
      </c>
      <c r="Q487" s="12"/>
      <c r="R487" s="13">
        <v>8463.6826600000004</v>
      </c>
    </row>
    <row r="488" spans="1:18" x14ac:dyDescent="0.2">
      <c r="A488" s="47">
        <f t="shared" si="12"/>
        <v>20</v>
      </c>
      <c r="B488" s="53"/>
      <c r="C488" s="47">
        <v>39910</v>
      </c>
      <c r="D488" s="42" t="s">
        <v>199</v>
      </c>
      <c r="F488" s="57">
        <v>4.3</v>
      </c>
      <c r="G488" s="44"/>
      <c r="H488" s="13">
        <v>269.18751000000003</v>
      </c>
      <c r="I488" s="14"/>
      <c r="J488" s="13">
        <v>0</v>
      </c>
      <c r="K488" s="12"/>
      <c r="L488" s="13">
        <v>0</v>
      </c>
      <c r="M488" s="12"/>
      <c r="N488" s="13">
        <v>0</v>
      </c>
      <c r="O488" s="14"/>
      <c r="P488" s="13">
        <f>SUM(H488,J488,L488,N488)</f>
        <v>269.18751000000003</v>
      </c>
      <c r="Q488" s="12"/>
      <c r="R488" s="13">
        <v>269.18751000000003</v>
      </c>
    </row>
    <row r="489" spans="1:18" ht="13.5" thickBot="1" x14ac:dyDescent="0.25">
      <c r="A489" s="47">
        <f t="shared" si="12"/>
        <v>21</v>
      </c>
      <c r="B489" s="53"/>
      <c r="D489" s="87" t="s">
        <v>200</v>
      </c>
      <c r="F489" s="58"/>
      <c r="H489" s="88">
        <f>SUM(H485:H488)</f>
        <v>51254.677250000001</v>
      </c>
      <c r="J489" s="88">
        <f>SUM(J485:J488)</f>
        <v>-1412.1254299999998</v>
      </c>
      <c r="L489" s="88">
        <f>SUM(L485:L488)</f>
        <v>-24434.030350000001</v>
      </c>
      <c r="N489" s="88">
        <f>SUM(N485:N488)</f>
        <v>0</v>
      </c>
      <c r="O489" s="44"/>
      <c r="P489" s="88">
        <f>SUM(P485:P488)</f>
        <v>25408.521469999996</v>
      </c>
      <c r="R489" s="88">
        <f>SUM(R485:R488)</f>
        <v>32350.644259999997</v>
      </c>
    </row>
    <row r="490" spans="1:18" ht="13.5" thickTop="1" x14ac:dyDescent="0.2">
      <c r="A490" s="47">
        <f t="shared" si="12"/>
        <v>22</v>
      </c>
      <c r="B490" s="53"/>
      <c r="D490" s="87"/>
      <c r="F490" s="58"/>
      <c r="H490" s="78"/>
      <c r="J490" s="78"/>
      <c r="L490" s="78"/>
      <c r="N490" s="78"/>
      <c r="O490" s="44"/>
      <c r="P490" s="78"/>
      <c r="R490" s="78"/>
    </row>
    <row r="491" spans="1:18" x14ac:dyDescent="0.2">
      <c r="A491" s="47">
        <f t="shared" si="12"/>
        <v>23</v>
      </c>
      <c r="B491" s="53"/>
      <c r="D491" s="42" t="s">
        <v>201</v>
      </c>
      <c r="F491" s="58"/>
      <c r="O491" s="44"/>
    </row>
    <row r="492" spans="1:18" x14ac:dyDescent="0.2">
      <c r="A492" s="47">
        <f t="shared" si="12"/>
        <v>24</v>
      </c>
      <c r="B492" s="53"/>
      <c r="C492" s="47">
        <v>10110</v>
      </c>
      <c r="D492" s="42" t="s">
        <v>202</v>
      </c>
      <c r="F492" s="57">
        <v>0</v>
      </c>
      <c r="G492" s="44"/>
      <c r="H492" s="13">
        <v>2864.9905299999996</v>
      </c>
      <c r="I492" s="14"/>
      <c r="J492" s="13">
        <v>0</v>
      </c>
      <c r="K492" s="12"/>
      <c r="L492" s="13">
        <v>0</v>
      </c>
      <c r="M492" s="12"/>
      <c r="N492" s="13">
        <v>615.03150000000062</v>
      </c>
      <c r="O492" s="14"/>
      <c r="P492" s="13">
        <f>SUM(H492,J492,L492,N492)</f>
        <v>3480.0220300000001</v>
      </c>
      <c r="Q492" s="12"/>
      <c r="R492" s="13">
        <v>3461.8811000000001</v>
      </c>
    </row>
    <row r="493" spans="1:18" x14ac:dyDescent="0.2">
      <c r="A493" s="47">
        <f t="shared" si="12"/>
        <v>25</v>
      </c>
      <c r="B493" s="53"/>
      <c r="C493" s="47">
        <v>10112</v>
      </c>
      <c r="D493" s="42" t="s">
        <v>203</v>
      </c>
      <c r="F493" s="57">
        <v>0</v>
      </c>
      <c r="H493" s="13">
        <v>22523.688170000001</v>
      </c>
      <c r="I493" s="14"/>
      <c r="J493" s="13">
        <v>0</v>
      </c>
      <c r="K493" s="12"/>
      <c r="L493" s="13">
        <v>0</v>
      </c>
      <c r="M493" s="12"/>
      <c r="N493" s="13">
        <v>-1789.0957700000001</v>
      </c>
      <c r="O493" s="14"/>
      <c r="P493" s="13">
        <f>SUM(H493,J493,L493,N493)</f>
        <v>20734.592400000001</v>
      </c>
      <c r="Q493" s="12"/>
      <c r="R493" s="13">
        <v>21763.714469999999</v>
      </c>
    </row>
    <row r="494" spans="1:18" ht="13.5" thickBot="1" x14ac:dyDescent="0.25">
      <c r="A494" s="47">
        <f t="shared" si="12"/>
        <v>26</v>
      </c>
      <c r="B494" s="53"/>
      <c r="C494" s="47"/>
      <c r="D494" s="42" t="s">
        <v>204</v>
      </c>
      <c r="F494" s="57"/>
      <c r="H494" s="16">
        <f>SUM(H492:H493)</f>
        <v>25388.6787</v>
      </c>
      <c r="I494" s="17"/>
      <c r="J494" s="16">
        <f>SUM(J492:J493)</f>
        <v>0</v>
      </c>
      <c r="K494" s="17"/>
      <c r="L494" s="16">
        <f>SUM(L492:L493)</f>
        <v>0</v>
      </c>
      <c r="M494" s="17"/>
      <c r="N494" s="16">
        <f>SUM(N492:N493)</f>
        <v>-1174.0642699999994</v>
      </c>
      <c r="O494" s="17"/>
      <c r="P494" s="16">
        <f>SUM(P492:P493)</f>
        <v>24214.614430000001</v>
      </c>
      <c r="Q494" s="17"/>
      <c r="R494" s="16">
        <f>SUM(R492:R493)</f>
        <v>25225.595569999998</v>
      </c>
    </row>
    <row r="495" spans="1:18" ht="13.5" thickTop="1" x14ac:dyDescent="0.2">
      <c r="A495" s="47">
        <f t="shared" si="12"/>
        <v>27</v>
      </c>
      <c r="B495" s="53"/>
      <c r="F495" s="58"/>
      <c r="O495" s="44"/>
    </row>
    <row r="496" spans="1:18" ht="13.5" thickBot="1" x14ac:dyDescent="0.25">
      <c r="A496" s="47">
        <f t="shared" si="12"/>
        <v>28</v>
      </c>
      <c r="B496" s="53"/>
      <c r="D496" s="43" t="s">
        <v>205</v>
      </c>
      <c r="F496" s="58"/>
      <c r="H496" s="11">
        <f>H482+H476+H454+H489+H494</f>
        <v>11601211.35344</v>
      </c>
      <c r="I496" s="3"/>
      <c r="J496" s="11">
        <f>J482+J476+J454+J489+J494</f>
        <v>1035441.22181</v>
      </c>
      <c r="K496" s="3"/>
      <c r="L496" s="11">
        <f>L482+L476+L454+L489+L494</f>
        <v>-119288.12422</v>
      </c>
      <c r="M496" s="3"/>
      <c r="N496" s="11">
        <f>N482+N476+N454+N489+N494</f>
        <v>-594.68046999999819</v>
      </c>
      <c r="O496" s="5"/>
      <c r="P496" s="11">
        <f>P482+P476+P454+P489+P494</f>
        <v>12516769.77056</v>
      </c>
      <c r="Q496" s="3"/>
      <c r="R496" s="11">
        <f>R482+R476+R454+R489+R494</f>
        <v>11872652.28813</v>
      </c>
    </row>
    <row r="497" spans="1:18" ht="13.5" thickTop="1" x14ac:dyDescent="0.2">
      <c r="A497" s="47">
        <f t="shared" si="12"/>
        <v>29</v>
      </c>
      <c r="B497" s="53"/>
      <c r="F497" s="58"/>
      <c r="O497" s="44"/>
    </row>
    <row r="498" spans="1:18" x14ac:dyDescent="0.2">
      <c r="A498" s="47">
        <f t="shared" si="12"/>
        <v>30</v>
      </c>
      <c r="B498" s="53"/>
      <c r="D498" s="69" t="s">
        <v>206</v>
      </c>
      <c r="F498" s="58"/>
      <c r="O498" s="44"/>
    </row>
    <row r="499" spans="1:18" x14ac:dyDescent="0.2">
      <c r="A499" s="47">
        <f t="shared" si="12"/>
        <v>31</v>
      </c>
      <c r="B499" s="53"/>
      <c r="C499" s="47">
        <v>11401</v>
      </c>
      <c r="D499" s="69" t="s">
        <v>207</v>
      </c>
      <c r="F499" s="57">
        <v>3.0042864005201517</v>
      </c>
      <c r="G499" s="44"/>
      <c r="H499" s="13">
        <v>6182.81</v>
      </c>
      <c r="I499" s="14"/>
      <c r="J499" s="13">
        <v>0</v>
      </c>
      <c r="K499" s="12"/>
      <c r="L499" s="13">
        <v>0</v>
      </c>
      <c r="M499" s="12"/>
      <c r="N499" s="13">
        <v>0</v>
      </c>
      <c r="O499" s="14"/>
      <c r="P499" s="13">
        <f>SUM(H499,J499,L499,N499)</f>
        <v>6182.81</v>
      </c>
      <c r="Q499" s="12"/>
      <c r="R499" s="13">
        <v>6182.81</v>
      </c>
    </row>
    <row r="500" spans="1:18" x14ac:dyDescent="0.2">
      <c r="A500" s="47">
        <f t="shared" si="12"/>
        <v>32</v>
      </c>
      <c r="B500" s="53"/>
      <c r="C500" s="47">
        <v>11402</v>
      </c>
      <c r="D500" s="69" t="s">
        <v>208</v>
      </c>
      <c r="F500" s="57">
        <v>4.3644641465684249</v>
      </c>
      <c r="G500" s="44"/>
      <c r="H500" s="13">
        <v>960.04088000000002</v>
      </c>
      <c r="I500" s="14"/>
      <c r="J500" s="13">
        <v>0</v>
      </c>
      <c r="K500" s="12"/>
      <c r="L500" s="13">
        <v>0</v>
      </c>
      <c r="M500" s="12"/>
      <c r="N500" s="13">
        <v>0</v>
      </c>
      <c r="O500" s="14"/>
      <c r="P500" s="13">
        <f>SUM(H500,J500,L500,N500)</f>
        <v>960.04088000000002</v>
      </c>
      <c r="Q500" s="12"/>
      <c r="R500" s="13">
        <v>960.04088000000002</v>
      </c>
    </row>
    <row r="501" spans="1:18" x14ac:dyDescent="0.2">
      <c r="A501" s="47">
        <f t="shared" si="12"/>
        <v>33</v>
      </c>
      <c r="B501" s="53"/>
      <c r="C501" s="47">
        <v>11403</v>
      </c>
      <c r="D501" s="42" t="s">
        <v>209</v>
      </c>
      <c r="F501" s="57">
        <v>2.64898973564727</v>
      </c>
      <c r="G501" s="44"/>
      <c r="H501" s="13">
        <v>341.97188</v>
      </c>
      <c r="I501" s="14"/>
      <c r="J501" s="13">
        <v>0</v>
      </c>
      <c r="K501" s="12"/>
      <c r="L501" s="13">
        <v>0</v>
      </c>
      <c r="M501" s="12"/>
      <c r="N501" s="13">
        <v>0</v>
      </c>
      <c r="O501" s="14"/>
      <c r="P501" s="13">
        <f>SUM(H501,J501,L501,N501)</f>
        <v>341.97188</v>
      </c>
      <c r="Q501" s="12"/>
      <c r="R501" s="13">
        <v>341.97188</v>
      </c>
    </row>
    <row r="502" spans="1:18" ht="13.5" thickBot="1" x14ac:dyDescent="0.25">
      <c r="A502" s="47">
        <f t="shared" si="12"/>
        <v>34</v>
      </c>
      <c r="B502" s="53"/>
      <c r="D502" s="69" t="s">
        <v>210</v>
      </c>
      <c r="F502" s="58"/>
      <c r="H502" s="16">
        <f>SUM(H499:H501)</f>
        <v>7484.82276</v>
      </c>
      <c r="I502" s="17"/>
      <c r="J502" s="16">
        <f>SUM(J499:J501)</f>
        <v>0</v>
      </c>
      <c r="K502" s="17"/>
      <c r="L502" s="16">
        <f>SUM(L499:L501)</f>
        <v>0</v>
      </c>
      <c r="M502" s="17"/>
      <c r="N502" s="16">
        <f>SUM(N499:N501)</f>
        <v>0</v>
      </c>
      <c r="O502" s="17"/>
      <c r="P502" s="16">
        <f>SUM(P499:P501)</f>
        <v>7484.82276</v>
      </c>
      <c r="Q502" s="17"/>
      <c r="R502" s="16">
        <f>SUM(R499:R501)</f>
        <v>7484.82276</v>
      </c>
    </row>
    <row r="503" spans="1:18" ht="13.5" thickTop="1" x14ac:dyDescent="0.2">
      <c r="A503" s="47">
        <f t="shared" si="12"/>
        <v>35</v>
      </c>
      <c r="B503" s="53"/>
      <c r="F503" s="58"/>
      <c r="O503" s="44"/>
    </row>
    <row r="504" spans="1:18" x14ac:dyDescent="0.2">
      <c r="A504" s="47">
        <f t="shared" si="12"/>
        <v>36</v>
      </c>
      <c r="B504" s="53"/>
      <c r="C504" s="47">
        <v>10200</v>
      </c>
      <c r="D504" s="6" t="s">
        <v>211</v>
      </c>
      <c r="F504" s="57">
        <v>0</v>
      </c>
      <c r="G504" s="44"/>
      <c r="H504" s="13">
        <v>218.90986999999998</v>
      </c>
      <c r="I504" s="14"/>
      <c r="J504" s="13">
        <v>365.35376000000002</v>
      </c>
      <c r="K504" s="12"/>
      <c r="L504" s="13">
        <v>0</v>
      </c>
      <c r="M504" s="12"/>
      <c r="N504" s="13">
        <v>-173.19257000000007</v>
      </c>
      <c r="O504" s="14"/>
      <c r="P504" s="13">
        <f>SUM(H504,J504,L504,N504)</f>
        <v>411.07105999999999</v>
      </c>
      <c r="Q504" s="12"/>
      <c r="R504" s="13">
        <v>276.11430000000001</v>
      </c>
    </row>
    <row r="505" spans="1:18" x14ac:dyDescent="0.2">
      <c r="A505" s="47">
        <f t="shared" si="12"/>
        <v>37</v>
      </c>
      <c r="B505" s="53"/>
      <c r="C505" s="47">
        <v>10501</v>
      </c>
      <c r="D505" s="15" t="s">
        <v>212</v>
      </c>
      <c r="F505" s="57">
        <v>0</v>
      </c>
      <c r="G505" s="44"/>
      <c r="H505" s="13">
        <v>54570.735410000001</v>
      </c>
      <c r="I505" s="14"/>
      <c r="J505" s="13">
        <v>3556.875</v>
      </c>
      <c r="K505" s="12"/>
      <c r="L505" s="13">
        <v>0</v>
      </c>
      <c r="M505" s="12"/>
      <c r="N505" s="13">
        <v>0</v>
      </c>
      <c r="O505" s="14"/>
      <c r="P505" s="13">
        <f>SUM(H505,J505,L505,N505)</f>
        <v>58127.610410000001</v>
      </c>
      <c r="Q505" s="12"/>
      <c r="R505" s="13">
        <v>55938.784450000006</v>
      </c>
    </row>
    <row r="506" spans="1:18" x14ac:dyDescent="0.2">
      <c r="A506" s="47">
        <f t="shared" si="12"/>
        <v>38</v>
      </c>
      <c r="B506" s="53"/>
      <c r="F506" s="58"/>
      <c r="O506" s="44"/>
    </row>
    <row r="507" spans="1:18" x14ac:dyDescent="0.2">
      <c r="A507" s="47">
        <f t="shared" si="12"/>
        <v>39</v>
      </c>
      <c r="B507" s="53"/>
      <c r="C507" s="47">
        <v>10803</v>
      </c>
      <c r="D507" s="42" t="s">
        <v>213</v>
      </c>
      <c r="F507" s="57">
        <v>0</v>
      </c>
      <c r="G507" s="44"/>
      <c r="H507" s="13">
        <v>0</v>
      </c>
      <c r="I507" s="14"/>
      <c r="J507" s="13">
        <v>0</v>
      </c>
      <c r="K507" s="12"/>
      <c r="L507" s="13">
        <v>0</v>
      </c>
      <c r="M507" s="12"/>
      <c r="N507" s="13">
        <v>0</v>
      </c>
      <c r="O507" s="14"/>
      <c r="P507" s="13">
        <f>SUM(H507,J507,L507,N507)</f>
        <v>0</v>
      </c>
      <c r="Q507" s="12"/>
      <c r="R507" s="13">
        <v>0</v>
      </c>
    </row>
    <row r="508" spans="1:18" x14ac:dyDescent="0.2">
      <c r="A508" s="47">
        <f t="shared" si="12"/>
        <v>40</v>
      </c>
      <c r="B508" s="53"/>
      <c r="D508" s="42" t="s">
        <v>214</v>
      </c>
      <c r="F508" s="57">
        <v>0</v>
      </c>
      <c r="G508" s="44"/>
      <c r="H508" s="13">
        <v>0</v>
      </c>
      <c r="I508" s="14"/>
      <c r="J508" s="13">
        <v>0</v>
      </c>
      <c r="K508" s="12"/>
      <c r="L508" s="13">
        <v>0</v>
      </c>
      <c r="M508" s="12"/>
      <c r="N508" s="13">
        <v>0</v>
      </c>
      <c r="O508" s="14"/>
      <c r="P508" s="13">
        <f>SUM(H508,J508,L508,N508)</f>
        <v>0</v>
      </c>
      <c r="Q508" s="12"/>
      <c r="R508" s="13">
        <v>0</v>
      </c>
    </row>
    <row r="509" spans="1:18" ht="13.5" thickBot="1" x14ac:dyDescent="0.25">
      <c r="A509" s="47">
        <f t="shared" si="12"/>
        <v>41</v>
      </c>
      <c r="B509" s="53"/>
      <c r="D509" s="42" t="s">
        <v>215</v>
      </c>
      <c r="H509" s="88">
        <f>SUM(H507:H508)</f>
        <v>0</v>
      </c>
      <c r="J509" s="88">
        <f>SUM(J507:J508)</f>
        <v>0</v>
      </c>
      <c r="L509" s="88">
        <f>SUM(L507:L508)</f>
        <v>0</v>
      </c>
      <c r="N509" s="88">
        <f>SUM(N507:N508)</f>
        <v>0</v>
      </c>
      <c r="O509" s="44"/>
      <c r="P509" s="88">
        <f>SUM(P507:P508)</f>
        <v>0</v>
      </c>
      <c r="R509" s="88">
        <f>SUM(R507:R508)</f>
        <v>0</v>
      </c>
    </row>
    <row r="510" spans="1:18" ht="13.5" thickTop="1" x14ac:dyDescent="0.2">
      <c r="A510" s="47">
        <f t="shared" si="12"/>
        <v>42</v>
      </c>
      <c r="B510" s="53"/>
      <c r="O510" s="44"/>
    </row>
    <row r="511" spans="1:18" ht="13.5" thickBot="1" x14ac:dyDescent="0.25">
      <c r="A511" s="47">
        <f t="shared" si="12"/>
        <v>43</v>
      </c>
      <c r="B511" s="53"/>
      <c r="D511" s="59" t="s">
        <v>216</v>
      </c>
      <c r="E511" s="59"/>
      <c r="H511" s="11">
        <f>SUM(H496,H502,H504,H505,H509)</f>
        <v>11663485.82148</v>
      </c>
      <c r="J511" s="11">
        <f>SUM(J496,J502,J504,J505,J509)</f>
        <v>1039363.45057</v>
      </c>
      <c r="K511" s="5"/>
      <c r="L511" s="11">
        <f>SUM(L496,L502,L504,L505,L509)</f>
        <v>-119288.12422</v>
      </c>
      <c r="M511" s="5"/>
      <c r="N511" s="11">
        <f>SUM(N496,N502,N504,N505,N509)</f>
        <v>-767.87303999999824</v>
      </c>
      <c r="O511" s="5"/>
      <c r="P511" s="11">
        <f>SUM(P496,P502,P504,P505,P509)</f>
        <v>12582793.27479</v>
      </c>
      <c r="Q511" s="5"/>
      <c r="R511" s="11">
        <f>SUM(R496,R502,R504,R505,R509)</f>
        <v>11936352.009640001</v>
      </c>
    </row>
    <row r="512" spans="1:18" ht="14.25" thickTop="1" thickBot="1" x14ac:dyDescent="0.25">
      <c r="A512" s="48">
        <f t="shared" si="12"/>
        <v>44</v>
      </c>
      <c r="B512" s="1" t="s">
        <v>61</v>
      </c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63"/>
      <c r="P512" s="41"/>
      <c r="Q512" s="41"/>
      <c r="R512" s="41"/>
    </row>
    <row r="513" spans="1:18" x14ac:dyDescent="0.2">
      <c r="A513" s="42" t="str">
        <f>$A$57</f>
        <v>Supporting Schedules:  B-08, B-11</v>
      </c>
      <c r="O513" s="44"/>
      <c r="P513" s="42" t="str">
        <f>$P$57</f>
        <v>Recap Schedules:  B-03, B-06</v>
      </c>
    </row>
    <row r="514" spans="1:18" ht="13.5" thickBot="1" x14ac:dyDescent="0.25">
      <c r="A514" s="41" t="str">
        <f>$A$1</f>
        <v>SCHEDULE B-07</v>
      </c>
      <c r="B514" s="41"/>
      <c r="C514" s="41"/>
      <c r="D514" s="41"/>
      <c r="E514" s="41"/>
      <c r="F514" s="41"/>
      <c r="G514" s="41" t="str">
        <f>$G$1</f>
        <v>PLANT BALANCES BY ACCOUNT AND SUB-ACCOUNT</v>
      </c>
      <c r="H514" s="41"/>
      <c r="I514" s="41"/>
      <c r="J514" s="41"/>
      <c r="K514" s="41"/>
      <c r="L514" s="41"/>
      <c r="M514" s="41"/>
      <c r="N514" s="41"/>
      <c r="O514" s="63"/>
      <c r="P514" s="41"/>
      <c r="Q514" s="41"/>
      <c r="R514" s="63" t="str">
        <f>"Page "&amp;TRIM(MID(R457,5,3))+1&amp;" of 30"</f>
        <v>Page 30 of 30</v>
      </c>
    </row>
    <row r="515" spans="1:18" x14ac:dyDescent="0.2">
      <c r="A515" s="42" t="str">
        <f>$A$2</f>
        <v>FLORIDA PUBLIC SERVICE COMMISSION</v>
      </c>
      <c r="B515" s="64"/>
      <c r="E515" s="44" t="str">
        <f>$E$2</f>
        <v xml:space="preserve">                  EXPLANATION:</v>
      </c>
      <c r="F515" s="42" t="str">
        <f>IF($F$2="","",$F$2)</f>
        <v>Provide the depreciation rate and plant balances for each account or sub-account to which</v>
      </c>
      <c r="J515" s="65"/>
      <c r="K515" s="65"/>
      <c r="M515" s="65"/>
      <c r="N515" s="65"/>
      <c r="O515" s="66"/>
      <c r="P515" s="42" t="str">
        <f>$P$2</f>
        <v>Type of data shown:</v>
      </c>
      <c r="R515" s="43"/>
    </row>
    <row r="516" spans="1:18" x14ac:dyDescent="0.2">
      <c r="B516" s="64"/>
      <c r="F516" s="42" t="str">
        <f>IF($F$3="","",$F$3)</f>
        <v>a separate depreciation rate is prescribed. (Include Amortization/Recovery schedule amounts).</v>
      </c>
      <c r="J516" s="44"/>
      <c r="K516" s="43"/>
      <c r="N516" s="44"/>
      <c r="O516" s="44" t="str">
        <f>IF($O$3=0,"",$O$3)</f>
        <v/>
      </c>
      <c r="P516" s="43" t="str">
        <f>$P$3</f>
        <v>Projected Test Year Ended 12/31/2025</v>
      </c>
      <c r="R516" s="44"/>
    </row>
    <row r="517" spans="1:18" x14ac:dyDescent="0.2">
      <c r="A517" s="42" t="str">
        <f>$A$4</f>
        <v>COMPANY: TAMPA ELECTRIC COMPANY</v>
      </c>
      <c r="B517" s="64"/>
      <c r="F517" s="42" t="str">
        <f>IF(+$F$4="","",$F$4)</f>
        <v/>
      </c>
      <c r="J517" s="44"/>
      <c r="K517" s="43"/>
      <c r="L517" s="44"/>
      <c r="O517" s="44" t="str">
        <f>IF($O$4=0,"",$O$4)</f>
        <v/>
      </c>
      <c r="P517" s="43" t="str">
        <f>$P$4</f>
        <v>Projected Prior Year Ended 12/31/2024</v>
      </c>
      <c r="R517" s="44"/>
    </row>
    <row r="518" spans="1:18" x14ac:dyDescent="0.2">
      <c r="B518" s="64"/>
      <c r="F518" s="42" t="str">
        <f>IF(+$F$5="","",$F$5)</f>
        <v/>
      </c>
      <c r="J518" s="44"/>
      <c r="K518" s="43"/>
      <c r="L518" s="44"/>
      <c r="O518" s="44" t="str">
        <f>IF($O$5=0,"",$O$5)</f>
        <v>XX</v>
      </c>
      <c r="P518" s="43" t="str">
        <f>$P$5</f>
        <v>Historical Prior Year Ended 12/31/2023</v>
      </c>
      <c r="R518" s="44"/>
    </row>
    <row r="519" spans="1:18" x14ac:dyDescent="0.2">
      <c r="B519" s="64"/>
      <c r="J519" s="44"/>
      <c r="K519" s="43"/>
      <c r="L519" s="44"/>
      <c r="O519" s="44"/>
      <c r="P519" s="43" t="str">
        <f>$P$6</f>
        <v xml:space="preserve"> Witness: C. Aldazabal / J. Chronister / C. Heck /</v>
      </c>
      <c r="R519" s="44"/>
    </row>
    <row r="520" spans="1:18" ht="13.5" thickBot="1" x14ac:dyDescent="0.25">
      <c r="A520" s="41" t="str">
        <f>A$7</f>
        <v>DOCKET NO. 20240026-EI</v>
      </c>
      <c r="B520" s="67"/>
      <c r="C520" s="41"/>
      <c r="D520" s="41"/>
      <c r="E520" s="41"/>
      <c r="F520" s="41" t="str">
        <f>IF(+$F$7="","",$F$7)</f>
        <v/>
      </c>
      <c r="G520" s="41"/>
      <c r="H520" s="48" t="str">
        <f>IF($H$7="","",$H$7)</f>
        <v>(Dollar in 000's)</v>
      </c>
      <c r="I520" s="41"/>
      <c r="J520" s="41"/>
      <c r="K520" s="41"/>
      <c r="L520" s="41"/>
      <c r="M520" s="41"/>
      <c r="N520" s="41"/>
      <c r="O520" s="63"/>
      <c r="P520" s="41" t="str">
        <f>$P$7</f>
        <v xml:space="preserve">                   R. Latta / K. Sparkman / K. Stryker / C. Whitworth</v>
      </c>
      <c r="Q520" s="41"/>
      <c r="R520" s="41"/>
    </row>
    <row r="521" spans="1:18" x14ac:dyDescent="0.2"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6"/>
      <c r="P521" s="45"/>
      <c r="Q521" s="45"/>
      <c r="R521" s="45"/>
    </row>
    <row r="522" spans="1:18" x14ac:dyDescent="0.2">
      <c r="C522" s="45" t="s">
        <v>15</v>
      </c>
      <c r="D522" s="45" t="s">
        <v>16</v>
      </c>
      <c r="E522" s="45"/>
      <c r="F522" s="45" t="s">
        <v>17</v>
      </c>
      <c r="G522" s="45"/>
      <c r="H522" s="45" t="s">
        <v>18</v>
      </c>
      <c r="I522" s="45"/>
      <c r="J522" s="47" t="s">
        <v>19</v>
      </c>
      <c r="K522" s="47"/>
      <c r="L522" s="45" t="s">
        <v>20</v>
      </c>
      <c r="M522" s="45"/>
      <c r="N522" s="45" t="s">
        <v>21</v>
      </c>
      <c r="O522" s="46"/>
      <c r="P522" s="45" t="s">
        <v>22</v>
      </c>
      <c r="Q522" s="45"/>
      <c r="R522" s="45" t="s">
        <v>23</v>
      </c>
    </row>
    <row r="523" spans="1:18" x14ac:dyDescent="0.2">
      <c r="C523" s="47" t="s">
        <v>24</v>
      </c>
      <c r="D523" s="47" t="s">
        <v>24</v>
      </c>
      <c r="F523" s="47" t="s">
        <v>25</v>
      </c>
      <c r="G523" s="47"/>
      <c r="H523" s="45" t="s">
        <v>26</v>
      </c>
      <c r="I523" s="47"/>
      <c r="J523" s="45" t="s">
        <v>27</v>
      </c>
      <c r="K523" s="47"/>
      <c r="L523" s="47" t="s">
        <v>27</v>
      </c>
      <c r="M523" s="47"/>
      <c r="O523" s="44"/>
      <c r="P523" s="47" t="s">
        <v>26</v>
      </c>
      <c r="R523" s="47"/>
    </row>
    <row r="524" spans="1:18" x14ac:dyDescent="0.2">
      <c r="A524" s="47" t="s">
        <v>28</v>
      </c>
      <c r="B524" s="47"/>
      <c r="C524" s="47" t="s">
        <v>29</v>
      </c>
      <c r="D524" s="47" t="s">
        <v>29</v>
      </c>
      <c r="E524" s="45"/>
      <c r="F524" s="47" t="s">
        <v>30</v>
      </c>
      <c r="G524" s="47"/>
      <c r="H524" s="47" t="s">
        <v>31</v>
      </c>
      <c r="I524" s="47"/>
      <c r="J524" s="47" t="s">
        <v>26</v>
      </c>
      <c r="K524" s="45"/>
      <c r="L524" s="47" t="s">
        <v>26</v>
      </c>
      <c r="M524" s="43"/>
      <c r="N524" s="47" t="s">
        <v>32</v>
      </c>
      <c r="O524" s="46"/>
      <c r="P524" s="45" t="s">
        <v>31</v>
      </c>
      <c r="Q524" s="45"/>
      <c r="R524" s="47" t="s">
        <v>33</v>
      </c>
    </row>
    <row r="525" spans="1:18" ht="13.5" thickBot="1" x14ac:dyDescent="0.25">
      <c r="A525" s="48" t="s">
        <v>34</v>
      </c>
      <c r="B525" s="48"/>
      <c r="C525" s="48" t="s">
        <v>35</v>
      </c>
      <c r="D525" s="48" t="s">
        <v>36</v>
      </c>
      <c r="E525" s="48"/>
      <c r="F525" s="49" t="s">
        <v>37</v>
      </c>
      <c r="G525" s="49"/>
      <c r="H525" s="49" t="s">
        <v>38</v>
      </c>
      <c r="I525" s="50"/>
      <c r="J525" s="49" t="s">
        <v>39</v>
      </c>
      <c r="K525" s="50"/>
      <c r="L525" s="50" t="s">
        <v>40</v>
      </c>
      <c r="M525" s="51"/>
      <c r="N525" s="51" t="s">
        <v>41</v>
      </c>
      <c r="O525" s="52"/>
      <c r="P525" s="51" t="s">
        <v>42</v>
      </c>
      <c r="Q525" s="51"/>
      <c r="R525" s="51" t="s">
        <v>43</v>
      </c>
    </row>
    <row r="526" spans="1:18" x14ac:dyDescent="0.2">
      <c r="A526" s="47">
        <v>1</v>
      </c>
      <c r="B526" s="53"/>
      <c r="O526" s="44"/>
    </row>
    <row r="527" spans="1:18" x14ac:dyDescent="0.2">
      <c r="A527" s="47">
        <f t="shared" ref="A527:A569" si="13">A526+1</f>
        <v>2</v>
      </c>
      <c r="B527" s="53"/>
      <c r="O527" s="44"/>
    </row>
    <row r="528" spans="1:18" x14ac:dyDescent="0.2">
      <c r="A528" s="47">
        <f t="shared" si="13"/>
        <v>3</v>
      </c>
      <c r="B528" s="53"/>
      <c r="D528" s="42" t="s">
        <v>80</v>
      </c>
      <c r="F528" s="3"/>
      <c r="G528" s="3"/>
      <c r="H528" s="3">
        <f>H133</f>
        <v>1374320.1505299998</v>
      </c>
      <c r="I528" s="3"/>
      <c r="J528" s="3">
        <f>J133</f>
        <v>79436.334769999987</v>
      </c>
      <c r="K528" s="3"/>
      <c r="L528" s="3">
        <f>L133</f>
        <v>-14684.079089999999</v>
      </c>
      <c r="M528" s="3"/>
      <c r="N528" s="3">
        <f>N133</f>
        <v>0</v>
      </c>
      <c r="O528" s="5"/>
      <c r="P528" s="3">
        <f>P133</f>
        <v>1439072.4062099992</v>
      </c>
      <c r="Q528" s="3"/>
      <c r="R528" s="3">
        <f>R133</f>
        <v>1397689.0566799999</v>
      </c>
    </row>
    <row r="529" spans="1:18" x14ac:dyDescent="0.2">
      <c r="A529" s="47">
        <f t="shared" si="13"/>
        <v>4</v>
      </c>
      <c r="B529" s="5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3"/>
      <c r="Q529" s="3"/>
      <c r="R529" s="3"/>
    </row>
    <row r="530" spans="1:18" x14ac:dyDescent="0.2">
      <c r="A530" s="47">
        <f t="shared" si="13"/>
        <v>5</v>
      </c>
      <c r="B530" s="53"/>
      <c r="D530" s="42" t="s">
        <v>134</v>
      </c>
      <c r="F530" s="3"/>
      <c r="G530" s="3"/>
      <c r="H530" s="7">
        <f>H379</f>
        <v>4721641.0717099989</v>
      </c>
      <c r="I530" s="3"/>
      <c r="J530" s="7">
        <f>J379</f>
        <v>378809.34487999999</v>
      </c>
      <c r="K530" s="3"/>
      <c r="L530" s="7">
        <f>L379</f>
        <v>-19779.130680000002</v>
      </c>
      <c r="M530" s="3"/>
      <c r="N530" s="7">
        <f>N379</f>
        <v>0</v>
      </c>
      <c r="O530" s="5"/>
      <c r="P530" s="7">
        <f>P379</f>
        <v>5080671.2859099992</v>
      </c>
      <c r="Q530" s="3"/>
      <c r="R530" s="7">
        <f>R379</f>
        <v>4789099.8512199996</v>
      </c>
    </row>
    <row r="531" spans="1:18" x14ac:dyDescent="0.2">
      <c r="A531" s="47">
        <f t="shared" si="13"/>
        <v>6</v>
      </c>
      <c r="B531" s="53"/>
      <c r="F531" s="3"/>
      <c r="G531" s="3"/>
      <c r="H531" s="4"/>
      <c r="I531" s="3"/>
      <c r="J531" s="4"/>
      <c r="K531" s="3"/>
      <c r="L531" s="4"/>
      <c r="M531" s="3"/>
      <c r="N531" s="4"/>
      <c r="O531" s="5"/>
      <c r="P531" s="4"/>
      <c r="Q531" s="3"/>
      <c r="R531" s="4"/>
    </row>
    <row r="532" spans="1:18" ht="13.5" thickBot="1" x14ac:dyDescent="0.25">
      <c r="A532" s="47">
        <f t="shared" si="13"/>
        <v>7</v>
      </c>
      <c r="B532" s="53"/>
      <c r="D532" s="42" t="s">
        <v>135</v>
      </c>
      <c r="F532" s="3"/>
      <c r="G532" s="3"/>
      <c r="H532" s="2">
        <f>SUM(H528,H530)</f>
        <v>6095961.2222399991</v>
      </c>
      <c r="I532" s="3"/>
      <c r="J532" s="2">
        <f>SUM(J528,J530)</f>
        <v>458245.67964999995</v>
      </c>
      <c r="K532" s="3"/>
      <c r="L532" s="2">
        <f>SUM(L528,L530)</f>
        <v>-34463.209770000001</v>
      </c>
      <c r="M532" s="3"/>
      <c r="N532" s="2">
        <f>SUM(N528,N530)</f>
        <v>0</v>
      </c>
      <c r="O532" s="5"/>
      <c r="P532" s="2">
        <f>SUM(P528,P530)</f>
        <v>6519743.6921199989</v>
      </c>
      <c r="Q532" s="3"/>
      <c r="R532" s="2">
        <f>SUM(R528,R530)</f>
        <v>6186788.9079</v>
      </c>
    </row>
    <row r="533" spans="1:18" ht="13.5" thickTop="1" x14ac:dyDescent="0.2">
      <c r="A533" s="47">
        <f t="shared" si="13"/>
        <v>8</v>
      </c>
      <c r="B533" s="5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</row>
    <row r="534" spans="1:18" x14ac:dyDescent="0.2">
      <c r="A534" s="47">
        <f t="shared" si="13"/>
        <v>9</v>
      </c>
      <c r="B534" s="53"/>
      <c r="D534" s="42" t="s">
        <v>148</v>
      </c>
      <c r="F534" s="3"/>
      <c r="G534" s="3"/>
      <c r="H534" s="3">
        <f>H395</f>
        <v>1091197.0759800002</v>
      </c>
      <c r="I534" s="3"/>
      <c r="J534" s="3">
        <f>J395</f>
        <v>72844.446880000003</v>
      </c>
      <c r="K534" s="3"/>
      <c r="L534" s="3">
        <f>L395</f>
        <v>-6910.9724600000009</v>
      </c>
      <c r="M534" s="3"/>
      <c r="N534" s="3">
        <f>N395</f>
        <v>6534.1232</v>
      </c>
      <c r="O534" s="5"/>
      <c r="P534" s="3">
        <f>P395</f>
        <v>1163664.6736000003</v>
      </c>
      <c r="Q534" s="3"/>
      <c r="R534" s="3">
        <f>R395</f>
        <v>1118627.35714</v>
      </c>
    </row>
    <row r="535" spans="1:18" x14ac:dyDescent="0.2">
      <c r="A535" s="47">
        <f t="shared" si="13"/>
        <v>10</v>
      </c>
      <c r="B535" s="5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</row>
    <row r="536" spans="1:18" x14ac:dyDescent="0.2">
      <c r="A536" s="47">
        <f t="shared" si="13"/>
        <v>11</v>
      </c>
      <c r="B536" s="53"/>
      <c r="D536" s="42" t="s">
        <v>159</v>
      </c>
      <c r="F536" s="3"/>
      <c r="G536" s="3"/>
      <c r="H536" s="3">
        <f>H430</f>
        <v>3277209.0197899998</v>
      </c>
      <c r="I536" s="3"/>
      <c r="J536" s="3">
        <f>J430</f>
        <v>358050.33925000008</v>
      </c>
      <c r="K536" s="3"/>
      <c r="L536" s="3">
        <f>L430</f>
        <v>-39128.029329999998</v>
      </c>
      <c r="M536" s="3"/>
      <c r="N536" s="3">
        <f>N430</f>
        <v>-4364.9938899999988</v>
      </c>
      <c r="O536" s="5"/>
      <c r="P536" s="3">
        <f>P430</f>
        <v>3591766.3358200006</v>
      </c>
      <c r="Q536" s="3"/>
      <c r="R536" s="3">
        <f>R430</f>
        <v>3416657.3479599999</v>
      </c>
    </row>
    <row r="537" spans="1:18" x14ac:dyDescent="0.2">
      <c r="A537" s="47">
        <f t="shared" si="13"/>
        <v>12</v>
      </c>
      <c r="B537" s="5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3"/>
      <c r="Q537" s="3"/>
      <c r="R537" s="3"/>
    </row>
    <row r="538" spans="1:18" x14ac:dyDescent="0.2">
      <c r="A538" s="47">
        <f t="shared" si="13"/>
        <v>13</v>
      </c>
      <c r="B538" s="53"/>
      <c r="D538" s="42" t="s">
        <v>179</v>
      </c>
      <c r="F538" s="3"/>
      <c r="G538" s="3"/>
      <c r="H538" s="7">
        <f>H452</f>
        <v>405986.74639999995</v>
      </c>
      <c r="I538" s="3"/>
      <c r="J538" s="7">
        <f>J452</f>
        <v>50454.720259999995</v>
      </c>
      <c r="K538" s="3"/>
      <c r="L538" s="7">
        <f>L452</f>
        <v>-14351.882309999999</v>
      </c>
      <c r="M538" s="3"/>
      <c r="N538" s="7">
        <f>N452</f>
        <v>-1589.74551</v>
      </c>
      <c r="O538" s="5"/>
      <c r="P538" s="7">
        <f>P452</f>
        <v>440499.83884000004</v>
      </c>
      <c r="Q538" s="3"/>
      <c r="R538" s="7">
        <f>R452</f>
        <v>416522.28566000005</v>
      </c>
    </row>
    <row r="539" spans="1:18" x14ac:dyDescent="0.2">
      <c r="A539" s="47">
        <f t="shared" si="13"/>
        <v>14</v>
      </c>
      <c r="B539" s="53"/>
      <c r="F539" s="3"/>
      <c r="G539" s="3"/>
      <c r="H539" s="4"/>
      <c r="I539" s="3"/>
      <c r="J539" s="4"/>
      <c r="K539" s="3"/>
      <c r="L539" s="4"/>
      <c r="M539" s="3"/>
      <c r="N539" s="4"/>
      <c r="O539" s="5"/>
      <c r="P539" s="4"/>
      <c r="Q539" s="3"/>
      <c r="R539" s="4"/>
    </row>
    <row r="540" spans="1:18" ht="13.5" thickBot="1" x14ac:dyDescent="0.25">
      <c r="A540" s="47">
        <f t="shared" si="13"/>
        <v>15</v>
      </c>
      <c r="B540" s="53"/>
      <c r="D540" s="69" t="s">
        <v>180</v>
      </c>
      <c r="F540" s="3"/>
      <c r="G540" s="3"/>
      <c r="H540" s="2">
        <f>SUM(H532,H534,H536,H538)</f>
        <v>10870354.064409999</v>
      </c>
      <c r="I540" s="3"/>
      <c r="J540" s="2">
        <f>SUM(J532,J534,J536,J538)</f>
        <v>939595.18604000006</v>
      </c>
      <c r="K540" s="3"/>
      <c r="L540" s="2">
        <f>SUM(L532,L534,L536,L538)</f>
        <v>-94854.093869999997</v>
      </c>
      <c r="M540" s="3"/>
      <c r="N540" s="2">
        <f>SUM(N532,N534,N536,N538)</f>
        <v>579.3838000000012</v>
      </c>
      <c r="O540" s="5"/>
      <c r="P540" s="2">
        <f>SUM(P532,P534,P536,P538)</f>
        <v>11715674.540380001</v>
      </c>
      <c r="Q540" s="3"/>
      <c r="R540" s="2">
        <f>SUM(R532,R534,R536,R538)</f>
        <v>11138595.89866</v>
      </c>
    </row>
    <row r="541" spans="1:18" ht="13.5" thickTop="1" x14ac:dyDescent="0.2">
      <c r="A541" s="47">
        <f t="shared" si="13"/>
        <v>16</v>
      </c>
      <c r="B541" s="5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3"/>
      <c r="Q541" s="3"/>
      <c r="R541" s="3"/>
    </row>
    <row r="542" spans="1:18" x14ac:dyDescent="0.2">
      <c r="A542" s="47">
        <f t="shared" si="13"/>
        <v>17</v>
      </c>
      <c r="B542" s="53"/>
      <c r="D542" s="10" t="s">
        <v>189</v>
      </c>
      <c r="F542" s="3"/>
      <c r="G542" s="3"/>
      <c r="H542" s="3">
        <f>H476</f>
        <v>193244.36809999999</v>
      </c>
      <c r="I542" s="3"/>
      <c r="J542" s="3">
        <f>J476</f>
        <v>32145.631589999997</v>
      </c>
      <c r="K542" s="3"/>
      <c r="L542" s="3">
        <f>L476</f>
        <v>0</v>
      </c>
      <c r="M542" s="3"/>
      <c r="N542" s="3">
        <f>N476</f>
        <v>0</v>
      </c>
      <c r="O542" s="5"/>
      <c r="P542" s="3">
        <f>P476</f>
        <v>225389.99969</v>
      </c>
      <c r="Q542" s="3"/>
      <c r="R542" s="3">
        <f>R476</f>
        <v>193791.27241999999</v>
      </c>
    </row>
    <row r="543" spans="1:18" x14ac:dyDescent="0.2">
      <c r="A543" s="47">
        <f t="shared" si="13"/>
        <v>18</v>
      </c>
      <c r="B543" s="5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3"/>
      <c r="Q543" s="3"/>
      <c r="R543" s="3"/>
    </row>
    <row r="544" spans="1:18" x14ac:dyDescent="0.2">
      <c r="A544" s="47">
        <f t="shared" si="13"/>
        <v>19</v>
      </c>
      <c r="B544" s="53"/>
      <c r="D544" s="69" t="s">
        <v>194</v>
      </c>
      <c r="F544" s="3"/>
      <c r="G544" s="3"/>
      <c r="H544" s="8">
        <f>H482</f>
        <v>460969.56497999997</v>
      </c>
      <c r="I544" s="8"/>
      <c r="J544" s="8">
        <f>J482</f>
        <v>65112.529610000005</v>
      </c>
      <c r="K544" s="8"/>
      <c r="L544" s="8">
        <f>L482</f>
        <v>0</v>
      </c>
      <c r="M544" s="8"/>
      <c r="N544" s="8">
        <f>N482</f>
        <v>0</v>
      </c>
      <c r="O544" s="9"/>
      <c r="P544" s="8">
        <f>P482</f>
        <v>526082.09458999988</v>
      </c>
      <c r="Q544" s="8"/>
      <c r="R544" s="8">
        <f>R482</f>
        <v>482688.87722000002</v>
      </c>
    </row>
    <row r="545" spans="1:18" x14ac:dyDescent="0.2">
      <c r="A545" s="47">
        <f t="shared" si="13"/>
        <v>20</v>
      </c>
      <c r="B545" s="53"/>
      <c r="D545" s="69"/>
      <c r="F545" s="3"/>
      <c r="G545" s="3"/>
      <c r="H545" s="8"/>
      <c r="I545" s="3"/>
      <c r="J545" s="8"/>
      <c r="K545" s="3"/>
      <c r="L545" s="8"/>
      <c r="M545" s="3"/>
      <c r="N545" s="8"/>
      <c r="O545" s="5"/>
      <c r="P545" s="8"/>
      <c r="Q545" s="3"/>
      <c r="R545" s="8"/>
    </row>
    <row r="546" spans="1:18" x14ac:dyDescent="0.2">
      <c r="A546" s="47">
        <f t="shared" si="13"/>
        <v>21</v>
      </c>
      <c r="B546" s="53"/>
      <c r="D546" s="87" t="s">
        <v>200</v>
      </c>
      <c r="H546" s="8">
        <f>H489</f>
        <v>51254.677250000001</v>
      </c>
      <c r="I546" s="8"/>
      <c r="J546" s="8">
        <f>J489</f>
        <v>-1412.1254299999998</v>
      </c>
      <c r="K546" s="8"/>
      <c r="L546" s="8">
        <f>L489</f>
        <v>-24434.030350000001</v>
      </c>
      <c r="M546" s="8"/>
      <c r="N546" s="8">
        <f>N489</f>
        <v>0</v>
      </c>
      <c r="O546" s="9"/>
      <c r="P546" s="8">
        <f>P489</f>
        <v>25408.521469999996</v>
      </c>
      <c r="Q546" s="8"/>
      <c r="R546" s="8">
        <f>R489</f>
        <v>32350.644259999997</v>
      </c>
    </row>
    <row r="547" spans="1:18" x14ac:dyDescent="0.2">
      <c r="A547" s="47">
        <f t="shared" si="13"/>
        <v>22</v>
      </c>
      <c r="B547" s="53"/>
      <c r="O547" s="44"/>
    </row>
    <row r="548" spans="1:18" x14ac:dyDescent="0.2">
      <c r="A548" s="47">
        <f t="shared" si="13"/>
        <v>23</v>
      </c>
      <c r="B548" s="53"/>
      <c r="D548" s="42" t="s">
        <v>204</v>
      </c>
      <c r="F548" s="3"/>
      <c r="G548" s="3"/>
      <c r="H548" s="7">
        <f>H494</f>
        <v>25388.6787</v>
      </c>
      <c r="I548" s="3"/>
      <c r="J548" s="7">
        <f>J494</f>
        <v>0</v>
      </c>
      <c r="K548" s="3"/>
      <c r="L548" s="7">
        <f>L494</f>
        <v>0</v>
      </c>
      <c r="M548" s="3"/>
      <c r="N548" s="7">
        <f>N494</f>
        <v>-1174.0642699999994</v>
      </c>
      <c r="O548" s="5"/>
      <c r="P548" s="7">
        <f>P494</f>
        <v>24214.614430000001</v>
      </c>
      <c r="Q548" s="3"/>
      <c r="R548" s="7">
        <f>R494</f>
        <v>25225.595569999998</v>
      </c>
    </row>
    <row r="549" spans="1:18" x14ac:dyDescent="0.2">
      <c r="A549" s="47">
        <f t="shared" si="13"/>
        <v>24</v>
      </c>
      <c r="B549" s="53"/>
      <c r="H549" s="72"/>
      <c r="J549" s="72"/>
      <c r="L549" s="72"/>
      <c r="N549" s="72"/>
      <c r="O549" s="44"/>
      <c r="P549" s="72"/>
      <c r="R549" s="72"/>
    </row>
    <row r="550" spans="1:18" ht="13.5" thickBot="1" x14ac:dyDescent="0.25">
      <c r="A550" s="47">
        <f t="shared" si="13"/>
        <v>25</v>
      </c>
      <c r="B550" s="53"/>
      <c r="D550" s="43" t="s">
        <v>205</v>
      </c>
      <c r="F550" s="3"/>
      <c r="G550" s="3"/>
      <c r="H550" s="2">
        <f>SUM(H540,H542,H544,H546,H548)</f>
        <v>11601211.35344</v>
      </c>
      <c r="I550" s="3"/>
      <c r="J550" s="2">
        <f>SUM(J540,J542,J544,J546,J548)</f>
        <v>1035441.22181</v>
      </c>
      <c r="K550" s="3"/>
      <c r="L550" s="2">
        <f>SUM(L540,L542,L544,L546,L548)</f>
        <v>-119288.12422</v>
      </c>
      <c r="M550" s="3"/>
      <c r="N550" s="2">
        <f>SUM(N540,N542,N544,N546,N548)</f>
        <v>-594.68046999999819</v>
      </c>
      <c r="O550" s="5"/>
      <c r="P550" s="2">
        <f>SUM(P540,P542,P544,P546,P548)</f>
        <v>12516769.77056</v>
      </c>
      <c r="Q550" s="3"/>
      <c r="R550" s="2">
        <f>SUM(R540,R542,R544,R546,R548)</f>
        <v>11872652.28813</v>
      </c>
    </row>
    <row r="551" spans="1:18" ht="13.5" thickTop="1" x14ac:dyDescent="0.2">
      <c r="A551" s="47">
        <f t="shared" si="13"/>
        <v>26</v>
      </c>
      <c r="B551" s="53"/>
      <c r="O551" s="44"/>
    </row>
    <row r="552" spans="1:18" x14ac:dyDescent="0.2">
      <c r="A552" s="47">
        <f t="shared" si="13"/>
        <v>27</v>
      </c>
      <c r="B552" s="53"/>
      <c r="D552" s="69" t="s">
        <v>210</v>
      </c>
      <c r="H552" s="89">
        <f>H502</f>
        <v>7484.82276</v>
      </c>
      <c r="J552" s="89">
        <f>J502</f>
        <v>0</v>
      </c>
      <c r="K552" s="3"/>
      <c r="L552" s="89">
        <f>L502</f>
        <v>0</v>
      </c>
      <c r="M552" s="3"/>
      <c r="N552" s="89">
        <f>N502</f>
        <v>0</v>
      </c>
      <c r="O552" s="5"/>
      <c r="P552" s="89">
        <f>P502</f>
        <v>7484.82276</v>
      </c>
      <c r="Q552" s="3"/>
      <c r="R552" s="89">
        <f>R502</f>
        <v>7484.82276</v>
      </c>
    </row>
    <row r="553" spans="1:18" x14ac:dyDescent="0.2">
      <c r="A553" s="47">
        <f t="shared" si="13"/>
        <v>28</v>
      </c>
      <c r="B553" s="5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3"/>
      <c r="Q553" s="3"/>
      <c r="R553" s="3"/>
    </row>
    <row r="554" spans="1:18" x14ac:dyDescent="0.2">
      <c r="A554" s="47">
        <f t="shared" si="13"/>
        <v>29</v>
      </c>
      <c r="B554" s="53"/>
      <c r="D554" s="6" t="s">
        <v>211</v>
      </c>
      <c r="F554" s="3"/>
      <c r="G554" s="3"/>
      <c r="H554" s="3">
        <f>H504</f>
        <v>218.90986999999998</v>
      </c>
      <c r="I554" s="3"/>
      <c r="J554" s="3">
        <f>J504</f>
        <v>365.35376000000002</v>
      </c>
      <c r="K554" s="3"/>
      <c r="L554" s="3">
        <f>L504</f>
        <v>0</v>
      </c>
      <c r="M554" s="3"/>
      <c r="N554" s="3">
        <f>N504</f>
        <v>-173.19257000000007</v>
      </c>
      <c r="O554" s="5"/>
      <c r="P554" s="3">
        <f>P504</f>
        <v>411.07105999999999</v>
      </c>
      <c r="Q554" s="3"/>
      <c r="R554" s="3">
        <f>R504</f>
        <v>276.11430000000001</v>
      </c>
    </row>
    <row r="555" spans="1:18" x14ac:dyDescent="0.2">
      <c r="A555" s="47">
        <f t="shared" si="13"/>
        <v>30</v>
      </c>
      <c r="B555" s="53"/>
      <c r="O555" s="44"/>
    </row>
    <row r="556" spans="1:18" x14ac:dyDescent="0.2">
      <c r="A556" s="47">
        <f t="shared" si="13"/>
        <v>31</v>
      </c>
      <c r="B556" s="53"/>
      <c r="D556" s="42" t="s">
        <v>212</v>
      </c>
      <c r="H556" s="3">
        <f>H505</f>
        <v>54570.735410000001</v>
      </c>
      <c r="J556" s="3">
        <f>J505</f>
        <v>3556.875</v>
      </c>
      <c r="L556" s="3">
        <f>L505</f>
        <v>0</v>
      </c>
      <c r="N556" s="3">
        <f>N505</f>
        <v>0</v>
      </c>
      <c r="O556" s="44"/>
      <c r="P556" s="3">
        <f>P505</f>
        <v>58127.610410000001</v>
      </c>
      <c r="R556" s="3">
        <f>R505</f>
        <v>55938.784450000006</v>
      </c>
    </row>
    <row r="557" spans="1:18" x14ac:dyDescent="0.2">
      <c r="A557" s="47">
        <f t="shared" si="13"/>
        <v>32</v>
      </c>
      <c r="B557" s="53"/>
      <c r="O557" s="44"/>
    </row>
    <row r="558" spans="1:18" x14ac:dyDescent="0.2">
      <c r="A558" s="47">
        <f t="shared" si="13"/>
        <v>33</v>
      </c>
      <c r="B558" s="53"/>
      <c r="D558" s="42" t="s">
        <v>215</v>
      </c>
      <c r="H558" s="78">
        <f>H509</f>
        <v>0</v>
      </c>
      <c r="J558" s="78">
        <f>J509</f>
        <v>0</v>
      </c>
      <c r="L558" s="78">
        <f>L509</f>
        <v>0</v>
      </c>
      <c r="N558" s="78">
        <f>N509</f>
        <v>0</v>
      </c>
      <c r="O558" s="44"/>
      <c r="P558" s="78">
        <f>P509</f>
        <v>0</v>
      </c>
      <c r="R558" s="78">
        <f>R509</f>
        <v>0</v>
      </c>
    </row>
    <row r="559" spans="1:18" x14ac:dyDescent="0.2">
      <c r="A559" s="47">
        <f t="shared" si="13"/>
        <v>34</v>
      </c>
      <c r="B559" s="53"/>
      <c r="F559" s="3"/>
      <c r="G559" s="3"/>
      <c r="H559" s="4"/>
      <c r="I559" s="3"/>
      <c r="J559" s="4"/>
      <c r="K559" s="3"/>
      <c r="L559" s="4"/>
      <c r="M559" s="3"/>
      <c r="N559" s="4"/>
      <c r="O559" s="5"/>
      <c r="P559" s="4"/>
      <c r="Q559" s="3"/>
      <c r="R559" s="4"/>
    </row>
    <row r="560" spans="1:18" ht="13.5" thickBot="1" x14ac:dyDescent="0.25">
      <c r="A560" s="47">
        <f t="shared" si="13"/>
        <v>35</v>
      </c>
      <c r="B560" s="53"/>
      <c r="D560" s="42" t="s">
        <v>216</v>
      </c>
      <c r="F560" s="3"/>
      <c r="G560" s="3"/>
      <c r="H560" s="2">
        <f>SUM(H550,H552,H554,H556,H558)</f>
        <v>11663485.82148</v>
      </c>
      <c r="I560" s="3"/>
      <c r="J560" s="2">
        <f>SUM(J550,J552,J554,J556,J558)</f>
        <v>1039363.45057</v>
      </c>
      <c r="L560" s="2">
        <f>SUM(L550,L552,L554,L556,L558)</f>
        <v>-119288.12422</v>
      </c>
      <c r="N560" s="2">
        <f>SUM(N550,N552,N554,N556,N558)</f>
        <v>-767.87303999999824</v>
      </c>
      <c r="O560" s="44"/>
      <c r="P560" s="2">
        <f>SUM(P550,P552,P554,P556,P558)</f>
        <v>12582793.27479</v>
      </c>
      <c r="R560" s="2">
        <f>SUM(R550,R552,R554,R556,R558)</f>
        <v>11936352.009640001</v>
      </c>
    </row>
    <row r="561" spans="1:18" ht="13.5" thickTop="1" x14ac:dyDescent="0.2">
      <c r="A561" s="47">
        <f t="shared" si="13"/>
        <v>36</v>
      </c>
      <c r="B561" s="53"/>
      <c r="H561" s="78"/>
      <c r="J561" s="78"/>
      <c r="L561" s="78"/>
      <c r="N561" s="78"/>
      <c r="O561" s="44"/>
      <c r="P561" s="78"/>
      <c r="R561" s="78"/>
    </row>
    <row r="562" spans="1:18" x14ac:dyDescent="0.2">
      <c r="A562" s="47">
        <f t="shared" si="13"/>
        <v>37</v>
      </c>
      <c r="B562" s="53"/>
      <c r="H562" s="78"/>
      <c r="J562" s="78"/>
      <c r="L562" s="78"/>
      <c r="N562" s="78"/>
      <c r="O562" s="44"/>
      <c r="P562" s="78"/>
      <c r="R562" s="78"/>
    </row>
    <row r="563" spans="1:18" x14ac:dyDescent="0.2">
      <c r="A563" s="47">
        <f t="shared" si="13"/>
        <v>38</v>
      </c>
      <c r="B563" s="53"/>
      <c r="O563" s="44"/>
    </row>
    <row r="564" spans="1:18" x14ac:dyDescent="0.2">
      <c r="A564" s="47">
        <f t="shared" si="13"/>
        <v>39</v>
      </c>
      <c r="B564" s="61"/>
    </row>
    <row r="565" spans="1:18" x14ac:dyDescent="0.2">
      <c r="A565" s="47">
        <f t="shared" si="13"/>
        <v>40</v>
      </c>
      <c r="B565" s="61"/>
      <c r="H565" s="90"/>
      <c r="O565" s="44"/>
    </row>
    <row r="566" spans="1:18" x14ac:dyDescent="0.2">
      <c r="A566" s="47">
        <f t="shared" si="13"/>
        <v>41</v>
      </c>
      <c r="B566" s="61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1:18" x14ac:dyDescent="0.2">
      <c r="A567" s="47">
        <f t="shared" si="13"/>
        <v>42</v>
      </c>
      <c r="B567" s="61"/>
      <c r="O567" s="44"/>
    </row>
    <row r="568" spans="1:18" x14ac:dyDescent="0.2">
      <c r="A568" s="47">
        <f t="shared" si="13"/>
        <v>43</v>
      </c>
      <c r="B568" s="61"/>
      <c r="O568" s="44"/>
    </row>
    <row r="569" spans="1:18" ht="13.5" thickBot="1" x14ac:dyDescent="0.25">
      <c r="A569" s="48">
        <f t="shared" si="13"/>
        <v>44</v>
      </c>
      <c r="B569" s="1" t="s">
        <v>61</v>
      </c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63"/>
      <c r="P569" s="41"/>
      <c r="Q569" s="41"/>
      <c r="R569" s="41"/>
    </row>
    <row r="570" spans="1:18" x14ac:dyDescent="0.2">
      <c r="A570" s="42" t="str">
        <f>$A$57</f>
        <v>Supporting Schedules:  B-08, B-11</v>
      </c>
      <c r="O570" s="44"/>
      <c r="P570" s="42" t="str">
        <f>$P$57</f>
        <v>Recap Schedules:  B-03, B-06</v>
      </c>
    </row>
  </sheetData>
  <printOptions horizontalCentered="1" verticalCentered="1"/>
  <pageMargins left="0.7" right="0.7" top="0.75" bottom="0.75" header="0.3" footer="0.3"/>
  <pageSetup scale="63" fitToHeight="10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28E952-51AE-4FEB-A53F-BFE4777F9FC7}"/>
</file>

<file path=customXml/itemProps2.xml><?xml version="1.0" encoding="utf-8"?>
<ds:datastoreItem xmlns:ds="http://schemas.openxmlformats.org/officeDocument/2006/customXml" ds:itemID="{0E09A49D-3598-42E6-BA9B-2C92AE99D24C}"/>
</file>

<file path=customXml/itemProps3.xml><?xml version="1.0" encoding="utf-8"?>
<ds:datastoreItem xmlns:ds="http://schemas.openxmlformats.org/officeDocument/2006/customXml" ds:itemID="{14694A5E-D191-4C97-87A2-00392E7DCB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B-07 2023A</vt:lpstr>
      <vt:lpstr>'B-07 2023A'!Print_Area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2024-04-01T19:50:00Z</dcterms:created>
  <dcterms:modified xsi:type="dcterms:W3CDTF">2024-04-01T19:50:00Z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SiteId">
    <vt:lpwstr>fa8c194a-f8e2-43c5-bc39-b637579e39e0</vt:lpwstr>
  </property>
  <property fmtid="{D5CDD505-2E9C-101B-9397-08002B2CF9AE}" pid="3" name="MSIP_Label_a83f872e-d8d7-43ac-9961-0f2ad31e50e5_Method">
    <vt:lpwstr>Standard</vt:lpwstr>
  </property>
  <property fmtid="{D5CDD505-2E9C-101B-9397-08002B2CF9AE}" pid="4" name="MSIP_Label_a83f872e-d8d7-43ac-9961-0f2ad31e50e5_SetDate">
    <vt:lpwstr>2024-03-12T19:47:38Z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ContentTypeId">
    <vt:lpwstr>0x01010093961404F3F6B34988E14CCD792B016F</vt:lpwstr>
  </property>
  <property fmtid="{D5CDD505-2E9C-101B-9397-08002B2CF9AE}" pid="7" name="MSIP_Label_a83f872e-d8d7-43ac-9961-0f2ad31e50e5_ActionId">
    <vt:lpwstr>e25f8113-8845-4404-8d90-fde515199ca3</vt:lpwstr>
  </property>
  <property fmtid="{D5CDD505-2E9C-101B-9397-08002B2CF9AE}" pid="8" name="MSIP_Label_a83f872e-d8d7-43ac-9961-0f2ad31e50e5_ContentBits">
    <vt:lpwstr>0</vt:lpwstr>
  </property>
  <property fmtid="{D5CDD505-2E9C-101B-9397-08002B2CF9AE}" pid="9" name="MSIP_Label_a83f872e-d8d7-43ac-9961-0f2ad31e50e5_Enabled">
    <vt:lpwstr>true</vt:lpwstr>
  </property>
</Properties>
</file>