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/>
  <mc:AlternateContent xmlns:mc="http://schemas.openxmlformats.org/markup-compatibility/2006">
    <mc:Choice Requires="x15">
      <x15ac:absPath xmlns:x15ac="http://schemas.microsoft.com/office/spreadsheetml/2010/11/ac" url="C:\Users\drewm.SF-LAN\Desktop\TECO EXHIBITS\"/>
    </mc:Choice>
  </mc:AlternateContent>
  <xr:revisionPtr revIDLastSave="0" documentId="8_{B64B6670-B5FD-4421-8393-E1C95546BA72}" xr6:coauthVersionLast="36" xr6:coauthVersionMax="36" xr10:uidLastSave="{00000000-0000-0000-0000-000000000000}"/>
  <bookViews>
    <workbookView xWindow="-120" yWindow="-120" windowWidth="29040" windowHeight="15840" xr2:uid="{859832EA-FF05-46D0-A721-02271DC416BD}"/>
  </bookViews>
  <sheets>
    <sheet name="No Polk Unit 1 Flex" sheetId="5" r:id="rId1"/>
    <sheet name="With Polk Unit 1 Flex" sheetId="4" r:id="rId2"/>
    <sheet name="Delta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5" l="1"/>
  <c r="C13" i="5" s="1"/>
  <c r="C22" i="5" l="1"/>
  <c r="C11" i="5"/>
  <c r="C18" i="5"/>
  <c r="C16" i="5"/>
  <c r="C17" i="5"/>
  <c r="C15" i="5"/>
  <c r="J37" i="5" l="1"/>
  <c r="J38" i="5" s="1"/>
  <c r="I37" i="5"/>
  <c r="I38" i="5" s="1"/>
  <c r="J39" i="5" l="1"/>
  <c r="I39" i="5"/>
  <c r="K37" i="5"/>
  <c r="K38" i="5" s="1"/>
  <c r="K39" i="5" l="1"/>
  <c r="L37" i="5"/>
  <c r="L38" i="5" s="1"/>
  <c r="L39" i="5" l="1"/>
  <c r="M37" i="5"/>
  <c r="M38" i="5" s="1"/>
  <c r="M39" i="5" s="1"/>
  <c r="N37" i="5" l="1"/>
  <c r="N38" i="5" s="1"/>
  <c r="O37" i="5" l="1"/>
  <c r="O38" i="5" s="1"/>
  <c r="O39" i="5" s="1"/>
  <c r="N39" i="5"/>
  <c r="P37" i="5" l="1"/>
  <c r="P38" i="5" s="1"/>
  <c r="P39" i="5" l="1"/>
  <c r="Q37" i="5"/>
  <c r="Q38" i="5" s="1"/>
  <c r="Q39" i="5" l="1"/>
  <c r="R37" i="5"/>
  <c r="R38" i="5" s="1"/>
  <c r="R39" i="5" s="1"/>
  <c r="S37" i="5" l="1"/>
  <c r="S38" i="5" s="1"/>
  <c r="S39" i="5" s="1"/>
  <c r="T37" i="5" l="1"/>
  <c r="T38" i="5" s="1"/>
  <c r="T39" i="5" s="1"/>
  <c r="U37" i="5" l="1"/>
  <c r="U38" i="5" s="1"/>
  <c r="U39" i="5" s="1"/>
  <c r="V37" i="5" l="1"/>
  <c r="V38" i="5" s="1"/>
  <c r="V39" i="5" s="1"/>
  <c r="W37" i="5" l="1"/>
  <c r="W38" i="5" s="1"/>
  <c r="W39" i="5" s="1"/>
  <c r="X37" i="5" l="1"/>
  <c r="X38" i="5" s="1"/>
  <c r="X39" i="5" s="1"/>
  <c r="Y37" i="5" l="1"/>
  <c r="Y38" i="5" s="1"/>
  <c r="Y39" i="5" s="1"/>
  <c r="Z37" i="5" l="1"/>
  <c r="Z38" i="5" s="1"/>
  <c r="Z39" i="5" s="1"/>
  <c r="AA37" i="5" l="1"/>
  <c r="AA38" i="5" s="1"/>
  <c r="AA39" i="5" s="1"/>
  <c r="AB37" i="5" l="1"/>
  <c r="AB38" i="5" s="1"/>
  <c r="AB39" i="5" s="1"/>
  <c r="AC37" i="5" l="1"/>
  <c r="AC38" i="5" s="1"/>
  <c r="AC39" i="5" s="1"/>
  <c r="AD37" i="5" l="1"/>
  <c r="AD38" i="5" s="1"/>
  <c r="AD39" i="5" s="1"/>
  <c r="AE37" i="5"/>
  <c r="AE38" i="5" s="1"/>
  <c r="AE39" i="5" l="1"/>
  <c r="AF37" i="5" l="1"/>
  <c r="AF38" i="5" s="1"/>
  <c r="AF39" i="5" s="1"/>
  <c r="AG37" i="5" l="1"/>
  <c r="AG38" i="5" s="1"/>
  <c r="AG39" i="5" s="1"/>
  <c r="AH37" i="5" l="1"/>
  <c r="AH38" i="5" s="1"/>
  <c r="AH39" i="5" s="1"/>
  <c r="AI37" i="5" l="1"/>
  <c r="AI38" i="5" s="1"/>
  <c r="AI39" i="5" s="1"/>
  <c r="AJ37" i="5" l="1"/>
  <c r="AJ38" i="5" s="1"/>
  <c r="AJ39" i="5" s="1"/>
  <c r="AK37" i="5" l="1"/>
  <c r="AK38" i="5" s="1"/>
  <c r="AK39" i="5" s="1"/>
  <c r="C14" i="5"/>
  <c r="C12" i="5"/>
  <c r="C19" i="5" l="1"/>
  <c r="AL37" i="5"/>
  <c r="AL38" i="5" s="1"/>
  <c r="AL39" i="5" s="1"/>
  <c r="I37" i="4" l="1"/>
  <c r="K37" i="4" l="1"/>
  <c r="J37" i="4" l="1"/>
  <c r="O37" i="4" l="1"/>
  <c r="P37" i="4"/>
  <c r="L37" i="4"/>
  <c r="M37" i="4"/>
  <c r="V37" i="4"/>
  <c r="Z37" i="4"/>
  <c r="N37" i="4"/>
  <c r="S37" i="4" l="1"/>
  <c r="T37" i="4"/>
  <c r="R37" i="4"/>
  <c r="W37" i="4"/>
  <c r="Y37" i="4"/>
  <c r="Q37" i="4"/>
  <c r="AA37" i="4"/>
  <c r="AB37" i="4"/>
  <c r="U37" i="4"/>
  <c r="X37" i="4"/>
  <c r="F6" i="4" l="1"/>
  <c r="C11" i="4" l="1"/>
  <c r="F11" i="3" s="1"/>
  <c r="C13" i="4"/>
  <c r="F13" i="3" s="1"/>
  <c r="C12" i="4"/>
  <c r="F12" i="3" s="1"/>
  <c r="C14" i="4"/>
  <c r="AB38" i="4"/>
  <c r="J38" i="4"/>
  <c r="AA38" i="4"/>
  <c r="C22" i="4"/>
  <c r="F22" i="3" s="1"/>
  <c r="N38" i="4"/>
  <c r="M38" i="4"/>
  <c r="L38" i="4"/>
  <c r="K38" i="4"/>
  <c r="I38" i="4"/>
  <c r="J39" i="4" s="1"/>
  <c r="C16" i="4"/>
  <c r="F16" i="3" s="1"/>
  <c r="R38" i="4"/>
  <c r="W38" i="4"/>
  <c r="V38" i="4"/>
  <c r="X38" i="4"/>
  <c r="U38" i="4"/>
  <c r="T38" i="4"/>
  <c r="Q38" i="4"/>
  <c r="S38" i="4"/>
  <c r="Y38" i="4"/>
  <c r="Z38" i="4"/>
  <c r="P38" i="4"/>
  <c r="O38" i="4"/>
  <c r="L39" i="4" l="1"/>
  <c r="I39" i="4"/>
  <c r="N39" i="4"/>
  <c r="O39" i="4"/>
  <c r="S39" i="4"/>
  <c r="Z39" i="4"/>
  <c r="X39" i="4"/>
  <c r="U39" i="4"/>
  <c r="T39" i="4"/>
  <c r="Q39" i="4"/>
  <c r="V39" i="4"/>
  <c r="M39" i="4"/>
  <c r="Y39" i="4"/>
  <c r="R39" i="4"/>
  <c r="K39" i="4"/>
  <c r="W39" i="4"/>
  <c r="P39" i="4"/>
  <c r="AB39" i="4"/>
  <c r="AA39" i="4"/>
  <c r="AC37" i="4" l="1"/>
  <c r="AD37" i="4"/>
  <c r="AE37" i="4"/>
  <c r="AF37" i="4"/>
  <c r="AG37" i="4"/>
  <c r="AH37" i="4"/>
  <c r="AI37" i="4"/>
  <c r="AJ37" i="4"/>
  <c r="AK37" i="4"/>
  <c r="AL37" i="4"/>
  <c r="C18" i="4" l="1"/>
  <c r="F18" i="3" s="1"/>
  <c r="C17" i="4"/>
  <c r="F17" i="3" s="1"/>
  <c r="C15" i="4" l="1"/>
  <c r="F15" i="3" s="1"/>
  <c r="AH38" i="4" l="1"/>
  <c r="AG38" i="4" l="1"/>
  <c r="AL38" i="4"/>
  <c r="AJ38" i="4"/>
  <c r="AF38" i="4"/>
  <c r="AD38" i="4"/>
  <c r="AK38" i="4"/>
  <c r="AE38" i="4"/>
  <c r="AI38" i="4"/>
  <c r="AC38" i="4" l="1"/>
  <c r="AL39" i="4" s="1"/>
  <c r="F14" i="3"/>
  <c r="F19" i="3" l="1"/>
  <c r="F23" i="3" s="1"/>
  <c r="C19" i="4"/>
  <c r="AH39" i="4"/>
  <c r="AI39" i="4"/>
  <c r="AF39" i="4"/>
  <c r="AK39" i="4"/>
  <c r="AJ39" i="4"/>
  <c r="AE39" i="4"/>
  <c r="AD39" i="4"/>
  <c r="AG39" i="4"/>
  <c r="AC39" i="4"/>
</calcChain>
</file>

<file path=xl/sharedStrings.xml><?xml version="1.0" encoding="utf-8"?>
<sst xmlns="http://schemas.openxmlformats.org/spreadsheetml/2006/main" count="117" uniqueCount="52">
  <si>
    <t>Tax Rate</t>
  </si>
  <si>
    <t xml:space="preserve">Common Equity </t>
  </si>
  <si>
    <t>Preferred Stock</t>
  </si>
  <si>
    <t>No Polk Unit 1 Flexibility</t>
  </si>
  <si>
    <t>Debt</t>
  </si>
  <si>
    <t>WACC</t>
  </si>
  <si>
    <t>REVENUE REQUIREMENT SUMMARY (2024 $000)</t>
  </si>
  <si>
    <t>CPVRR Revenue Requirements</t>
  </si>
  <si>
    <t>Cost/(Savings)
(2024 US $ millions)</t>
  </si>
  <si>
    <t>Capital RR - New Solar Units</t>
  </si>
  <si>
    <t>Capital RR - Polk 1 Project Upgrade</t>
  </si>
  <si>
    <t>Capital RR - New Batteries</t>
  </si>
  <si>
    <t>Capital RR - Polk 1 Sustaining Captial</t>
  </si>
  <si>
    <t>Capital RR - New Recip Units</t>
  </si>
  <si>
    <t>Capital RR - Balance of System</t>
  </si>
  <si>
    <t>Capital RR - Units Enhancements</t>
  </si>
  <si>
    <t>System FOM</t>
  </si>
  <si>
    <t>Capital RR - New Combustion Turbine Units</t>
  </si>
  <si>
    <t>System VOM</t>
  </si>
  <si>
    <t>Capital RR - New Combined Cycle Units</t>
  </si>
  <si>
    <t>System Fuel</t>
  </si>
  <si>
    <t>Capital RR - New Transmission</t>
  </si>
  <si>
    <t>Start Costs</t>
  </si>
  <si>
    <t>VOM - Polk</t>
  </si>
  <si>
    <t>System Capacity</t>
  </si>
  <si>
    <t>VOM - Bayside</t>
  </si>
  <si>
    <r>
      <t>Sub Total w/o CO</t>
    </r>
    <r>
      <rPr>
        <vertAlign val="subscript"/>
        <sz val="11"/>
        <color theme="1"/>
        <rFont val="Aptos Narrow"/>
        <family val="2"/>
        <scheme val="minor"/>
      </rPr>
      <t>2</t>
    </r>
    <r>
      <rPr>
        <sz val="11"/>
        <color theme="1"/>
        <rFont val="Aptos Narrow"/>
        <family val="2"/>
        <scheme val="minor"/>
      </rPr>
      <t xml:space="preserve"> Cost</t>
    </r>
  </si>
  <si>
    <t>VOM - Big Bend</t>
  </si>
  <si>
    <t>VOM - New Combustion Turbines</t>
  </si>
  <si>
    <t>Plus Emissions Costs</t>
  </si>
  <si>
    <t>VOM - New Combined Cycle Units</t>
  </si>
  <si>
    <t>CO2 - Base</t>
  </si>
  <si>
    <t xml:space="preserve">VOM - New/Existing Batteries </t>
  </si>
  <si>
    <t xml:space="preserve">FOM - New Solar </t>
  </si>
  <si>
    <t>FOM - New Batteries</t>
  </si>
  <si>
    <t>FOM - New Combustion Turbines</t>
  </si>
  <si>
    <t>FOM - New Combined Cycles</t>
  </si>
  <si>
    <t>FOM - New Recip Units</t>
  </si>
  <si>
    <t>RR of Land for Solar</t>
  </si>
  <si>
    <t>Land Lease</t>
  </si>
  <si>
    <t>Solar PTC Benefit</t>
  </si>
  <si>
    <t>Captial RR - Polk Unit 1 Sustaining Captial</t>
  </si>
  <si>
    <t>Polk Net O&amp;M</t>
  </si>
  <si>
    <t>Total RR</t>
  </si>
  <si>
    <t>NPV</t>
  </si>
  <si>
    <t>CPVRR</t>
  </si>
  <si>
    <r>
      <t>CO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Cost </t>
    </r>
  </si>
  <si>
    <t>Note: 2053 Contains end effects</t>
  </si>
  <si>
    <t>With Polk Unit 1 Flexibility</t>
  </si>
  <si>
    <t>Polk Unit 1 Flexibility</t>
  </si>
  <si>
    <r>
      <t>Sub Total w/o CO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Cost</t>
    </r>
  </si>
  <si>
    <r>
      <t>Sub Total w/ CO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Cost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</si>
</sst>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%"/>
    <numFmt numFmtId="165" formatCode="_(#,##0_);_(\(#,##0\);_(&quot;-&quot;_);_(@_)"/>
    <numFmt numFmtId="166" formatCode="&quot;$&quot;#,##0.0_);\(&quot;$&quot;#,##0.0\)"/>
    <numFmt numFmtId="167" formatCode="#,##0_);\-#,##0_);\-_)"/>
  </numFmts>
  <fonts count="1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vertAlign val="subscript"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rgb="FF3F3F76"/>
      <name val="Calibri"/>
      <family val="2"/>
    </font>
    <font>
      <b/>
      <sz val="11"/>
      <color rgb="FFFA7D00"/>
      <name val="Calibri"/>
      <family val="2"/>
    </font>
    <font>
      <vertAlign val="subscript"/>
      <sz val="11"/>
      <color theme="1"/>
      <name val="Calibri"/>
      <family val="2"/>
    </font>
    <font>
      <b/>
      <sz val="14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2" applyNumberFormat="0" applyAlignment="0" applyProtection="0"/>
    <xf numFmtId="0" fontId="4" fillId="3" borderId="2" applyNumberFormat="0" applyAlignment="0" applyProtection="0"/>
    <xf numFmtId="0" fontId="1" fillId="0" borderId="0"/>
  </cellStyleXfs>
  <cellXfs count="34">
    <xf numFmtId="0" fontId="0" fillId="0" borderId="0" xfId="0"/>
    <xf numFmtId="0" fontId="2" fillId="0" borderId="1" xfId="2"/>
    <xf numFmtId="0" fontId="6" fillId="0" borderId="0" xfId="0" applyFont="1"/>
    <xf numFmtId="10" fontId="7" fillId="2" borderId="2" xfId="3" applyNumberFormat="1" applyFont="1"/>
    <xf numFmtId="10" fontId="6" fillId="0" borderId="0" xfId="1" applyNumberFormat="1" applyFont="1"/>
    <xf numFmtId="164" fontId="8" fillId="3" borderId="2" xfId="4" applyNumberFormat="1" applyFont="1" applyAlignment="1"/>
    <xf numFmtId="164" fontId="6" fillId="0" borderId="0" xfId="0" applyNumberFormat="1" applyFont="1"/>
    <xf numFmtId="165" fontId="6" fillId="0" borderId="0" xfId="0" applyNumberFormat="1" applyFont="1"/>
    <xf numFmtId="0" fontId="6" fillId="0" borderId="3" xfId="0" applyFont="1" applyBorder="1"/>
    <xf numFmtId="165" fontId="6" fillId="0" borderId="3" xfId="0" applyNumberFormat="1" applyFont="1" applyBorder="1"/>
    <xf numFmtId="0" fontId="0" fillId="0" borderId="4" xfId="5" quotePrefix="1" applyFont="1" applyBorder="1" applyAlignment="1">
      <alignment horizontal="left" vertical="center" wrapText="1"/>
    </xf>
    <xf numFmtId="0" fontId="1" fillId="0" borderId="4" xfId="5" quotePrefix="1" applyBorder="1" applyAlignment="1">
      <alignment horizontal="center" vertical="center" wrapText="1"/>
    </xf>
    <xf numFmtId="0" fontId="1" fillId="0" borderId="0" xfId="5"/>
    <xf numFmtId="166" fontId="1" fillId="0" borderId="0" xfId="5" applyNumberFormat="1" applyAlignment="1">
      <alignment horizontal="center"/>
    </xf>
    <xf numFmtId="166" fontId="11" fillId="0" borderId="0" xfId="5" applyNumberFormat="1" applyFont="1" applyAlignment="1">
      <alignment horizontal="center" vertical="center"/>
    </xf>
    <xf numFmtId="0" fontId="1" fillId="0" borderId="0" xfId="5" applyAlignment="1">
      <alignment vertical="center"/>
    </xf>
    <xf numFmtId="37" fontId="0" fillId="0" borderId="5" xfId="5" applyNumberFormat="1" applyFont="1" applyBorder="1"/>
    <xf numFmtId="166" fontId="1" fillId="0" borderId="5" xfId="5" applyNumberFormat="1" applyBorder="1" applyAlignment="1">
      <alignment horizontal="center"/>
    </xf>
    <xf numFmtId="0" fontId="1" fillId="0" borderId="0" xfId="5" quotePrefix="1" applyAlignment="1">
      <alignment horizontal="left"/>
    </xf>
    <xf numFmtId="0" fontId="0" fillId="0" borderId="0" xfId="5" quotePrefix="1" applyFont="1" applyAlignment="1">
      <alignment horizontal="left"/>
    </xf>
    <xf numFmtId="166" fontId="11" fillId="0" borderId="0" xfId="5" applyNumberFormat="1" applyFont="1" applyAlignment="1">
      <alignment horizontal="center"/>
    </xf>
    <xf numFmtId="0" fontId="6" fillId="0" borderId="4" xfId="5" quotePrefix="1" applyFont="1" applyBorder="1" applyAlignment="1">
      <alignment horizontal="left" vertical="center" wrapText="1"/>
    </xf>
    <xf numFmtId="0" fontId="6" fillId="0" borderId="4" xfId="5" quotePrefix="1" applyFont="1" applyBorder="1" applyAlignment="1">
      <alignment horizontal="center" vertical="center" wrapText="1"/>
    </xf>
    <xf numFmtId="0" fontId="6" fillId="0" borderId="0" xfId="5" applyFont="1"/>
    <xf numFmtId="166" fontId="6" fillId="0" borderId="0" xfId="5" applyNumberFormat="1" applyFont="1" applyAlignment="1">
      <alignment horizontal="center"/>
    </xf>
    <xf numFmtId="166" fontId="13" fillId="0" borderId="0" xfId="5" applyNumberFormat="1" applyFont="1" applyAlignment="1">
      <alignment horizontal="center" vertical="center"/>
    </xf>
    <xf numFmtId="37" fontId="6" fillId="0" borderId="5" xfId="5" applyNumberFormat="1" applyFont="1" applyBorder="1"/>
    <xf numFmtId="166" fontId="6" fillId="0" borderId="5" xfId="5" applyNumberFormat="1" applyFont="1" applyBorder="1" applyAlignment="1">
      <alignment horizontal="center"/>
    </xf>
    <xf numFmtId="0" fontId="6" fillId="0" borderId="0" xfId="5" quotePrefix="1" applyFont="1" applyAlignment="1">
      <alignment horizontal="left"/>
    </xf>
    <xf numFmtId="166" fontId="13" fillId="0" borderId="0" xfId="5" applyNumberFormat="1" applyFont="1" applyAlignment="1">
      <alignment horizontal="center"/>
    </xf>
    <xf numFmtId="167" fontId="0" fillId="0" borderId="0" xfId="5" applyNumberFormat="1" applyFont="1" applyAlignment="1">
      <alignment vertical="center"/>
    </xf>
    <xf numFmtId="0" fontId="0" fillId="0" borderId="0" xfId="5" applyFont="1" applyAlignment="1">
      <alignment vertical="center"/>
    </xf>
    <xf numFmtId="0" fontId="10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</cellXfs>
  <cellStyles count="6">
    <cellStyle name="Calculation" xfId="4" builtinId="22"/>
    <cellStyle name="Heading 3" xfId="2" builtinId="18"/>
    <cellStyle name="Input" xfId="3" builtinId="20"/>
    <cellStyle name="Normal" xfId="0" builtinId="0"/>
    <cellStyle name="Normal 4" xfId="5" xr:uid="{7509B474-3136-4E8E-9B87-D94A6C6B528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7F5E7-3D7D-4872-90A3-5DC9C520B306}">
  <dimension ref="B2:AL46"/>
  <sheetViews>
    <sheetView showGridLines="0" tabSelected="1" zoomScale="90" zoomScaleNormal="90" workbookViewId="0"/>
  </sheetViews>
  <sheetFormatPr defaultColWidth="9.1640625" defaultRowHeight="14.5"/>
  <cols>
    <col min="1" max="1" width="9.1640625" style="2"/>
    <col min="2" max="2" width="44.1640625" style="2" customWidth="1"/>
    <col min="3" max="3" width="27.1640625" style="2" customWidth="1"/>
    <col min="4" max="4" width="10.83203125" style="2" customWidth="1"/>
    <col min="5" max="5" width="15.4140625" style="2" customWidth="1"/>
    <col min="6" max="6" width="10.75" style="2" customWidth="1"/>
    <col min="7" max="7" width="14.4140625" style="2" bestFit="1" customWidth="1"/>
    <col min="8" max="8" width="14.25" style="2" customWidth="1"/>
    <col min="9" max="9" width="10.83203125" style="2" customWidth="1"/>
    <col min="10" max="22" width="11.1640625" style="2" customWidth="1"/>
    <col min="23" max="37" width="12.1640625" style="2" customWidth="1"/>
    <col min="38" max="38" width="14.83203125" style="2" customWidth="1"/>
    <col min="39" max="16384" width="9.1640625" style="2"/>
  </cols>
  <sheetData>
    <row r="2" spans="2:38">
      <c r="E2" s="2" t="s">
        <v>0</v>
      </c>
      <c r="F2" s="3">
        <v>0.25344999999999995</v>
      </c>
    </row>
    <row r="3" spans="2:38">
      <c r="E3" s="2" t="s">
        <v>1</v>
      </c>
      <c r="F3" s="3">
        <v>0.10199999999999999</v>
      </c>
      <c r="G3" s="3">
        <v>0.54</v>
      </c>
      <c r="H3" s="4"/>
    </row>
    <row r="4" spans="2:38">
      <c r="E4" s="2" t="s">
        <v>2</v>
      </c>
      <c r="F4" s="3">
        <v>0</v>
      </c>
      <c r="G4" s="3">
        <v>0</v>
      </c>
      <c r="H4" s="4"/>
    </row>
    <row r="5" spans="2:38" ht="15" customHeight="1">
      <c r="B5" s="32" t="s">
        <v>3</v>
      </c>
      <c r="C5" s="32"/>
      <c r="E5" s="2" t="s">
        <v>4</v>
      </c>
      <c r="F5" s="3">
        <v>5.5300000000000002E-2</v>
      </c>
      <c r="G5" s="3">
        <v>0.46</v>
      </c>
      <c r="H5" s="4"/>
    </row>
    <row r="6" spans="2:38" ht="15" customHeight="1">
      <c r="B6" s="32"/>
      <c r="C6" s="32"/>
      <c r="E6" s="2" t="s">
        <v>5</v>
      </c>
      <c r="F6" s="5">
        <f>F3*G3+F4*G4+(F5*G5)*(1-F2)</f>
        <v>7.4070738900000002E-2</v>
      </c>
      <c r="G6" s="6"/>
      <c r="H6" s="6"/>
    </row>
    <row r="7" spans="2:38" ht="15" customHeight="1">
      <c r="B7" s="32"/>
      <c r="C7" s="32"/>
    </row>
    <row r="8" spans="2:38" customFormat="1" thickBot="1">
      <c r="E8" s="1" t="s">
        <v>6</v>
      </c>
      <c r="F8" s="1"/>
      <c r="G8" s="1"/>
      <c r="H8" s="1"/>
      <c r="I8" s="1">
        <v>2024</v>
      </c>
      <c r="J8" s="1">
        <v>2025</v>
      </c>
      <c r="K8" s="1">
        <v>2026</v>
      </c>
      <c r="L8" s="1">
        <v>2027</v>
      </c>
      <c r="M8" s="1">
        <v>2028</v>
      </c>
      <c r="N8" s="1">
        <v>2029</v>
      </c>
      <c r="O8" s="1">
        <v>2030</v>
      </c>
      <c r="P8" s="1">
        <v>2031</v>
      </c>
      <c r="Q8" s="1">
        <v>2032</v>
      </c>
      <c r="R8" s="1">
        <v>2033</v>
      </c>
      <c r="S8" s="1">
        <v>2034</v>
      </c>
      <c r="T8" s="1">
        <v>2035</v>
      </c>
      <c r="U8" s="1">
        <v>2036</v>
      </c>
      <c r="V8" s="1">
        <v>2037</v>
      </c>
      <c r="W8" s="1">
        <v>2038</v>
      </c>
      <c r="X8" s="1">
        <v>2039</v>
      </c>
      <c r="Y8" s="1">
        <v>2040</v>
      </c>
      <c r="Z8" s="1">
        <v>2041</v>
      </c>
      <c r="AA8" s="1">
        <v>2042</v>
      </c>
      <c r="AB8" s="1">
        <v>2043</v>
      </c>
      <c r="AC8" s="1">
        <v>2044</v>
      </c>
      <c r="AD8" s="1">
        <v>2045</v>
      </c>
      <c r="AE8" s="1">
        <v>2046</v>
      </c>
      <c r="AF8" s="1">
        <v>2047</v>
      </c>
      <c r="AG8" s="1">
        <v>2048</v>
      </c>
      <c r="AH8" s="1">
        <v>2049</v>
      </c>
      <c r="AI8" s="1">
        <v>2050</v>
      </c>
      <c r="AJ8" s="1">
        <v>2051</v>
      </c>
      <c r="AK8" s="1">
        <v>2052</v>
      </c>
      <c r="AL8" s="1">
        <v>2053</v>
      </c>
    </row>
    <row r="9" spans="2:38" ht="30.75" customHeight="1" thickBot="1">
      <c r="B9" s="10" t="s">
        <v>7</v>
      </c>
      <c r="C9" s="11" t="s">
        <v>8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</row>
    <row r="10" spans="2:38" ht="15" customHeight="1">
      <c r="B10" s="12"/>
      <c r="C10" s="13"/>
      <c r="E10" s="2" t="s">
        <v>9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>
        <v>0</v>
      </c>
      <c r="AG10" s="7">
        <v>0</v>
      </c>
      <c r="AH10" s="7">
        <v>0</v>
      </c>
      <c r="AI10" s="7">
        <v>0</v>
      </c>
      <c r="AJ10" s="7">
        <v>0</v>
      </c>
      <c r="AK10" s="7">
        <v>0</v>
      </c>
      <c r="AL10" s="7">
        <v>0</v>
      </c>
    </row>
    <row r="11" spans="2:38" ht="15" customHeight="1">
      <c r="B11" s="30" t="s">
        <v>10</v>
      </c>
      <c r="C11" s="14">
        <f>(NPV(F6,J13:AL13)+I13)/1000</f>
        <v>130.93305659489727</v>
      </c>
      <c r="E11" s="2" t="s">
        <v>11</v>
      </c>
      <c r="I11" s="7">
        <v>690.40072638135734</v>
      </c>
      <c r="J11" s="7">
        <v>3149.6732473074981</v>
      </c>
      <c r="K11" s="7">
        <v>2912.8041801380969</v>
      </c>
      <c r="L11" s="7">
        <v>2700.6913868841407</v>
      </c>
      <c r="M11" s="7">
        <v>2506.2380690232017</v>
      </c>
      <c r="N11" s="7">
        <v>2319.1497426521091</v>
      </c>
      <c r="O11" s="7">
        <v>2132.0614162810152</v>
      </c>
      <c r="P11" s="7">
        <v>1954.1741717151626</v>
      </c>
      <c r="Q11" s="7">
        <v>1794.7097209880537</v>
      </c>
      <c r="R11" s="7">
        <v>1644.4463520661855</v>
      </c>
      <c r="S11" s="7">
        <v>1012.8179186430857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7">
        <v>0</v>
      </c>
      <c r="AK11" s="7">
        <v>0</v>
      </c>
      <c r="AL11" s="7">
        <v>0</v>
      </c>
    </row>
    <row r="12" spans="2:38" ht="15" customHeight="1">
      <c r="B12" s="31" t="s">
        <v>12</v>
      </c>
      <c r="C12" s="14">
        <f>(NPV(F6,J34:AL34)+I34)/1000</f>
        <v>73.212396737025671</v>
      </c>
      <c r="E12" s="2" t="s">
        <v>13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0</v>
      </c>
      <c r="AL12" s="7">
        <v>0</v>
      </c>
    </row>
    <row r="13" spans="2:38" ht="15" customHeight="1">
      <c r="B13" s="31" t="s">
        <v>14</v>
      </c>
      <c r="C13" s="14">
        <f>((NPV(F6,J11:AL11)+I11)+(NPV(F6,J10:AL10)+I10)+(NPV(F6,J14:AL14)+I14)+(NPV(F6,J15:AL15)+I15)+(NPV(F6,J16:AL16)+I16)+(NPV(F6,J12:AL12)+I12))/1000</f>
        <v>2458.7715954690143</v>
      </c>
      <c r="E13" s="2" t="s">
        <v>15</v>
      </c>
      <c r="I13" s="7">
        <v>0</v>
      </c>
      <c r="J13" s="7">
        <v>17333.670887282424</v>
      </c>
      <c r="K13" s="7">
        <v>22010.348029469998</v>
      </c>
      <c r="L13" s="7">
        <v>20745.934672716008</v>
      </c>
      <c r="M13" s="7">
        <v>19576.842737792238</v>
      </c>
      <c r="N13" s="7">
        <v>18483.94909994879</v>
      </c>
      <c r="O13" s="7">
        <v>17452.102360345372</v>
      </c>
      <c r="P13" s="7">
        <v>16459.531576959034</v>
      </c>
      <c r="Q13" s="7">
        <v>15479.02307226109</v>
      </c>
      <c r="R13" s="7">
        <v>14498.367466603528</v>
      </c>
      <c r="S13" s="7">
        <v>13517.711860945969</v>
      </c>
      <c r="T13" s="7">
        <v>12585.305370041973</v>
      </c>
      <c r="U13" s="7">
        <v>2999.1070589457549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L13" s="7">
        <v>0</v>
      </c>
    </row>
    <row r="14" spans="2:38" ht="15" customHeight="1">
      <c r="B14" s="31" t="s">
        <v>16</v>
      </c>
      <c r="C14" s="14">
        <f>(((NPV($F$6,J24:AL24)+I24)+(NPV($F$6,J25:AL25)+I25)+(NPV($F$6,J23:AL23)+I23)+(NPV(F6,J26:AL26)+I26)+(NPV(F6,J27:AL27)+I27)+(NPV(F6,J35:AL35)+I35)))/1000</f>
        <v>393.70001015129463</v>
      </c>
      <c r="E14" s="2" t="s">
        <v>17</v>
      </c>
      <c r="I14" s="7">
        <v>0</v>
      </c>
      <c r="J14" s="7">
        <v>0</v>
      </c>
      <c r="K14" s="7">
        <v>0</v>
      </c>
      <c r="L14" s="7">
        <v>31675.28750003218</v>
      </c>
      <c r="M14" s="7">
        <v>30717.097016102322</v>
      </c>
      <c r="N14" s="7">
        <v>29659.261710013532</v>
      </c>
      <c r="O14" s="7">
        <v>62068.676673864582</v>
      </c>
      <c r="P14" s="7">
        <v>60095.967505236877</v>
      </c>
      <c r="Q14" s="7">
        <v>58059.396635220925</v>
      </c>
      <c r="R14" s="7">
        <v>56105.038640708051</v>
      </c>
      <c r="S14" s="7">
        <v>54207.915062646862</v>
      </c>
      <c r="T14" s="7">
        <v>88888.508779013355</v>
      </c>
      <c r="U14" s="7">
        <v>85959.952149818069</v>
      </c>
      <c r="V14" s="7">
        <v>120787.78275154065</v>
      </c>
      <c r="W14" s="7">
        <v>290487.72940788628</v>
      </c>
      <c r="X14" s="7">
        <v>337747.70816385647</v>
      </c>
      <c r="Y14" s="7">
        <v>405830.99510611861</v>
      </c>
      <c r="Z14" s="7">
        <v>392068.07894864108</v>
      </c>
      <c r="AA14" s="7">
        <v>419922.63161464047</v>
      </c>
      <c r="AB14" s="7">
        <v>405759.80480595899</v>
      </c>
      <c r="AC14" s="7">
        <v>391886.39315443893</v>
      </c>
      <c r="AD14" s="7">
        <v>378337.71704982984</v>
      </c>
      <c r="AE14" s="7">
        <v>365094.33748788241</v>
      </c>
      <c r="AF14" s="7">
        <v>397271.59183050081</v>
      </c>
      <c r="AG14" s="7">
        <v>382860.91155586432</v>
      </c>
      <c r="AH14" s="7">
        <v>368319.96874817077</v>
      </c>
      <c r="AI14" s="7">
        <v>353946.35136619129</v>
      </c>
      <c r="AJ14" s="7">
        <v>388432.50297781994</v>
      </c>
      <c r="AK14" s="7">
        <v>373098.34735549171</v>
      </c>
      <c r="AL14" s="7">
        <v>2837919.1812372324</v>
      </c>
    </row>
    <row r="15" spans="2:38" ht="15" customHeight="1">
      <c r="B15" s="15" t="s">
        <v>18</v>
      </c>
      <c r="C15" s="14">
        <f>((NPV($F$6,J18:AL18)+I18)+(NPV($F$6,J19:AL19)+I19)+(NPV($F$6,J17:AL17)+I17)+(NPV(F6,J20:AL20)+I20)+(NPV(F6,J21:AL21)+I21)+(NPV(F6,J22:AL22)+I22))/1000</f>
        <v>795.00678402508993</v>
      </c>
      <c r="E15" s="2" t="s">
        <v>19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123461.86045296503</v>
      </c>
      <c r="Y15" s="7">
        <v>120117.10365014433</v>
      </c>
      <c r="Z15" s="7">
        <v>116452.47165304939</v>
      </c>
      <c r="AA15" s="7">
        <v>112901.71391370425</v>
      </c>
      <c r="AB15" s="7">
        <v>109456.30625542521</v>
      </c>
      <c r="AC15" s="7">
        <v>106108.38020742721</v>
      </c>
      <c r="AD15" s="7">
        <v>102850.61372050756</v>
      </c>
      <c r="AE15" s="7">
        <v>99676.231167045815</v>
      </c>
      <c r="AF15" s="7">
        <v>96548.403732395411</v>
      </c>
      <c r="AG15" s="7">
        <v>93427.242641048972</v>
      </c>
      <c r="AH15" s="7">
        <v>90306.081549702576</v>
      </c>
      <c r="AI15" s="7">
        <v>87184.920458356151</v>
      </c>
      <c r="AJ15" s="7">
        <v>84063.759367009712</v>
      </c>
      <c r="AK15" s="7">
        <v>80942.598275663287</v>
      </c>
      <c r="AL15" s="7">
        <v>601899.11990282789</v>
      </c>
    </row>
    <row r="16" spans="2:38" ht="15" customHeight="1">
      <c r="B16" s="15" t="s">
        <v>20</v>
      </c>
      <c r="C16" s="14">
        <f>(NPV($F$6,J28:AL28)+I28)/1000</f>
        <v>14718.567126867893</v>
      </c>
      <c r="E16" s="2" t="s">
        <v>21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332.00367920171112</v>
      </c>
      <c r="P16" s="7">
        <v>403.24464131781338</v>
      </c>
      <c r="Q16" s="7">
        <v>1066.4057187490923</v>
      </c>
      <c r="R16" s="7">
        <v>1032.6623428055318</v>
      </c>
      <c r="S16" s="7">
        <v>997.39642919885102</v>
      </c>
      <c r="T16" s="7">
        <v>963.7590763362698</v>
      </c>
      <c r="U16" s="7">
        <v>931.50209070053165</v>
      </c>
      <c r="V16" s="7">
        <v>900.29788695221112</v>
      </c>
      <c r="W16" s="7">
        <v>869.7321633617828</v>
      </c>
      <c r="X16" s="7">
        <v>839.36360809896996</v>
      </c>
      <c r="Y16" s="7">
        <v>808.98905621114875</v>
      </c>
      <c r="Z16" s="7">
        <v>778.61450432332754</v>
      </c>
      <c r="AA16" s="7">
        <v>748.23995243550632</v>
      </c>
      <c r="AB16" s="7">
        <v>717.865400547685</v>
      </c>
      <c r="AC16" s="7">
        <v>687.49084865986379</v>
      </c>
      <c r="AD16" s="7">
        <v>657.98419885440933</v>
      </c>
      <c r="AE16" s="7">
        <v>630.42878306605712</v>
      </c>
      <c r="AF16" s="7">
        <v>605.93596965807546</v>
      </c>
      <c r="AG16" s="7">
        <v>585.19964944154378</v>
      </c>
      <c r="AH16" s="7">
        <v>566.23233360252698</v>
      </c>
      <c r="AI16" s="7">
        <v>547.26501776351017</v>
      </c>
      <c r="AJ16" s="7">
        <v>528.29770192449337</v>
      </c>
      <c r="AK16" s="7">
        <v>509.33038608547656</v>
      </c>
      <c r="AL16" s="7">
        <v>2783.3202860969286</v>
      </c>
    </row>
    <row r="17" spans="2:38" ht="15" customHeight="1">
      <c r="B17" s="15" t="s">
        <v>22</v>
      </c>
      <c r="C17" s="14">
        <f>(NPV($F$6,J30:AL30)+I30)/1000</f>
        <v>113.49920156831784</v>
      </c>
      <c r="E17" s="2" t="s">
        <v>23</v>
      </c>
      <c r="I17" s="7">
        <v>9203.6692775856827</v>
      </c>
      <c r="J17" s="7">
        <v>9918.3069388337062</v>
      </c>
      <c r="K17" s="7">
        <v>13790.303588646439</v>
      </c>
      <c r="L17" s="7">
        <v>14267.619047457458</v>
      </c>
      <c r="M17" s="7">
        <v>12603.649585488571</v>
      </c>
      <c r="N17" s="7">
        <v>13748.031071429872</v>
      </c>
      <c r="O17" s="7">
        <v>16142.360183556188</v>
      </c>
      <c r="P17" s="7">
        <v>18154.199502460571</v>
      </c>
      <c r="Q17" s="7">
        <v>14512.995733008702</v>
      </c>
      <c r="R17" s="7">
        <v>14823.916310158347</v>
      </c>
      <c r="S17" s="7">
        <v>16505.065621160211</v>
      </c>
      <c r="T17" s="7">
        <v>18294.920756725911</v>
      </c>
      <c r="U17" s="7">
        <v>16265.470557353481</v>
      </c>
      <c r="V17" s="7">
        <v>12429.210890288339</v>
      </c>
      <c r="W17" s="7">
        <v>21283.425868197286</v>
      </c>
      <c r="X17" s="7">
        <v>27809.783088818342</v>
      </c>
      <c r="Y17" s="7">
        <v>27777.714771720046</v>
      </c>
      <c r="Z17" s="7">
        <v>28844.373548988053</v>
      </c>
      <c r="AA17" s="7">
        <v>32108.464043128344</v>
      </c>
      <c r="AB17" s="7">
        <v>32850.752014841972</v>
      </c>
      <c r="AC17" s="7">
        <v>33761.459186017571</v>
      </c>
      <c r="AD17" s="7">
        <v>34733.156313197513</v>
      </c>
      <c r="AE17" s="7">
        <v>36962.102772378224</v>
      </c>
      <c r="AF17" s="7">
        <v>38097.903628336127</v>
      </c>
      <c r="AG17" s="7">
        <v>33087.450506686328</v>
      </c>
      <c r="AH17" s="7">
        <v>38367.846359506613</v>
      </c>
      <c r="AI17" s="7">
        <v>40093.52394591349</v>
      </c>
      <c r="AJ17" s="7">
        <v>45470.912604459023</v>
      </c>
      <c r="AK17" s="7">
        <v>43802.322660928236</v>
      </c>
      <c r="AL17" s="7">
        <v>44518.836237542731</v>
      </c>
    </row>
    <row r="18" spans="2:38" ht="15" customHeight="1">
      <c r="B18" s="15" t="s">
        <v>24</v>
      </c>
      <c r="C18" s="14">
        <f>(NPV($F$6,J29:AL29)+I29)/1000</f>
        <v>7.6515843364083427</v>
      </c>
      <c r="E18" s="2" t="s">
        <v>25</v>
      </c>
      <c r="I18" s="7">
        <v>8068.3382596740694</v>
      </c>
      <c r="J18" s="7">
        <v>9664.0530679703279</v>
      </c>
      <c r="K18" s="7">
        <v>9663.0050381820729</v>
      </c>
      <c r="L18" s="7">
        <v>8457.4674680569897</v>
      </c>
      <c r="M18" s="7">
        <v>11669.7757005081</v>
      </c>
      <c r="N18" s="7">
        <v>12028.482537027005</v>
      </c>
      <c r="O18" s="7">
        <v>11037.882445951072</v>
      </c>
      <c r="P18" s="7">
        <v>11068.210396319661</v>
      </c>
      <c r="Q18" s="7">
        <v>14929.004480158243</v>
      </c>
      <c r="R18" s="7">
        <v>13017.740285973043</v>
      </c>
      <c r="S18" s="7">
        <v>16296.752559888979</v>
      </c>
      <c r="T18" s="7">
        <v>13912.683980645603</v>
      </c>
      <c r="U18" s="7">
        <v>18457.957889535151</v>
      </c>
      <c r="V18" s="7">
        <v>19574.187816354748</v>
      </c>
      <c r="W18" s="7">
        <v>13471.210595386601</v>
      </c>
      <c r="X18" s="7">
        <v>207.16243258178002</v>
      </c>
      <c r="Y18" s="7">
        <v>351.39356259072002</v>
      </c>
      <c r="Z18" s="7">
        <v>244.325447333</v>
      </c>
      <c r="AA18" s="7">
        <v>1050.0371407589701</v>
      </c>
      <c r="AB18" s="7">
        <v>231.64199811989002</v>
      </c>
      <c r="AC18" s="7">
        <v>722.55398055251999</v>
      </c>
      <c r="AD18" s="7">
        <v>491.11696639779996</v>
      </c>
      <c r="AE18" s="7">
        <v>290.81201391904006</v>
      </c>
      <c r="AF18" s="7">
        <v>383.02249886119012</v>
      </c>
      <c r="AG18" s="7">
        <v>581.19935565911999</v>
      </c>
      <c r="AH18" s="7">
        <v>686.90799044971982</v>
      </c>
      <c r="AI18" s="7">
        <v>1933.4179357784305</v>
      </c>
      <c r="AJ18" s="7">
        <v>399.97037109352993</v>
      </c>
      <c r="AK18" s="7">
        <v>1015.23023627474</v>
      </c>
      <c r="AL18" s="7">
        <v>618.98680183994009</v>
      </c>
    </row>
    <row r="19" spans="2:38" ht="15" customHeight="1">
      <c r="B19" s="16" t="s">
        <v>26</v>
      </c>
      <c r="C19" s="17">
        <f>SUM(C11:C18)</f>
        <v>18691.341755749938</v>
      </c>
      <c r="E19" s="2" t="s">
        <v>27</v>
      </c>
      <c r="I19" s="7">
        <v>12690.433031495493</v>
      </c>
      <c r="J19" s="7">
        <v>12077.675070004079</v>
      </c>
      <c r="K19" s="7">
        <v>11988.414551103368</v>
      </c>
      <c r="L19" s="7">
        <v>10439.529667526131</v>
      </c>
      <c r="M19" s="7">
        <v>14600.296610752112</v>
      </c>
      <c r="N19" s="7">
        <v>12568.894877491251</v>
      </c>
      <c r="O19" s="7">
        <v>12836.786336487812</v>
      </c>
      <c r="P19" s="7">
        <v>15299.988912613324</v>
      </c>
      <c r="Q19" s="7">
        <v>15123.937402111029</v>
      </c>
      <c r="R19" s="7">
        <v>17003.219002378544</v>
      </c>
      <c r="S19" s="7">
        <v>14829.345764444952</v>
      </c>
      <c r="T19" s="7">
        <v>16115.360788153428</v>
      </c>
      <c r="U19" s="7">
        <v>15471.29309809963</v>
      </c>
      <c r="V19" s="7">
        <v>14928.846002780778</v>
      </c>
      <c r="W19" s="7">
        <v>16678.932445979004</v>
      </c>
      <c r="X19" s="7">
        <v>20221.504128108973</v>
      </c>
      <c r="Y19" s="7">
        <v>11777.555348453492</v>
      </c>
      <c r="Z19" s="7">
        <v>12294.665960902701</v>
      </c>
      <c r="AA19" s="7">
        <v>11642.793362145958</v>
      </c>
      <c r="AB19" s="7">
        <v>12645.076912275284</v>
      </c>
      <c r="AC19" s="7">
        <v>12778.057117163014</v>
      </c>
      <c r="AD19" s="7">
        <v>13371.569118438674</v>
      </c>
      <c r="AE19" s="7">
        <v>13475.912671011834</v>
      </c>
      <c r="AF19" s="7">
        <v>13646.19227275398</v>
      </c>
      <c r="AG19" s="7">
        <v>14367.692997512271</v>
      </c>
      <c r="AH19" s="7">
        <v>14750.512721037861</v>
      </c>
      <c r="AI19" s="7">
        <v>14212.540297993766</v>
      </c>
      <c r="AJ19" s="7">
        <v>15348.093929796436</v>
      </c>
      <c r="AK19" s="7">
        <v>15449.197093199249</v>
      </c>
      <c r="AL19" s="7">
        <v>16374.627329522624</v>
      </c>
    </row>
    <row r="20" spans="2:38" ht="15" customHeight="1">
      <c r="B20" s="18"/>
      <c r="C20" s="13"/>
      <c r="E20" s="2" t="s">
        <v>28</v>
      </c>
      <c r="I20" s="7">
        <v>0</v>
      </c>
      <c r="J20" s="7">
        <v>0</v>
      </c>
      <c r="K20" s="7">
        <v>0</v>
      </c>
      <c r="L20" s="7">
        <v>663.18297677892019</v>
      </c>
      <c r="M20" s="7">
        <v>532.99628080626053</v>
      </c>
      <c r="N20" s="7">
        <v>700.6903146685006</v>
      </c>
      <c r="O20" s="7">
        <v>1825.2354726190492</v>
      </c>
      <c r="P20" s="7">
        <v>1722.6621206811401</v>
      </c>
      <c r="Q20" s="7">
        <v>1304.4805298226897</v>
      </c>
      <c r="R20" s="7">
        <v>1523.2661948076111</v>
      </c>
      <c r="S20" s="7">
        <v>1821.4273770895691</v>
      </c>
      <c r="T20" s="7">
        <v>2605.5985349135121</v>
      </c>
      <c r="U20" s="7">
        <v>2304.0078653482215</v>
      </c>
      <c r="V20" s="7">
        <v>3884.9965205095027</v>
      </c>
      <c r="W20" s="7">
        <v>15495.623817946085</v>
      </c>
      <c r="X20" s="7">
        <v>21358.320895904712</v>
      </c>
      <c r="Y20" s="7">
        <v>32095.457371041037</v>
      </c>
      <c r="Z20" s="7">
        <v>30152.828190852975</v>
      </c>
      <c r="AA20" s="7">
        <v>39046.01348455502</v>
      </c>
      <c r="AB20" s="7">
        <v>33241.78157926385</v>
      </c>
      <c r="AC20" s="7">
        <v>41278.849649400814</v>
      </c>
      <c r="AD20" s="7">
        <v>40108.615788695184</v>
      </c>
      <c r="AE20" s="7">
        <v>42336.122609121841</v>
      </c>
      <c r="AF20" s="7">
        <v>44886.814708658581</v>
      </c>
      <c r="AG20" s="7">
        <v>55725.304487255613</v>
      </c>
      <c r="AH20" s="7">
        <v>52180.839421508477</v>
      </c>
      <c r="AI20" s="7">
        <v>64607.277915580795</v>
      </c>
      <c r="AJ20" s="7">
        <v>56234.201542172341</v>
      </c>
      <c r="AK20" s="7">
        <v>67834.915183877121</v>
      </c>
      <c r="AL20" s="7">
        <v>69495.710055667558</v>
      </c>
    </row>
    <row r="21" spans="2:38" ht="15" customHeight="1">
      <c r="B21" s="18" t="s">
        <v>29</v>
      </c>
      <c r="C21" s="13"/>
      <c r="E21" s="2" t="s">
        <v>30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26238.035349752234</v>
      </c>
      <c r="Y21" s="7">
        <v>28423.181029161147</v>
      </c>
      <c r="Z21" s="7">
        <v>28287.928476816727</v>
      </c>
      <c r="AA21" s="7">
        <v>30000.937656230188</v>
      </c>
      <c r="AB21" s="7">
        <v>29525.411193305623</v>
      </c>
      <c r="AC21" s="7">
        <v>31068.778698999842</v>
      </c>
      <c r="AD21" s="7">
        <v>31878.443776885146</v>
      </c>
      <c r="AE21" s="7">
        <v>32179.968863687012</v>
      </c>
      <c r="AF21" s="7">
        <v>33321.59256887524</v>
      </c>
      <c r="AG21" s="7">
        <v>35247.964623211679</v>
      </c>
      <c r="AH21" s="7">
        <v>35698.66990566771</v>
      </c>
      <c r="AI21" s="7">
        <v>37190.550754112475</v>
      </c>
      <c r="AJ21" s="7">
        <v>37240.56477220371</v>
      </c>
      <c r="AK21" s="7">
        <v>39227.15897189574</v>
      </c>
      <c r="AL21" s="7">
        <v>40250.172143398384</v>
      </c>
    </row>
    <row r="22" spans="2:38" ht="15" customHeight="1">
      <c r="B22" s="19" t="s">
        <v>31</v>
      </c>
      <c r="C22" s="20">
        <f>(NPV($F$6,J42:AL42)+I42)/1000</f>
        <v>3384.9224377051405</v>
      </c>
      <c r="E22" s="2" t="s">
        <v>32</v>
      </c>
      <c r="I22" s="7">
        <v>2.1391072989100004</v>
      </c>
      <c r="J22" s="7">
        <v>2.1486636898700011</v>
      </c>
      <c r="K22" s="7">
        <v>2.5224097859799994</v>
      </c>
      <c r="L22" s="7">
        <v>2.8705994175100007</v>
      </c>
      <c r="M22" s="7">
        <v>2.7819171696200007</v>
      </c>
      <c r="N22" s="7">
        <v>3.9557521976599985</v>
      </c>
      <c r="O22" s="7">
        <v>6.0252375380600025</v>
      </c>
      <c r="P22" s="7">
        <v>7.0195777058599944</v>
      </c>
      <c r="Q22" s="7">
        <v>5.1411624105899962</v>
      </c>
      <c r="R22" s="7">
        <v>5.0259123806199977</v>
      </c>
      <c r="S22" s="7">
        <v>5.7322486299800026</v>
      </c>
      <c r="T22" s="7">
        <v>8.6111928264299902</v>
      </c>
      <c r="U22" s="7">
        <v>7.7013810799800106</v>
      </c>
      <c r="V22" s="7">
        <v>8.4053944179399984</v>
      </c>
      <c r="W22" s="7">
        <v>17.738225393479912</v>
      </c>
      <c r="X22" s="7">
        <v>20.929267763279867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</row>
    <row r="23" spans="2:38">
      <c r="E23" s="2" t="s">
        <v>33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7">
        <v>0</v>
      </c>
      <c r="AJ23" s="7">
        <v>0</v>
      </c>
      <c r="AK23" s="7">
        <v>0</v>
      </c>
      <c r="AL23" s="7">
        <v>0</v>
      </c>
    </row>
    <row r="24" spans="2:38">
      <c r="E24" s="2" t="s">
        <v>34</v>
      </c>
      <c r="I24" s="7">
        <v>20</v>
      </c>
      <c r="J24" s="7">
        <v>61.259999999999991</v>
      </c>
      <c r="K24" s="7">
        <v>62.546459999999982</v>
      </c>
      <c r="L24" s="7">
        <v>63.859935659999977</v>
      </c>
      <c r="M24" s="7">
        <v>65.200994308859961</v>
      </c>
      <c r="N24" s="7">
        <v>66.570215189346015</v>
      </c>
      <c r="O24" s="7">
        <v>67.968189708322285</v>
      </c>
      <c r="P24" s="7">
        <v>69.395521692197036</v>
      </c>
      <c r="Q24" s="7">
        <v>70.852827647733164</v>
      </c>
      <c r="R24" s="7">
        <v>72.340737028335553</v>
      </c>
      <c r="S24" s="7">
        <v>73.859892505930588</v>
      </c>
      <c r="T24" s="7">
        <v>75.410950248555125</v>
      </c>
      <c r="U24" s="7">
        <v>76.994580203774774</v>
      </c>
      <c r="V24" s="7">
        <v>78.611466388054041</v>
      </c>
      <c r="W24" s="7">
        <v>80.262307182203173</v>
      </c>
      <c r="X24" s="7">
        <v>81.947815633029435</v>
      </c>
      <c r="Y24" s="7">
        <v>83.668719761323047</v>
      </c>
      <c r="Z24" s="7">
        <v>85.425762876310827</v>
      </c>
      <c r="AA24" s="7">
        <v>87.219703896713341</v>
      </c>
      <c r="AB24" s="7">
        <v>89.051317678544308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v>0</v>
      </c>
    </row>
    <row r="25" spans="2:38">
      <c r="E25" s="2" t="s">
        <v>35</v>
      </c>
      <c r="I25" s="7">
        <v>0</v>
      </c>
      <c r="J25" s="7">
        <v>0</v>
      </c>
      <c r="K25" s="7">
        <v>0</v>
      </c>
      <c r="L25" s="7">
        <v>2987.6218679122726</v>
      </c>
      <c r="M25" s="7">
        <v>3050.36192713843</v>
      </c>
      <c r="N25" s="7">
        <v>3114.4195276083365</v>
      </c>
      <c r="O25" s="7">
        <v>6359.6446753762229</v>
      </c>
      <c r="P25" s="7">
        <v>6493.1972135591232</v>
      </c>
      <c r="Q25" s="7">
        <v>6629.5543550438633</v>
      </c>
      <c r="R25" s="7">
        <v>6768.7749964997829</v>
      </c>
      <c r="S25" s="7">
        <v>6910.9192714262781</v>
      </c>
      <c r="T25" s="7">
        <v>10584.072864189344</v>
      </c>
      <c r="U25" s="7">
        <v>10806.338394337317</v>
      </c>
      <c r="V25" s="7">
        <v>14711.0286674912</v>
      </c>
      <c r="W25" s="7">
        <v>31917.415572705599</v>
      </c>
      <c r="X25" s="7">
        <v>38338.44858792048</v>
      </c>
      <c r="Y25" s="7">
        <v>46972.267209920174</v>
      </c>
      <c r="Z25" s="7">
        <v>47958.68482132849</v>
      </c>
      <c r="AA25" s="7">
        <v>53046.301969457752</v>
      </c>
      <c r="AB25" s="7">
        <v>54160.27431081637</v>
      </c>
      <c r="AC25" s="7">
        <v>55297.640071343485</v>
      </c>
      <c r="AD25" s="7">
        <v>56458.890512841695</v>
      </c>
      <c r="AE25" s="7">
        <v>57644.527213611356</v>
      </c>
      <c r="AF25" s="7">
        <v>63382.374768566224</v>
      </c>
      <c r="AG25" s="7">
        <v>64713.404638706081</v>
      </c>
      <c r="AH25" s="7">
        <v>66072.386136118905</v>
      </c>
      <c r="AI25" s="7">
        <v>67459.906244977406</v>
      </c>
      <c r="AJ25" s="7">
        <v>73796.318867273483</v>
      </c>
      <c r="AK25" s="7">
        <v>75346.041563486215</v>
      </c>
      <c r="AL25" s="7">
        <v>757900.17333960184</v>
      </c>
    </row>
    <row r="26" spans="2:38">
      <c r="E26" s="2" t="s">
        <v>36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4620.0923980659009</v>
      </c>
      <c r="Y26" s="7">
        <v>4717.1143384252846</v>
      </c>
      <c r="Z26" s="7">
        <v>4816.1737395322152</v>
      </c>
      <c r="AA26" s="7">
        <v>4917.3133880623909</v>
      </c>
      <c r="AB26" s="7">
        <v>5020.576969211701</v>
      </c>
      <c r="AC26" s="7">
        <v>5126.0090855651451</v>
      </c>
      <c r="AD26" s="7">
        <v>5233.655276362013</v>
      </c>
      <c r="AE26" s="7">
        <v>5343.562037165615</v>
      </c>
      <c r="AF26" s="7">
        <v>5455.776839946092</v>
      </c>
      <c r="AG26" s="7">
        <v>5570.3481535849587</v>
      </c>
      <c r="AH26" s="7">
        <v>5687.325464810242</v>
      </c>
      <c r="AI26" s="7">
        <v>5806.7592995712566</v>
      </c>
      <c r="AJ26" s="7">
        <v>5928.7012448622536</v>
      </c>
      <c r="AK26" s="7">
        <v>6053.2039710043591</v>
      </c>
      <c r="AL26" s="7">
        <v>66590.262963393048</v>
      </c>
    </row>
    <row r="27" spans="2:38">
      <c r="E27" s="2" t="s">
        <v>37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</row>
    <row r="28" spans="2:38">
      <c r="E28" s="2" t="s">
        <v>20</v>
      </c>
      <c r="I28" s="7">
        <v>677057.40199793305</v>
      </c>
      <c r="J28" s="7">
        <v>737137.23133583122</v>
      </c>
      <c r="K28" s="7">
        <v>766092.18768459477</v>
      </c>
      <c r="L28" s="7">
        <v>879602.78940794722</v>
      </c>
      <c r="M28" s="7">
        <v>967938.88749182515</v>
      </c>
      <c r="N28" s="7">
        <v>950747.558464856</v>
      </c>
      <c r="O28" s="7">
        <v>949441.19347500696</v>
      </c>
      <c r="P28" s="7">
        <v>965270.57637955993</v>
      </c>
      <c r="Q28" s="7">
        <v>981302.05713323236</v>
      </c>
      <c r="R28" s="7">
        <v>1014839.8971234476</v>
      </c>
      <c r="S28" s="7">
        <v>1068871.646604812</v>
      </c>
      <c r="T28" s="7">
        <v>1135035.0303498372</v>
      </c>
      <c r="U28" s="7">
        <v>1196375.1700270732</v>
      </c>
      <c r="V28" s="7">
        <v>1268338.3606624098</v>
      </c>
      <c r="W28" s="7">
        <v>1360603.2225559135</v>
      </c>
      <c r="X28" s="7">
        <v>1424583.8061979585</v>
      </c>
      <c r="Y28" s="7">
        <v>1552611.6091352124</v>
      </c>
      <c r="Z28" s="7">
        <v>1600048.0340477219</v>
      </c>
      <c r="AA28" s="7">
        <v>1669164.3316038861</v>
      </c>
      <c r="AB28" s="7">
        <v>1670568.0497618944</v>
      </c>
      <c r="AC28" s="7">
        <v>1711377.1721505893</v>
      </c>
      <c r="AD28" s="7">
        <v>1762534.7844829748</v>
      </c>
      <c r="AE28" s="7">
        <v>1775241.2076757159</v>
      </c>
      <c r="AF28" s="7">
        <v>1840413.7876054056</v>
      </c>
      <c r="AG28" s="7">
        <v>1946489.4699531177</v>
      </c>
      <c r="AH28" s="7">
        <v>1952408.0700111268</v>
      </c>
      <c r="AI28" s="7">
        <v>2056388.2696547655</v>
      </c>
      <c r="AJ28" s="7">
        <v>2062032.2181511668</v>
      </c>
      <c r="AK28" s="7">
        <v>2158611.5137674906</v>
      </c>
      <c r="AL28" s="7">
        <v>2246754.4505286328</v>
      </c>
    </row>
    <row r="29" spans="2:38">
      <c r="E29" s="2" t="s">
        <v>24</v>
      </c>
      <c r="I29" s="7">
        <v>3994.5205479450028</v>
      </c>
      <c r="J29" s="7">
        <v>3927.9452054792528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7">
        <v>0</v>
      </c>
      <c r="AI29" s="7">
        <v>0</v>
      </c>
      <c r="AJ29" s="7">
        <v>0</v>
      </c>
      <c r="AK29" s="7">
        <v>0</v>
      </c>
      <c r="AL29" s="7">
        <v>0</v>
      </c>
    </row>
    <row r="30" spans="2:38">
      <c r="E30" s="2" t="s">
        <v>22</v>
      </c>
      <c r="I30" s="7">
        <v>3777.5643816939946</v>
      </c>
      <c r="J30" s="7">
        <v>3343.1063592791361</v>
      </c>
      <c r="K30" s="7">
        <v>4170.6077923612911</v>
      </c>
      <c r="L30" s="7">
        <v>4547.4758329094711</v>
      </c>
      <c r="M30" s="7">
        <v>4461.426566310658</v>
      </c>
      <c r="N30" s="7">
        <v>4595.3232692015717</v>
      </c>
      <c r="O30" s="7">
        <v>5421.1475540962683</v>
      </c>
      <c r="P30" s="7">
        <v>5771.5558471750355</v>
      </c>
      <c r="Q30" s="7">
        <v>4710.5848559545302</v>
      </c>
      <c r="R30" s="7">
        <v>5503.8280408069077</v>
      </c>
      <c r="S30" s="7">
        <v>5796.4705257228125</v>
      </c>
      <c r="T30" s="7">
        <v>6251.1778759391145</v>
      </c>
      <c r="U30" s="7">
        <v>6110.3374740323852</v>
      </c>
      <c r="V30" s="7">
        <v>6253.0733549711331</v>
      </c>
      <c r="W30" s="7">
        <v>10564.138814267651</v>
      </c>
      <c r="X30" s="7">
        <v>17940.072002529632</v>
      </c>
      <c r="Y30" s="7">
        <v>17705.690498636519</v>
      </c>
      <c r="Z30" s="7">
        <v>18502.99261948976</v>
      </c>
      <c r="AA30" s="7">
        <v>18406.462754592969</v>
      </c>
      <c r="AB30" s="7">
        <v>19672.881905704708</v>
      </c>
      <c r="AC30" s="7">
        <v>19903.129654215056</v>
      </c>
      <c r="AD30" s="7">
        <v>19894.706147205001</v>
      </c>
      <c r="AE30" s="7">
        <v>20374.628501342606</v>
      </c>
      <c r="AF30" s="7">
        <v>21604.521488961036</v>
      </c>
      <c r="AG30" s="7">
        <v>21116.061939419666</v>
      </c>
      <c r="AH30" s="7">
        <v>22261.625162974695</v>
      </c>
      <c r="AI30" s="7">
        <v>22165.978858348779</v>
      </c>
      <c r="AJ30" s="7">
        <v>23114.030197114011</v>
      </c>
      <c r="AK30" s="7">
        <v>23939.446996519204</v>
      </c>
      <c r="AL30" s="7">
        <v>23212.739812774671</v>
      </c>
    </row>
    <row r="31" spans="2:38">
      <c r="E31" s="2" t="s">
        <v>38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7">
        <v>0</v>
      </c>
      <c r="AK31" s="7">
        <v>0</v>
      </c>
      <c r="AL31" s="7">
        <v>0</v>
      </c>
    </row>
    <row r="32" spans="2:38">
      <c r="E32" s="2" t="s">
        <v>39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0</v>
      </c>
    </row>
    <row r="33" spans="5:38">
      <c r="E33" s="2" t="s">
        <v>40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7">
        <v>0</v>
      </c>
      <c r="AL33" s="7">
        <v>0</v>
      </c>
    </row>
    <row r="34" spans="5:38">
      <c r="E34" s="2" t="s">
        <v>41</v>
      </c>
      <c r="I34" s="7">
        <v>3447.6931293680818</v>
      </c>
      <c r="J34" s="7">
        <v>2743.4404499242723</v>
      </c>
      <c r="K34" s="7">
        <v>3497.9838266526403</v>
      </c>
      <c r="L34" s="7">
        <v>4299.287086128008</v>
      </c>
      <c r="M34" s="7">
        <v>6401.0797911398167</v>
      </c>
      <c r="N34" s="7">
        <v>7190.6652651400864</v>
      </c>
      <c r="O34" s="7">
        <v>8028.4673053670131</v>
      </c>
      <c r="P34" s="7">
        <v>8938.4674169127738</v>
      </c>
      <c r="Q34" s="7">
        <v>13268.078436174255</v>
      </c>
      <c r="R34" s="7">
        <v>14254.532523414451</v>
      </c>
      <c r="S34" s="7">
        <v>15594.124224861047</v>
      </c>
      <c r="T34" s="7">
        <v>17719.499342838153</v>
      </c>
      <c r="U34" s="7">
        <v>22461.067625069492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7">
        <v>0</v>
      </c>
      <c r="AE34" s="7">
        <v>0</v>
      </c>
      <c r="AF34" s="7">
        <v>0</v>
      </c>
      <c r="AG34" s="7">
        <v>0</v>
      </c>
      <c r="AH34" s="7">
        <v>0</v>
      </c>
      <c r="AI34" s="7">
        <v>0</v>
      </c>
      <c r="AJ34" s="7">
        <v>0</v>
      </c>
      <c r="AK34" s="7">
        <v>0</v>
      </c>
      <c r="AL34" s="7">
        <v>0</v>
      </c>
    </row>
    <row r="35" spans="5:38">
      <c r="E35" s="2" t="s">
        <v>42</v>
      </c>
      <c r="I35" s="7">
        <v>7221.6</v>
      </c>
      <c r="J35" s="7">
        <v>3183.6239999999998</v>
      </c>
      <c r="K35" s="7">
        <v>3247.29648</v>
      </c>
      <c r="L35" s="7">
        <v>3312.2424096</v>
      </c>
      <c r="M35" s="7">
        <v>11261.624192640002</v>
      </c>
      <c r="N35" s="7">
        <v>3446.0570029478395</v>
      </c>
      <c r="O35" s="7">
        <v>3514.9781430067969</v>
      </c>
      <c r="P35" s="7">
        <v>3585.2777058669326</v>
      </c>
      <c r="Q35" s="7">
        <v>12189.944199947571</v>
      </c>
      <c r="R35" s="7">
        <v>3730.1229251839559</v>
      </c>
      <c r="S35" s="7">
        <v>3804.7253836876357</v>
      </c>
      <c r="T35" s="7">
        <v>3880.8198913613878</v>
      </c>
      <c r="U35" s="7">
        <v>3958.4362891886162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v>0</v>
      </c>
      <c r="AG35" s="7">
        <v>0</v>
      </c>
      <c r="AH35" s="7">
        <v>0</v>
      </c>
      <c r="AI35" s="7">
        <v>0</v>
      </c>
      <c r="AJ35" s="7">
        <v>0</v>
      </c>
      <c r="AK35" s="7">
        <v>0</v>
      </c>
      <c r="AL35" s="7">
        <v>0</v>
      </c>
    </row>
    <row r="37" spans="5:38">
      <c r="E37" s="2" t="s">
        <v>43</v>
      </c>
      <c r="I37" s="7">
        <f t="shared" ref="I37:AL37" si="0">SUM(I10:I35)</f>
        <v>726173.76045937568</v>
      </c>
      <c r="J37" s="7">
        <f t="shared" si="0"/>
        <v>802542.13522560184</v>
      </c>
      <c r="K37" s="7">
        <f t="shared" si="0"/>
        <v>837438.02004093467</v>
      </c>
      <c r="L37" s="7">
        <f t="shared" si="0"/>
        <v>983765.85985902627</v>
      </c>
      <c r="M37" s="7">
        <f t="shared" si="0"/>
        <v>1085388.2588810052</v>
      </c>
      <c r="N37" s="7">
        <f t="shared" si="0"/>
        <v>1058673.0088503719</v>
      </c>
      <c r="O37" s="7">
        <f t="shared" si="0"/>
        <v>1096666.5331484065</v>
      </c>
      <c r="P37" s="7">
        <f t="shared" si="0"/>
        <v>1115293.4684897752</v>
      </c>
      <c r="Q37" s="7">
        <f t="shared" si="0"/>
        <v>1140446.1662627307</v>
      </c>
      <c r="R37" s="7">
        <f t="shared" si="0"/>
        <v>1164823.1788542622</v>
      </c>
      <c r="S37" s="7">
        <f t="shared" si="0"/>
        <v>1220245.910745664</v>
      </c>
      <c r="T37" s="7">
        <f t="shared" si="0"/>
        <v>1326920.7597530701</v>
      </c>
      <c r="U37" s="7">
        <f t="shared" si="0"/>
        <v>1382185.3364807856</v>
      </c>
      <c r="V37" s="7">
        <f t="shared" si="0"/>
        <v>1461894.8014141044</v>
      </c>
      <c r="W37" s="7">
        <f t="shared" si="0"/>
        <v>1761469.4317742195</v>
      </c>
      <c r="X37" s="7">
        <f t="shared" si="0"/>
        <v>2043469.0343899576</v>
      </c>
      <c r="Y37" s="7">
        <f t="shared" si="0"/>
        <v>2249272.7397973961</v>
      </c>
      <c r="Z37" s="7">
        <f t="shared" si="0"/>
        <v>2280534.5977218561</v>
      </c>
      <c r="AA37" s="7">
        <f t="shared" si="0"/>
        <v>2393042.4605874945</v>
      </c>
      <c r="AB37" s="7">
        <f t="shared" si="0"/>
        <v>2373939.4744250439</v>
      </c>
      <c r="AC37" s="7">
        <f t="shared" si="0"/>
        <v>2409995.9138043728</v>
      </c>
      <c r="AD37" s="7">
        <f t="shared" si="0"/>
        <v>2446551.2533521894</v>
      </c>
      <c r="AE37" s="7">
        <f t="shared" si="0"/>
        <v>2449249.8417959479</v>
      </c>
      <c r="AF37" s="7">
        <f t="shared" si="0"/>
        <v>2555617.9179129181</v>
      </c>
      <c r="AG37" s="7">
        <f t="shared" si="0"/>
        <v>2653772.2505015084</v>
      </c>
      <c r="AH37" s="7">
        <f t="shared" si="0"/>
        <v>2647306.4658046765</v>
      </c>
      <c r="AI37" s="7">
        <f t="shared" si="0"/>
        <v>2751536.7617493528</v>
      </c>
      <c r="AJ37" s="7">
        <f t="shared" si="0"/>
        <v>2792589.5717268959</v>
      </c>
      <c r="AK37" s="7">
        <f t="shared" si="0"/>
        <v>2885829.3064619163</v>
      </c>
      <c r="AL37" s="7">
        <f t="shared" si="0"/>
        <v>6708317.5806385307</v>
      </c>
    </row>
    <row r="38" spans="5:38">
      <c r="E38" s="8" t="s">
        <v>44</v>
      </c>
      <c r="F38" s="8"/>
      <c r="G38" s="8"/>
      <c r="H38" s="8"/>
      <c r="I38" s="9">
        <f>I37</f>
        <v>726173.76045937568</v>
      </c>
      <c r="J38" s="9">
        <f t="shared" ref="J38:AL38" si="1">J37/(1+$F$6)^(J8-$I$8)</f>
        <v>747196.72192868625</v>
      </c>
      <c r="K38" s="9">
        <f t="shared" si="1"/>
        <v>725916.89415299706</v>
      </c>
      <c r="L38" s="9">
        <f t="shared" si="1"/>
        <v>793949.88727712678</v>
      </c>
      <c r="M38" s="9">
        <f t="shared" si="1"/>
        <v>815555.60833632131</v>
      </c>
      <c r="N38" s="9">
        <f t="shared" si="1"/>
        <v>740623.37507711165</v>
      </c>
      <c r="O38" s="9">
        <f t="shared" si="1"/>
        <v>714294.45583182806</v>
      </c>
      <c r="P38" s="9">
        <f t="shared" si="1"/>
        <v>676330.48383732233</v>
      </c>
      <c r="Q38" s="9">
        <f t="shared" si="1"/>
        <v>643890.04130728415</v>
      </c>
      <c r="R38" s="9">
        <f t="shared" si="1"/>
        <v>612299.68702396413</v>
      </c>
      <c r="S38" s="9">
        <f t="shared" si="1"/>
        <v>597198.22618901473</v>
      </c>
      <c r="T38" s="9">
        <f t="shared" si="1"/>
        <v>604621.03404330637</v>
      </c>
      <c r="U38" s="9">
        <f t="shared" si="1"/>
        <v>586369.88703365228</v>
      </c>
      <c r="V38" s="9">
        <f t="shared" si="1"/>
        <v>577415.73473194032</v>
      </c>
      <c r="W38" s="9">
        <f t="shared" si="1"/>
        <v>647760.88310419535</v>
      </c>
      <c r="X38" s="9">
        <f t="shared" si="1"/>
        <v>699640.24515348021</v>
      </c>
      <c r="Y38" s="9">
        <f t="shared" si="1"/>
        <v>716994.7189911009</v>
      </c>
      <c r="Z38" s="9">
        <f t="shared" si="1"/>
        <v>676826.90942461311</v>
      </c>
      <c r="AA38" s="9">
        <f t="shared" si="1"/>
        <v>661239.0164428415</v>
      </c>
      <c r="AB38" s="9">
        <f t="shared" si="1"/>
        <v>610723.77009027195</v>
      </c>
      <c r="AC38" s="9">
        <f t="shared" si="1"/>
        <v>577242.90357843461</v>
      </c>
      <c r="AD38" s="9">
        <f t="shared" si="1"/>
        <v>545586.64307009033</v>
      </c>
      <c r="AE38" s="9">
        <f t="shared" si="1"/>
        <v>508521.84573484625</v>
      </c>
      <c r="AF38" s="9">
        <f t="shared" si="1"/>
        <v>494014.35090850462</v>
      </c>
      <c r="AG38" s="9">
        <f t="shared" si="1"/>
        <v>477611.09185796394</v>
      </c>
      <c r="AH38" s="9">
        <f t="shared" si="1"/>
        <v>443590.35101143486</v>
      </c>
      <c r="AI38" s="9">
        <f t="shared" si="1"/>
        <v>429259.8849075365</v>
      </c>
      <c r="AJ38" s="9">
        <f t="shared" si="1"/>
        <v>405619.86107959779</v>
      </c>
      <c r="AK38" s="9">
        <f t="shared" si="1"/>
        <v>390256.23858319991</v>
      </c>
      <c r="AL38" s="9">
        <f t="shared" si="1"/>
        <v>844617.244581901</v>
      </c>
    </row>
    <row r="39" spans="5:38">
      <c r="E39" s="2" t="s">
        <v>45</v>
      </c>
      <c r="I39" s="7">
        <f>SUM($I$38)</f>
        <v>726173.76045937568</v>
      </c>
      <c r="J39" s="7">
        <f>SUM($I$38:J38)</f>
        <v>1473370.4823880619</v>
      </c>
      <c r="K39" s="7">
        <f>SUM($I$38:K38)</f>
        <v>2199287.376541059</v>
      </c>
      <c r="L39" s="7">
        <f>SUM($I$38:L38)</f>
        <v>2993237.2638181858</v>
      </c>
      <c r="M39" s="7">
        <f>SUM($I$38:M38)</f>
        <v>3808792.8721545069</v>
      </c>
      <c r="N39" s="7">
        <f>SUM($I$38:N38)</f>
        <v>4549416.2472316185</v>
      </c>
      <c r="O39" s="7">
        <f>SUM($I$38:O38)</f>
        <v>5263710.703063447</v>
      </c>
      <c r="P39" s="7">
        <f>SUM($I$38:P38)</f>
        <v>5940041.1869007694</v>
      </c>
      <c r="Q39" s="7">
        <f>SUM($I$38:Q38)</f>
        <v>6583931.2282080539</v>
      </c>
      <c r="R39" s="7">
        <f>SUM($I$38:R38)</f>
        <v>7196230.9152320176</v>
      </c>
      <c r="S39" s="7">
        <f>SUM($I$38:S38)</f>
        <v>7793429.1414210321</v>
      </c>
      <c r="T39" s="7">
        <f>SUM($I$38:T38)</f>
        <v>8398050.1754643377</v>
      </c>
      <c r="U39" s="7">
        <f>SUM($I$38:U38)</f>
        <v>8984420.0624979902</v>
      </c>
      <c r="V39" s="7">
        <f>SUM($I$38:V38)</f>
        <v>9561835.7972299308</v>
      </c>
      <c r="W39" s="7">
        <f>SUM($I$38:W38)</f>
        <v>10209596.680334127</v>
      </c>
      <c r="X39" s="7">
        <f>SUM($I$38:X38)</f>
        <v>10909236.925487608</v>
      </c>
      <c r="Y39" s="7">
        <f>SUM($I$38:Y38)</f>
        <v>11626231.644478709</v>
      </c>
      <c r="Z39" s="7">
        <f>SUM($I$38:Z38)</f>
        <v>12303058.553903321</v>
      </c>
      <c r="AA39" s="7">
        <f>SUM($I$38:AA38)</f>
        <v>12964297.570346162</v>
      </c>
      <c r="AB39" s="7">
        <f>SUM($I$38:AB38)</f>
        <v>13575021.340436434</v>
      </c>
      <c r="AC39" s="7">
        <f>SUM($I$38:AC38)</f>
        <v>14152264.244014869</v>
      </c>
      <c r="AD39" s="7">
        <f>SUM($I$38:AD38)</f>
        <v>14697850.887084959</v>
      </c>
      <c r="AE39" s="7">
        <f>SUM($I$38:AE38)</f>
        <v>15206372.732819805</v>
      </c>
      <c r="AF39" s="7">
        <f>SUM($I$38:AF38)</f>
        <v>15700387.08372831</v>
      </c>
      <c r="AG39" s="7">
        <f>SUM($I$38:AG38)</f>
        <v>16177998.175586274</v>
      </c>
      <c r="AH39" s="7">
        <f>SUM($I$38:AH38)</f>
        <v>16621588.526597708</v>
      </c>
      <c r="AI39" s="7">
        <f>SUM($I$38:AI38)</f>
        <v>17050848.411505245</v>
      </c>
      <c r="AJ39" s="7">
        <f>SUM($I$38:AJ38)</f>
        <v>17456468.272584841</v>
      </c>
      <c r="AK39" s="7">
        <f>SUM($I$38:AK38)</f>
        <v>17846724.51116804</v>
      </c>
      <c r="AL39" s="7">
        <f>SUM($I$38:AL38)</f>
        <v>18691341.755749941</v>
      </c>
    </row>
    <row r="42" spans="5:38" ht="16.5">
      <c r="E42" s="2" t="s">
        <v>46</v>
      </c>
      <c r="I42" s="7">
        <v>15978.661125942763</v>
      </c>
      <c r="J42" s="7">
        <v>24044.556075845696</v>
      </c>
      <c r="K42" s="7">
        <v>30189.022789967861</v>
      </c>
      <c r="L42" s="7">
        <v>36718.391242831982</v>
      </c>
      <c r="M42" s="7">
        <v>44665.117969294297</v>
      </c>
      <c r="N42" s="7">
        <v>53480.477301456951</v>
      </c>
      <c r="O42" s="7">
        <v>63894.067285130572</v>
      </c>
      <c r="P42" s="7">
        <v>74534.07491279683</v>
      </c>
      <c r="Q42" s="7">
        <v>86722.659706861465</v>
      </c>
      <c r="R42" s="7">
        <v>100017.37672946828</v>
      </c>
      <c r="S42" s="7">
        <v>117217.82084867028</v>
      </c>
      <c r="T42" s="7">
        <v>137205.80345978923</v>
      </c>
      <c r="U42" s="7">
        <v>160338.32606061295</v>
      </c>
      <c r="V42" s="7">
        <v>186504.88771452365</v>
      </c>
      <c r="W42" s="7">
        <v>224483.41627227253</v>
      </c>
      <c r="X42" s="7">
        <v>261384.47584098729</v>
      </c>
      <c r="Y42" s="7">
        <v>308368.36918793101</v>
      </c>
      <c r="Z42" s="7">
        <v>345947.54877906089</v>
      </c>
      <c r="AA42" s="7">
        <v>399548.30411996687</v>
      </c>
      <c r="AB42" s="7">
        <v>441240.59268134681</v>
      </c>
      <c r="AC42" s="7">
        <v>509283.17079041264</v>
      </c>
      <c r="AD42" s="7">
        <v>575509.4728483964</v>
      </c>
      <c r="AE42" s="7">
        <v>631018.17956358159</v>
      </c>
      <c r="AF42" s="7">
        <v>694387.30241607968</v>
      </c>
      <c r="AG42" s="7">
        <v>784114.59787724388</v>
      </c>
      <c r="AH42" s="7">
        <v>846470.67996691063</v>
      </c>
      <c r="AI42" s="7">
        <v>947693.4880085669</v>
      </c>
      <c r="AJ42" s="7">
        <v>949425.95859700779</v>
      </c>
      <c r="AK42" s="7">
        <v>998642.81224394881</v>
      </c>
      <c r="AL42" s="7">
        <v>7573925.2504465338</v>
      </c>
    </row>
    <row r="46" spans="5:38">
      <c r="E46" s="2" t="s">
        <v>47</v>
      </c>
    </row>
  </sheetData>
  <mergeCells count="1">
    <mergeCell ref="B5:C7"/>
  </mergeCells>
  <pageMargins left="0.7" right="0.7" top="0.75" bottom="0.75" header="0.3" footer="0.3"/>
  <customProperties>
    <customPr name="Epm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F0B62-ADB8-4CE6-9839-A367214C6AF5}">
  <dimension ref="B2:AL46"/>
  <sheetViews>
    <sheetView showGridLines="0" zoomScale="90" zoomScaleNormal="90" workbookViewId="0"/>
  </sheetViews>
  <sheetFormatPr defaultColWidth="9.1640625" defaultRowHeight="14.5"/>
  <cols>
    <col min="1" max="1" width="9.1640625" style="2"/>
    <col min="2" max="2" width="44.1640625" style="2" customWidth="1"/>
    <col min="3" max="3" width="27.1640625" style="2" customWidth="1"/>
    <col min="4" max="4" width="10.83203125" style="2" customWidth="1"/>
    <col min="5" max="5" width="15.4140625" style="2" customWidth="1"/>
    <col min="6" max="6" width="10.75" style="2" customWidth="1"/>
    <col min="7" max="7" width="14.4140625" style="2" bestFit="1" customWidth="1"/>
    <col min="8" max="8" width="14.25" style="2" customWidth="1"/>
    <col min="9" max="9" width="10.83203125" style="2" customWidth="1"/>
    <col min="10" max="22" width="11.1640625" style="2" customWidth="1"/>
    <col min="23" max="37" width="12.1640625" style="2" customWidth="1"/>
    <col min="38" max="38" width="14.83203125" style="2" customWidth="1"/>
    <col min="39" max="16384" width="9.1640625" style="2"/>
  </cols>
  <sheetData>
    <row r="2" spans="2:38">
      <c r="E2" s="2" t="s">
        <v>0</v>
      </c>
      <c r="F2" s="3">
        <v>0.25344999999999995</v>
      </c>
    </row>
    <row r="3" spans="2:38">
      <c r="E3" s="2" t="s">
        <v>1</v>
      </c>
      <c r="F3" s="3">
        <v>0.10199999999999999</v>
      </c>
      <c r="G3" s="3">
        <v>0.54</v>
      </c>
      <c r="H3" s="4"/>
    </row>
    <row r="4" spans="2:38">
      <c r="E4" s="2" t="s">
        <v>2</v>
      </c>
      <c r="F4" s="3">
        <v>0</v>
      </c>
      <c r="G4" s="3">
        <v>0</v>
      </c>
      <c r="H4" s="4"/>
    </row>
    <row r="5" spans="2:38" ht="15" customHeight="1">
      <c r="B5" s="32" t="s">
        <v>48</v>
      </c>
      <c r="C5" s="32"/>
      <c r="E5" s="2" t="s">
        <v>4</v>
      </c>
      <c r="F5" s="3">
        <v>5.5300000000000002E-2</v>
      </c>
      <c r="G5" s="3">
        <v>0.46</v>
      </c>
      <c r="H5" s="4"/>
    </row>
    <row r="6" spans="2:38" ht="15" customHeight="1">
      <c r="B6" s="32"/>
      <c r="C6" s="32"/>
      <c r="E6" s="2" t="s">
        <v>5</v>
      </c>
      <c r="F6" s="5">
        <f>F3*G3+F4*G4+(F5*G5)*(1-F2)</f>
        <v>7.4070738900000002E-2</v>
      </c>
      <c r="G6" s="6"/>
      <c r="H6" s="6"/>
    </row>
    <row r="7" spans="2:38" ht="15" customHeight="1">
      <c r="B7" s="32"/>
      <c r="C7" s="32"/>
    </row>
    <row r="8" spans="2:38" customFormat="1" thickBot="1">
      <c r="E8" s="1" t="s">
        <v>6</v>
      </c>
      <c r="F8" s="1"/>
      <c r="G8" s="1"/>
      <c r="H8" s="1"/>
      <c r="I8" s="1">
        <v>2024</v>
      </c>
      <c r="J8" s="1">
        <v>2025</v>
      </c>
      <c r="K8" s="1">
        <v>2026</v>
      </c>
      <c r="L8" s="1">
        <v>2027</v>
      </c>
      <c r="M8" s="1">
        <v>2028</v>
      </c>
      <c r="N8" s="1">
        <v>2029</v>
      </c>
      <c r="O8" s="1">
        <v>2030</v>
      </c>
      <c r="P8" s="1">
        <v>2031</v>
      </c>
      <c r="Q8" s="1">
        <v>2032</v>
      </c>
      <c r="R8" s="1">
        <v>2033</v>
      </c>
      <c r="S8" s="1">
        <v>2034</v>
      </c>
      <c r="T8" s="1">
        <v>2035</v>
      </c>
      <c r="U8" s="1">
        <v>2036</v>
      </c>
      <c r="V8" s="1">
        <v>2037</v>
      </c>
      <c r="W8" s="1">
        <v>2038</v>
      </c>
      <c r="X8" s="1">
        <v>2039</v>
      </c>
      <c r="Y8" s="1">
        <v>2040</v>
      </c>
      <c r="Z8" s="1">
        <v>2041</v>
      </c>
      <c r="AA8" s="1">
        <v>2042</v>
      </c>
      <c r="AB8" s="1">
        <v>2043</v>
      </c>
      <c r="AC8" s="1">
        <v>2044</v>
      </c>
      <c r="AD8" s="1">
        <v>2045</v>
      </c>
      <c r="AE8" s="1">
        <v>2046</v>
      </c>
      <c r="AF8" s="1">
        <v>2047</v>
      </c>
      <c r="AG8" s="1">
        <v>2048</v>
      </c>
      <c r="AH8" s="1">
        <v>2049</v>
      </c>
      <c r="AI8" s="1">
        <v>2050</v>
      </c>
      <c r="AJ8" s="1">
        <v>2051</v>
      </c>
      <c r="AK8" s="1">
        <v>2052</v>
      </c>
      <c r="AL8" s="1">
        <v>2053</v>
      </c>
    </row>
    <row r="9" spans="2:38" ht="30.75" customHeight="1" thickBot="1">
      <c r="B9" s="10" t="s">
        <v>7</v>
      </c>
      <c r="C9" s="11" t="s">
        <v>8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</row>
    <row r="10" spans="2:38" ht="15" customHeight="1">
      <c r="B10" s="12"/>
      <c r="C10" s="13"/>
      <c r="E10" s="2" t="s">
        <v>9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>
        <v>0</v>
      </c>
      <c r="AG10" s="7">
        <v>0</v>
      </c>
      <c r="AH10" s="7">
        <v>0</v>
      </c>
      <c r="AI10" s="7">
        <v>0</v>
      </c>
      <c r="AJ10" s="7">
        <v>0</v>
      </c>
      <c r="AK10" s="7">
        <v>0</v>
      </c>
      <c r="AL10" s="7">
        <v>0</v>
      </c>
    </row>
    <row r="11" spans="2:38" ht="15" customHeight="1">
      <c r="B11" s="30" t="s">
        <v>10</v>
      </c>
      <c r="C11" s="14">
        <f>(NPV($F$6,J13:AL13)+I13)/1000</f>
        <v>90.084863984286471</v>
      </c>
      <c r="E11" s="2" t="s">
        <v>11</v>
      </c>
      <c r="I11" s="7">
        <v>690.40072638135734</v>
      </c>
      <c r="J11" s="7">
        <v>3149.6732473074981</v>
      </c>
      <c r="K11" s="7">
        <v>2912.8041801380969</v>
      </c>
      <c r="L11" s="7">
        <v>2700.6913868841407</v>
      </c>
      <c r="M11" s="7">
        <v>2506.2380690232017</v>
      </c>
      <c r="N11" s="7">
        <v>2319.1497426521091</v>
      </c>
      <c r="O11" s="7">
        <v>2132.0614162810152</v>
      </c>
      <c r="P11" s="7">
        <v>1954.1741717151626</v>
      </c>
      <c r="Q11" s="7">
        <v>1794.7097209880537</v>
      </c>
      <c r="R11" s="7">
        <v>1644.4463520661855</v>
      </c>
      <c r="S11" s="7">
        <v>1012.8179186430857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7">
        <v>0</v>
      </c>
      <c r="AK11" s="7">
        <v>0</v>
      </c>
      <c r="AL11" s="7">
        <v>0</v>
      </c>
    </row>
    <row r="12" spans="2:38" ht="15" customHeight="1">
      <c r="B12" s="31" t="s">
        <v>12</v>
      </c>
      <c r="C12" s="14">
        <f>(NPV($F$6,J34:AL34)+I34)/1000</f>
        <v>23.158208248303662</v>
      </c>
      <c r="E12" s="2" t="s">
        <v>13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0</v>
      </c>
      <c r="AL12" s="7">
        <v>0</v>
      </c>
    </row>
    <row r="13" spans="2:38" ht="15" customHeight="1">
      <c r="B13" s="31" t="s">
        <v>14</v>
      </c>
      <c r="C13" s="14">
        <f>((NPV(F6,J11:AL11)+I11)+(NPV(F6,J10:AL10)+I10)+(NPV(F6,J14:AL14)+I14)+(NPV(F6,J15:AL15)+I15)+(NPV(F6,J16:AL16)+I16)+(NPV(F6,J12:AL12)+I12))/1000</f>
        <v>2467.425911951837</v>
      </c>
      <c r="E13" s="2" t="s">
        <v>15</v>
      </c>
      <c r="I13" s="7">
        <v>0</v>
      </c>
      <c r="J13" s="7">
        <v>11925.952275447586</v>
      </c>
      <c r="K13" s="7">
        <v>15143.610483457431</v>
      </c>
      <c r="L13" s="7">
        <v>14273.665885619814</v>
      </c>
      <c r="M13" s="7">
        <v>13469.304552571712</v>
      </c>
      <c r="N13" s="7">
        <v>12717.369347858436</v>
      </c>
      <c r="O13" s="7">
        <v>12007.435771058201</v>
      </c>
      <c r="P13" s="7">
        <v>11324.52492836105</v>
      </c>
      <c r="Q13" s="7">
        <v>10649.913202504547</v>
      </c>
      <c r="R13" s="7">
        <v>9975.2002679060897</v>
      </c>
      <c r="S13" s="7">
        <v>9300.4873333076303</v>
      </c>
      <c r="T13" s="7">
        <v>8658.9708660717624</v>
      </c>
      <c r="U13" s="7">
        <v>2063.4525650413248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L13" s="7">
        <v>0</v>
      </c>
    </row>
    <row r="14" spans="2:38" ht="15" customHeight="1">
      <c r="B14" s="31" t="s">
        <v>16</v>
      </c>
      <c r="C14" s="14">
        <f>((NPV($F$6,J24:AL24)+I24)+(NPV($F$6,J25:AL25)+I25)+(NPV($F$6,J23:AL23)+I23)+(NPV(F6,J26:AL26)+I26)+(NPV(F6,J27:AL27)+I27)+(NPV(F6,J35:AL35)+I35))/1000</f>
        <v>373.40044227116812</v>
      </c>
      <c r="E14" s="2" t="s">
        <v>17</v>
      </c>
      <c r="I14" s="7">
        <v>0</v>
      </c>
      <c r="J14" s="7">
        <v>0</v>
      </c>
      <c r="K14" s="7">
        <v>0</v>
      </c>
      <c r="L14" s="7">
        <v>31675.28750003218</v>
      </c>
      <c r="M14" s="7">
        <v>30717.097016102322</v>
      </c>
      <c r="N14" s="7">
        <v>29659.261710013532</v>
      </c>
      <c r="O14" s="7">
        <v>62068.676673864582</v>
      </c>
      <c r="P14" s="7">
        <v>60095.967505236877</v>
      </c>
      <c r="Q14" s="7">
        <v>58059.396635220925</v>
      </c>
      <c r="R14" s="7">
        <v>56105.038640708051</v>
      </c>
      <c r="S14" s="7">
        <v>90096.390648057772</v>
      </c>
      <c r="T14" s="7">
        <v>87156.87506088095</v>
      </c>
      <c r="U14" s="7">
        <v>84134.961209811561</v>
      </c>
      <c r="V14" s="7">
        <v>119041.60997316428</v>
      </c>
      <c r="W14" s="7">
        <v>288813.6199468585</v>
      </c>
      <c r="X14" s="7">
        <v>336139.9642899441</v>
      </c>
      <c r="Y14" s="7">
        <v>404274.78223992622</v>
      </c>
      <c r="Z14" s="7">
        <v>390540.54574454657</v>
      </c>
      <c r="AA14" s="7">
        <v>418412.77632673632</v>
      </c>
      <c r="AB14" s="7">
        <v>404267.95118337311</v>
      </c>
      <c r="AC14" s="7">
        <v>390412.54119717126</v>
      </c>
      <c r="AD14" s="7">
        <v>376881.86675788049</v>
      </c>
      <c r="AE14" s="7">
        <v>363656.48886125133</v>
      </c>
      <c r="AF14" s="7">
        <v>395851.744869188</v>
      </c>
      <c r="AG14" s="7">
        <v>381459.06625986978</v>
      </c>
      <c r="AH14" s="7">
        <v>367029.94239918381</v>
      </c>
      <c r="AI14" s="7">
        <v>352860.59055951447</v>
      </c>
      <c r="AJ14" s="7">
        <v>387453.48926049506</v>
      </c>
      <c r="AK14" s="7">
        <v>372130.57473475923</v>
      </c>
      <c r="AL14" s="7">
        <v>2825380.0935743302</v>
      </c>
    </row>
    <row r="15" spans="2:38" ht="15" customHeight="1">
      <c r="B15" s="15" t="s">
        <v>18</v>
      </c>
      <c r="C15" s="14">
        <f>((NPV($F$6,J18:AL18)+I18)+(NPV($F$6,J19:AL19)+I19)+(NPV($F$6,J17:AL17)+I17)+(NPV(F6,J20:AL20)+I20)+(NPV(F6,J21:AL21)+I21)+(NPV(F6,J22:AL22)+I22))/1000</f>
        <v>770.97528710067786</v>
      </c>
      <c r="E15" s="2" t="s">
        <v>19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123461.86045296503</v>
      </c>
      <c r="Y15" s="7">
        <v>120117.10365014433</v>
      </c>
      <c r="Z15" s="7">
        <v>116452.47165304939</v>
      </c>
      <c r="AA15" s="7">
        <v>112901.71391370425</v>
      </c>
      <c r="AB15" s="7">
        <v>109456.30625542521</v>
      </c>
      <c r="AC15" s="7">
        <v>106108.38020742721</v>
      </c>
      <c r="AD15" s="7">
        <v>102850.61372050756</v>
      </c>
      <c r="AE15" s="7">
        <v>99676.231167045815</v>
      </c>
      <c r="AF15" s="7">
        <v>96548.403732395411</v>
      </c>
      <c r="AG15" s="7">
        <v>93427.242641048972</v>
      </c>
      <c r="AH15" s="7">
        <v>90306.081549702576</v>
      </c>
      <c r="AI15" s="7">
        <v>87184.920458356151</v>
      </c>
      <c r="AJ15" s="7">
        <v>84063.759367009712</v>
      </c>
      <c r="AK15" s="7">
        <v>80942.598275663287</v>
      </c>
      <c r="AL15" s="7">
        <v>601899.11990282789</v>
      </c>
    </row>
    <row r="16" spans="2:38" ht="15" customHeight="1">
      <c r="B16" s="15" t="s">
        <v>20</v>
      </c>
      <c r="C16" s="14">
        <f>(NPV($F$6,J28:AL28)+I28)/1000</f>
        <v>14678.5195541756</v>
      </c>
      <c r="E16" s="2" t="s">
        <v>21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332.00367920171112</v>
      </c>
      <c r="P16" s="7">
        <v>403.24464131781338</v>
      </c>
      <c r="Q16" s="7">
        <v>1066.4057187490923</v>
      </c>
      <c r="R16" s="7">
        <v>1032.6623428055318</v>
      </c>
      <c r="S16" s="7">
        <v>997.39642919885102</v>
      </c>
      <c r="T16" s="7">
        <v>963.7590763362698</v>
      </c>
      <c r="U16" s="7">
        <v>931.50209070053165</v>
      </c>
      <c r="V16" s="7">
        <v>900.29788695221112</v>
      </c>
      <c r="W16" s="7">
        <v>869.7321633617828</v>
      </c>
      <c r="X16" s="7">
        <v>839.36360809896996</v>
      </c>
      <c r="Y16" s="7">
        <v>808.98905621114875</v>
      </c>
      <c r="Z16" s="7">
        <v>778.61450432332754</v>
      </c>
      <c r="AA16" s="7">
        <v>748.23995243550632</v>
      </c>
      <c r="AB16" s="7">
        <v>717.865400547685</v>
      </c>
      <c r="AC16" s="7">
        <v>687.49084865986379</v>
      </c>
      <c r="AD16" s="7">
        <v>657.98419885440933</v>
      </c>
      <c r="AE16" s="7">
        <v>630.42878306605712</v>
      </c>
      <c r="AF16" s="7">
        <v>605.93596965807546</v>
      </c>
      <c r="AG16" s="7">
        <v>585.19964944154378</v>
      </c>
      <c r="AH16" s="7">
        <v>566.23233360252698</v>
      </c>
      <c r="AI16" s="7">
        <v>547.26501776351017</v>
      </c>
      <c r="AJ16" s="7">
        <v>528.29770192449337</v>
      </c>
      <c r="AK16" s="7">
        <v>509.33038608547656</v>
      </c>
      <c r="AL16" s="7">
        <v>2783.3202860969286</v>
      </c>
    </row>
    <row r="17" spans="2:38" ht="15" customHeight="1">
      <c r="B17" s="15" t="s">
        <v>22</v>
      </c>
      <c r="C17" s="14">
        <f>(NPV($F$6,J30:AL30)+I30)/1000</f>
        <v>113.22950252540758</v>
      </c>
      <c r="E17" s="2" t="s">
        <v>23</v>
      </c>
      <c r="I17" s="7">
        <v>9168.7823346485529</v>
      </c>
      <c r="J17" s="7">
        <v>7988.7863270581538</v>
      </c>
      <c r="K17" s="7">
        <v>9211.5195487371784</v>
      </c>
      <c r="L17" s="7">
        <v>9476.5918382681321</v>
      </c>
      <c r="M17" s="7">
        <v>9410.7901183753911</v>
      </c>
      <c r="N17" s="7">
        <v>9858.5397874329901</v>
      </c>
      <c r="O17" s="7">
        <v>11667.930086311628</v>
      </c>
      <c r="P17" s="7">
        <v>12355.546725233569</v>
      </c>
      <c r="Q17" s="7">
        <v>9691.0558523232903</v>
      </c>
      <c r="R17" s="7">
        <v>11628.713419783529</v>
      </c>
      <c r="S17" s="7">
        <v>11086.277369782849</v>
      </c>
      <c r="T17" s="7">
        <v>12667.136104342489</v>
      </c>
      <c r="U17" s="7">
        <v>11979.650794448231</v>
      </c>
      <c r="V17" s="7">
        <v>12115.253419369346</v>
      </c>
      <c r="W17" s="7">
        <v>21240.112949033366</v>
      </c>
      <c r="X17" s="7">
        <v>27920.356013324646</v>
      </c>
      <c r="Y17" s="7">
        <v>27909.122810992358</v>
      </c>
      <c r="Z17" s="7">
        <v>28942.053274643724</v>
      </c>
      <c r="AA17" s="7">
        <v>31922.224938836709</v>
      </c>
      <c r="AB17" s="7">
        <v>32681.952885366347</v>
      </c>
      <c r="AC17" s="7">
        <v>33855.603354991821</v>
      </c>
      <c r="AD17" s="7">
        <v>34716.561405484528</v>
      </c>
      <c r="AE17" s="7">
        <v>36880.220728872744</v>
      </c>
      <c r="AF17" s="7">
        <v>37938.238216532271</v>
      </c>
      <c r="AG17" s="7">
        <v>32898.698116419269</v>
      </c>
      <c r="AH17" s="7">
        <v>38439.291656413283</v>
      </c>
      <c r="AI17" s="7">
        <v>40041.899621065204</v>
      </c>
      <c r="AJ17" s="7">
        <v>45538.590057095869</v>
      </c>
      <c r="AK17" s="7">
        <v>44071.737238405971</v>
      </c>
      <c r="AL17" s="7">
        <v>44439.422867816458</v>
      </c>
    </row>
    <row r="18" spans="2:38" ht="15" customHeight="1">
      <c r="B18" s="15" t="s">
        <v>24</v>
      </c>
      <c r="C18" s="14">
        <f>(NPV($F$6,J29:AL29)+I29)/1000</f>
        <v>7.6515843364083427</v>
      </c>
      <c r="E18" s="2" t="s">
        <v>25</v>
      </c>
      <c r="I18" s="7">
        <v>8121.9797546191312</v>
      </c>
      <c r="J18" s="7">
        <v>10051.44322947527</v>
      </c>
      <c r="K18" s="7">
        <v>10536.590646834478</v>
      </c>
      <c r="L18" s="7">
        <v>9312.6671067149036</v>
      </c>
      <c r="M18" s="7">
        <v>12442.907590248258</v>
      </c>
      <c r="N18" s="7">
        <v>12957.32278293082</v>
      </c>
      <c r="O18" s="7">
        <v>11805.87889220629</v>
      </c>
      <c r="P18" s="7">
        <v>12209.438989742663</v>
      </c>
      <c r="Q18" s="7">
        <v>15977.011813332749</v>
      </c>
      <c r="R18" s="7">
        <v>13694.848220025795</v>
      </c>
      <c r="S18" s="7">
        <v>17425.840381892238</v>
      </c>
      <c r="T18" s="7">
        <v>15485.48316307719</v>
      </c>
      <c r="U18" s="7">
        <v>19629.570632822197</v>
      </c>
      <c r="V18" s="7">
        <v>19718.970528473601</v>
      </c>
      <c r="W18" s="7">
        <v>13476.580406472731</v>
      </c>
      <c r="X18" s="7">
        <v>207.89198707706004</v>
      </c>
      <c r="Y18" s="7">
        <v>357.60680624435008</v>
      </c>
      <c r="Z18" s="7">
        <v>236.49896960861</v>
      </c>
      <c r="AA18" s="7">
        <v>1034.76612521177</v>
      </c>
      <c r="AB18" s="7">
        <v>237.50100053758999</v>
      </c>
      <c r="AC18" s="7">
        <v>710.75222713789003</v>
      </c>
      <c r="AD18" s="7">
        <v>504.43689655893996</v>
      </c>
      <c r="AE18" s="7">
        <v>290.43061725773998</v>
      </c>
      <c r="AF18" s="7">
        <v>403.75781615813003</v>
      </c>
      <c r="AG18" s="7">
        <v>589.14871344202004</v>
      </c>
      <c r="AH18" s="7">
        <v>688.23529739184971</v>
      </c>
      <c r="AI18" s="7">
        <v>1928.8994603441602</v>
      </c>
      <c r="AJ18" s="7">
        <v>403.60906823030996</v>
      </c>
      <c r="AK18" s="7">
        <v>1008.55352072495</v>
      </c>
      <c r="AL18" s="7">
        <v>628.58997244981992</v>
      </c>
    </row>
    <row r="19" spans="2:38" ht="15" customHeight="1">
      <c r="B19" s="16" t="s">
        <v>26</v>
      </c>
      <c r="C19" s="17">
        <f>SUM(C11:C18)</f>
        <v>18524.445354593689</v>
      </c>
      <c r="E19" s="2" t="s">
        <v>27</v>
      </c>
      <c r="I19" s="7">
        <v>12357.737438563077</v>
      </c>
      <c r="J19" s="7">
        <v>11955.321204280141</v>
      </c>
      <c r="K19" s="7">
        <v>11888.923702708755</v>
      </c>
      <c r="L19" s="7">
        <v>10403.5337666667</v>
      </c>
      <c r="M19" s="7">
        <v>14301.53492039901</v>
      </c>
      <c r="N19" s="7">
        <v>12618.523122294211</v>
      </c>
      <c r="O19" s="7">
        <v>13513.766433690722</v>
      </c>
      <c r="P19" s="7">
        <v>15752.855589739784</v>
      </c>
      <c r="Q19" s="7">
        <v>15393.971454868146</v>
      </c>
      <c r="R19" s="7">
        <v>16943.627621574775</v>
      </c>
      <c r="S19" s="7">
        <v>14645.184530975293</v>
      </c>
      <c r="T19" s="7">
        <v>16630.057502276213</v>
      </c>
      <c r="U19" s="7">
        <v>15458.317168300047</v>
      </c>
      <c r="V19" s="7">
        <v>14979.717607420316</v>
      </c>
      <c r="W19" s="7">
        <v>16655.14981648422</v>
      </c>
      <c r="X19" s="7">
        <v>20238.321867955543</v>
      </c>
      <c r="Y19" s="7">
        <v>11772.824143156238</v>
      </c>
      <c r="Z19" s="7">
        <v>12292.61092260308</v>
      </c>
      <c r="AA19" s="7">
        <v>11661.365942935052</v>
      </c>
      <c r="AB19" s="7">
        <v>12646.989396004346</v>
      </c>
      <c r="AC19" s="7">
        <v>12800.095518925193</v>
      </c>
      <c r="AD19" s="7">
        <v>13375.332206547499</v>
      </c>
      <c r="AE19" s="7">
        <v>13477.324923229462</v>
      </c>
      <c r="AF19" s="7">
        <v>13643.461267913475</v>
      </c>
      <c r="AG19" s="7">
        <v>14371.061053726984</v>
      </c>
      <c r="AH19" s="7">
        <v>14749.65389773222</v>
      </c>
      <c r="AI19" s="7">
        <v>14209.166798300439</v>
      </c>
      <c r="AJ19" s="7">
        <v>15337.647634967014</v>
      </c>
      <c r="AK19" s="7">
        <v>15455.496038948204</v>
      </c>
      <c r="AL19" s="7">
        <v>16385.651811126423</v>
      </c>
    </row>
    <row r="20" spans="2:38" ht="15" customHeight="1">
      <c r="B20" s="18"/>
      <c r="C20" s="13"/>
      <c r="E20" s="2" t="s">
        <v>28</v>
      </c>
      <c r="I20" s="7">
        <v>0</v>
      </c>
      <c r="J20" s="7">
        <v>0</v>
      </c>
      <c r="K20" s="7">
        <v>0</v>
      </c>
      <c r="L20" s="7">
        <v>792.03610168791977</v>
      </c>
      <c r="M20" s="7">
        <v>567.62499884740032</v>
      </c>
      <c r="N20" s="7">
        <v>823.90369474536055</v>
      </c>
      <c r="O20" s="7">
        <v>2213.8924976099097</v>
      </c>
      <c r="P20" s="7">
        <v>2064.4065818559202</v>
      </c>
      <c r="Q20" s="7">
        <v>1638.6003289649404</v>
      </c>
      <c r="R20" s="7">
        <v>1664.9334940166711</v>
      </c>
      <c r="S20" s="7">
        <v>2557.504668450697</v>
      </c>
      <c r="T20" s="7">
        <v>2584.0270184177507</v>
      </c>
      <c r="U20" s="7">
        <v>2769.5529465123109</v>
      </c>
      <c r="V20" s="7">
        <v>3706.0131341390502</v>
      </c>
      <c r="W20" s="7">
        <v>15569.982037524394</v>
      </c>
      <c r="X20" s="7">
        <v>21332.774601290999</v>
      </c>
      <c r="Y20" s="7">
        <v>32103.01925771073</v>
      </c>
      <c r="Z20" s="7">
        <v>30220.200008992913</v>
      </c>
      <c r="AA20" s="7">
        <v>39082.364922297565</v>
      </c>
      <c r="AB20" s="7">
        <v>33240.363102675758</v>
      </c>
      <c r="AC20" s="7">
        <v>41257.028293706557</v>
      </c>
      <c r="AD20" s="7">
        <v>40113.609184255387</v>
      </c>
      <c r="AE20" s="7">
        <v>42348.189912622307</v>
      </c>
      <c r="AF20" s="7">
        <v>44886.802306822072</v>
      </c>
      <c r="AG20" s="7">
        <v>55768.165033803452</v>
      </c>
      <c r="AH20" s="7">
        <v>52183.073589567473</v>
      </c>
      <c r="AI20" s="7">
        <v>64628.400721262311</v>
      </c>
      <c r="AJ20" s="7">
        <v>56208.555281050423</v>
      </c>
      <c r="AK20" s="7">
        <v>67816.466886434195</v>
      </c>
      <c r="AL20" s="7">
        <v>69449.565791650355</v>
      </c>
    </row>
    <row r="21" spans="2:38" ht="15" customHeight="1">
      <c r="B21" s="18" t="s">
        <v>29</v>
      </c>
      <c r="C21" s="13"/>
      <c r="E21" s="2" t="s">
        <v>30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26220.547574017699</v>
      </c>
      <c r="Y21" s="7">
        <v>28415.850737452911</v>
      </c>
      <c r="Z21" s="7">
        <v>28271.894519955255</v>
      </c>
      <c r="AA21" s="7">
        <v>30068.762477665008</v>
      </c>
      <c r="AB21" s="7">
        <v>29549.864759333177</v>
      </c>
      <c r="AC21" s="7">
        <v>31065.381081370713</v>
      </c>
      <c r="AD21" s="7">
        <v>31860.277610351077</v>
      </c>
      <c r="AE21" s="7">
        <v>32171.982253619997</v>
      </c>
      <c r="AF21" s="7">
        <v>33323.494787710501</v>
      </c>
      <c r="AG21" s="7">
        <v>35241.235380509424</v>
      </c>
      <c r="AH21" s="7">
        <v>35659.645072800988</v>
      </c>
      <c r="AI21" s="7">
        <v>37198.894040111496</v>
      </c>
      <c r="AJ21" s="7">
        <v>37253.404891499056</v>
      </c>
      <c r="AK21" s="7">
        <v>39149.857974757666</v>
      </c>
      <c r="AL21" s="7">
        <v>40251.230736835256</v>
      </c>
    </row>
    <row r="22" spans="2:38" ht="15" customHeight="1">
      <c r="B22" s="19" t="s">
        <v>31</v>
      </c>
      <c r="C22" s="20">
        <f>(NPV($F$6,J42:AL42)+I42)/1000</f>
        <v>3381.5165799689162</v>
      </c>
      <c r="E22" s="2" t="s">
        <v>32</v>
      </c>
      <c r="I22" s="7">
        <v>1.9209964127700008</v>
      </c>
      <c r="J22" s="7">
        <v>1.9747523777100002</v>
      </c>
      <c r="K22" s="7">
        <v>2.6015561362300001</v>
      </c>
      <c r="L22" s="7">
        <v>3.6380242141100005</v>
      </c>
      <c r="M22" s="7">
        <v>3.5178253197600013</v>
      </c>
      <c r="N22" s="7">
        <v>4.9253976954599992</v>
      </c>
      <c r="O22" s="7">
        <v>6.8278855313900086</v>
      </c>
      <c r="P22" s="7">
        <v>7.4012153640099969</v>
      </c>
      <c r="Q22" s="7">
        <v>6.4353466818499916</v>
      </c>
      <c r="R22" s="7">
        <v>5.8345200846199958</v>
      </c>
      <c r="S22" s="7">
        <v>6.6672107060500068</v>
      </c>
      <c r="T22" s="7">
        <v>7.7096253177699934</v>
      </c>
      <c r="U22" s="7">
        <v>7.8435357338400093</v>
      </c>
      <c r="V22" s="7">
        <v>8.5560267861400003</v>
      </c>
      <c r="W22" s="7">
        <v>17.557804086069911</v>
      </c>
      <c r="X22" s="7">
        <v>20.99835482437987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</row>
    <row r="23" spans="2:38">
      <c r="E23" s="2" t="s">
        <v>33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7">
        <v>0</v>
      </c>
      <c r="AJ23" s="7">
        <v>0</v>
      </c>
      <c r="AK23" s="7">
        <v>0</v>
      </c>
      <c r="AL23" s="7">
        <v>0</v>
      </c>
    </row>
    <row r="24" spans="2:38">
      <c r="E24" s="2" t="s">
        <v>34</v>
      </c>
      <c r="I24" s="7">
        <v>20</v>
      </c>
      <c r="J24" s="7">
        <v>61.259999999999991</v>
      </c>
      <c r="K24" s="7">
        <v>62.546459999999982</v>
      </c>
      <c r="L24" s="7">
        <v>63.859935659999977</v>
      </c>
      <c r="M24" s="7">
        <v>65.200994308859961</v>
      </c>
      <c r="N24" s="7">
        <v>66.570215189346015</v>
      </c>
      <c r="O24" s="7">
        <v>67.968189708322285</v>
      </c>
      <c r="P24" s="7">
        <v>69.395521692197036</v>
      </c>
      <c r="Q24" s="7">
        <v>70.852827647733164</v>
      </c>
      <c r="R24" s="7">
        <v>72.340737028335553</v>
      </c>
      <c r="S24" s="7">
        <v>73.859892505930588</v>
      </c>
      <c r="T24" s="7">
        <v>75.410950248555125</v>
      </c>
      <c r="U24" s="7">
        <v>76.994580203774774</v>
      </c>
      <c r="V24" s="7">
        <v>78.611466388054041</v>
      </c>
      <c r="W24" s="7">
        <v>80.262307182203173</v>
      </c>
      <c r="X24" s="7">
        <v>81.947815633029435</v>
      </c>
      <c r="Y24" s="7">
        <v>83.668719761323047</v>
      </c>
      <c r="Z24" s="7">
        <v>85.425762876310827</v>
      </c>
      <c r="AA24" s="7">
        <v>87.219703896713341</v>
      </c>
      <c r="AB24" s="7">
        <v>89.051317678544308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v>0</v>
      </c>
    </row>
    <row r="25" spans="2:38">
      <c r="E25" s="2" t="s">
        <v>35</v>
      </c>
      <c r="I25" s="7">
        <v>0</v>
      </c>
      <c r="J25" s="7">
        <v>0</v>
      </c>
      <c r="K25" s="7">
        <v>0</v>
      </c>
      <c r="L25" s="7">
        <v>2987.6218679122726</v>
      </c>
      <c r="M25" s="7">
        <v>3050.36192713843</v>
      </c>
      <c r="N25" s="7">
        <v>3114.4195276083365</v>
      </c>
      <c r="O25" s="7">
        <v>6359.6446753762229</v>
      </c>
      <c r="P25" s="7">
        <v>6493.1972135591232</v>
      </c>
      <c r="Q25" s="7">
        <v>6629.5543550438633</v>
      </c>
      <c r="R25" s="7">
        <v>6768.7749964997829</v>
      </c>
      <c r="S25" s="7">
        <v>10366.378907139417</v>
      </c>
      <c r="T25" s="7">
        <v>10584.072864189344</v>
      </c>
      <c r="U25" s="7">
        <v>10806.338394337317</v>
      </c>
      <c r="V25" s="7">
        <v>14711.0286674912</v>
      </c>
      <c r="W25" s="7">
        <v>31917.415572705599</v>
      </c>
      <c r="X25" s="7">
        <v>38338.44858792048</v>
      </c>
      <c r="Y25" s="7">
        <v>46972.267209920174</v>
      </c>
      <c r="Z25" s="7">
        <v>47958.68482132849</v>
      </c>
      <c r="AA25" s="7">
        <v>53046.301969457752</v>
      </c>
      <c r="AB25" s="7">
        <v>54160.27431081637</v>
      </c>
      <c r="AC25" s="7">
        <v>55297.640071343485</v>
      </c>
      <c r="AD25" s="7">
        <v>56458.890512841695</v>
      </c>
      <c r="AE25" s="7">
        <v>57644.527213611356</v>
      </c>
      <c r="AF25" s="7">
        <v>63382.374768566224</v>
      </c>
      <c r="AG25" s="7">
        <v>64713.404638706081</v>
      </c>
      <c r="AH25" s="7">
        <v>66072.386136118905</v>
      </c>
      <c r="AI25" s="7">
        <v>67459.906244977406</v>
      </c>
      <c r="AJ25" s="7">
        <v>73796.318867273483</v>
      </c>
      <c r="AK25" s="7">
        <v>75346.041563486215</v>
      </c>
      <c r="AL25" s="7">
        <v>754963.0894588544</v>
      </c>
    </row>
    <row r="26" spans="2:38">
      <c r="E26" s="2" t="s">
        <v>36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4620.0923980659009</v>
      </c>
      <c r="Y26" s="7">
        <v>4717.1143384252846</v>
      </c>
      <c r="Z26" s="7">
        <v>4816.1737395322152</v>
      </c>
      <c r="AA26" s="7">
        <v>4917.3133880623909</v>
      </c>
      <c r="AB26" s="7">
        <v>5020.576969211701</v>
      </c>
      <c r="AC26" s="7">
        <v>5126.0090855651451</v>
      </c>
      <c r="AD26" s="7">
        <v>5233.655276362013</v>
      </c>
      <c r="AE26" s="7">
        <v>5343.562037165615</v>
      </c>
      <c r="AF26" s="7">
        <v>5455.776839946092</v>
      </c>
      <c r="AG26" s="7">
        <v>5570.3481535849587</v>
      </c>
      <c r="AH26" s="7">
        <v>5687.325464810242</v>
      </c>
      <c r="AI26" s="7">
        <v>5806.7592995712566</v>
      </c>
      <c r="AJ26" s="7">
        <v>5928.7012448622536</v>
      </c>
      <c r="AK26" s="7">
        <v>6053.2039710043591</v>
      </c>
      <c r="AL26" s="7">
        <v>66590.262963393048</v>
      </c>
    </row>
    <row r="27" spans="2:38">
      <c r="E27" s="2" t="s">
        <v>37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</row>
    <row r="28" spans="2:38">
      <c r="E28" s="2" t="s">
        <v>20</v>
      </c>
      <c r="I28" s="7">
        <v>675598.66383097786</v>
      </c>
      <c r="J28" s="7">
        <v>734084.49017118162</v>
      </c>
      <c r="K28" s="7">
        <v>759875.6049771792</v>
      </c>
      <c r="L28" s="7">
        <v>871622.12529246556</v>
      </c>
      <c r="M28" s="7">
        <v>962486.36150015902</v>
      </c>
      <c r="N28" s="7">
        <v>945358.93578081531</v>
      </c>
      <c r="O28" s="7">
        <v>945537.24193076475</v>
      </c>
      <c r="P28" s="7">
        <v>957953.40985471581</v>
      </c>
      <c r="Q28" s="7">
        <v>976196.70130272058</v>
      </c>
      <c r="R28" s="7">
        <v>1011120.7640724595</v>
      </c>
      <c r="S28" s="7">
        <v>1072887.7106358008</v>
      </c>
      <c r="T28" s="7">
        <v>1127411.1067163807</v>
      </c>
      <c r="U28" s="7">
        <v>1189943.0012578336</v>
      </c>
      <c r="V28" s="7">
        <v>1268320.3597778657</v>
      </c>
      <c r="W28" s="7">
        <v>1360784.2370894477</v>
      </c>
      <c r="X28" s="7">
        <v>1424490.5068355552</v>
      </c>
      <c r="Y28" s="7">
        <v>1552537.5475388924</v>
      </c>
      <c r="Z28" s="7">
        <v>1599786.4515147398</v>
      </c>
      <c r="AA28" s="7">
        <v>1669098.8319339228</v>
      </c>
      <c r="AB28" s="7">
        <v>1670609.4807390056</v>
      </c>
      <c r="AC28" s="7">
        <v>1711249.3175707455</v>
      </c>
      <c r="AD28" s="7">
        <v>1762613.5021576358</v>
      </c>
      <c r="AE28" s="7">
        <v>1775278.1056755804</v>
      </c>
      <c r="AF28" s="7">
        <v>1840628.7462645941</v>
      </c>
      <c r="AG28" s="7">
        <v>1946725.0780419316</v>
      </c>
      <c r="AH28" s="7">
        <v>1952521.2130256698</v>
      </c>
      <c r="AI28" s="7">
        <v>2056359.7024971968</v>
      </c>
      <c r="AJ28" s="7">
        <v>2061934.8299499305</v>
      </c>
      <c r="AK28" s="7">
        <v>2158514.1237641056</v>
      </c>
      <c r="AL28" s="7">
        <v>2246911.0477797957</v>
      </c>
    </row>
    <row r="29" spans="2:38">
      <c r="E29" s="2" t="s">
        <v>24</v>
      </c>
      <c r="I29" s="7">
        <v>3994.5205479450028</v>
      </c>
      <c r="J29" s="7">
        <v>3927.9452054792528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7">
        <v>0</v>
      </c>
      <c r="AI29" s="7">
        <v>0</v>
      </c>
      <c r="AJ29" s="7">
        <v>0</v>
      </c>
      <c r="AK29" s="7">
        <v>0</v>
      </c>
      <c r="AL29" s="7">
        <v>0</v>
      </c>
    </row>
    <row r="30" spans="2:38">
      <c r="E30" s="2" t="s">
        <v>22</v>
      </c>
      <c r="I30" s="7">
        <v>3745.5822779525652</v>
      </c>
      <c r="J30" s="7">
        <v>3269.1098473873876</v>
      </c>
      <c r="K30" s="7">
        <v>4377.2658445874513</v>
      </c>
      <c r="L30" s="7">
        <v>4578.7278434626687</v>
      </c>
      <c r="M30" s="7">
        <v>4243.8035908240054</v>
      </c>
      <c r="N30" s="7">
        <v>4504.7682531881837</v>
      </c>
      <c r="O30" s="7">
        <v>5603.7962053131723</v>
      </c>
      <c r="P30" s="7">
        <v>5863.4813847492987</v>
      </c>
      <c r="Q30" s="7">
        <v>4970.3385469914492</v>
      </c>
      <c r="R30" s="7">
        <v>5248.1867425314422</v>
      </c>
      <c r="S30" s="7">
        <v>5534.7312132911866</v>
      </c>
      <c r="T30" s="7">
        <v>5995.0922584690306</v>
      </c>
      <c r="U30" s="7">
        <v>6148.1134896336134</v>
      </c>
      <c r="V30" s="7">
        <v>5998.2917980287111</v>
      </c>
      <c r="W30" s="7">
        <v>10493.087512082144</v>
      </c>
      <c r="X30" s="7">
        <v>17940.600449217847</v>
      </c>
      <c r="Y30" s="7">
        <v>17602.073416658099</v>
      </c>
      <c r="Z30" s="7">
        <v>18548.097077987088</v>
      </c>
      <c r="AA30" s="7">
        <v>18506.715355947104</v>
      </c>
      <c r="AB30" s="7">
        <v>19708.961420767311</v>
      </c>
      <c r="AC30" s="7">
        <v>19993.460654441682</v>
      </c>
      <c r="AD30" s="7">
        <v>19827.304741930329</v>
      </c>
      <c r="AE30" s="7">
        <v>20390.424918795943</v>
      </c>
      <c r="AF30" s="7">
        <v>21618.64103908783</v>
      </c>
      <c r="AG30" s="7">
        <v>21020.403507003826</v>
      </c>
      <c r="AH30" s="7">
        <v>22285.181872071167</v>
      </c>
      <c r="AI30" s="7">
        <v>22204.252163611425</v>
      </c>
      <c r="AJ30" s="7">
        <v>23157.985709647346</v>
      </c>
      <c r="AK30" s="7">
        <v>23863.452434068538</v>
      </c>
      <c r="AL30" s="7">
        <v>23238.772669159447</v>
      </c>
    </row>
    <row r="31" spans="2:38">
      <c r="E31" s="2" t="s">
        <v>38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7">
        <v>0</v>
      </c>
      <c r="AK31" s="7">
        <v>0</v>
      </c>
      <c r="AL31" s="7">
        <v>0</v>
      </c>
    </row>
    <row r="32" spans="2:38">
      <c r="E32" s="2" t="s">
        <v>39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0</v>
      </c>
    </row>
    <row r="33" spans="5:38">
      <c r="E33" s="2" t="s">
        <v>40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7">
        <v>0</v>
      </c>
      <c r="AL33" s="7">
        <v>0</v>
      </c>
    </row>
    <row r="34" spans="5:38">
      <c r="E34" s="2" t="s">
        <v>41</v>
      </c>
      <c r="I34" s="7">
        <v>1881.1199554111768</v>
      </c>
      <c r="J34" s="7">
        <v>1311.1075758598122</v>
      </c>
      <c r="K34" s="7">
        <v>1528.7736314406268</v>
      </c>
      <c r="L34" s="7">
        <v>1648.741667097062</v>
      </c>
      <c r="M34" s="7">
        <v>2412.471424344817</v>
      </c>
      <c r="N34" s="7">
        <v>2509.4453654537838</v>
      </c>
      <c r="O34" s="7">
        <v>2616.0626198080827</v>
      </c>
      <c r="P34" s="7">
        <v>2737.1194884261477</v>
      </c>
      <c r="Q34" s="7">
        <v>3783.4334219411453</v>
      </c>
      <c r="R34" s="7">
        <v>3903.2273515828451</v>
      </c>
      <c r="S34" s="7">
        <v>4093.6488040658246</v>
      </c>
      <c r="T34" s="7">
        <v>4441.226939854907</v>
      </c>
      <c r="U34" s="7">
        <v>5312.0437084948335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7">
        <v>0</v>
      </c>
      <c r="AE34" s="7">
        <v>0</v>
      </c>
      <c r="AF34" s="7">
        <v>0</v>
      </c>
      <c r="AG34" s="7">
        <v>0</v>
      </c>
      <c r="AH34" s="7">
        <v>0</v>
      </c>
      <c r="AI34" s="7">
        <v>0</v>
      </c>
      <c r="AJ34" s="7">
        <v>0</v>
      </c>
      <c r="AK34" s="7">
        <v>0</v>
      </c>
      <c r="AL34" s="7">
        <v>0</v>
      </c>
    </row>
    <row r="35" spans="5:38">
      <c r="E35" s="2" t="s">
        <v>42</v>
      </c>
      <c r="I35" s="7">
        <v>7221.6</v>
      </c>
      <c r="J35" s="7">
        <v>1326.5099999999998</v>
      </c>
      <c r="K35" s="7">
        <v>1353.0401999999999</v>
      </c>
      <c r="L35" s="7">
        <v>1380.1010040000001</v>
      </c>
      <c r="M35" s="7">
        <v>5067.7308866880003</v>
      </c>
      <c r="N35" s="7">
        <v>1435.8570845615998</v>
      </c>
      <c r="O35" s="7">
        <v>1464.5742262528317</v>
      </c>
      <c r="P35" s="7">
        <v>1493.8657107778886</v>
      </c>
      <c r="Q35" s="7">
        <v>5485.4748899764072</v>
      </c>
      <c r="R35" s="7">
        <v>1554.217885493315</v>
      </c>
      <c r="S35" s="7">
        <v>1585.3022432031814</v>
      </c>
      <c r="T35" s="7">
        <v>1617.0082880672451</v>
      </c>
      <c r="U35" s="7">
        <v>1649.34845382859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v>0</v>
      </c>
      <c r="AG35" s="7">
        <v>0</v>
      </c>
      <c r="AH35" s="7">
        <v>0</v>
      </c>
      <c r="AI35" s="7">
        <v>0</v>
      </c>
      <c r="AJ35" s="7">
        <v>0</v>
      </c>
      <c r="AK35" s="7">
        <v>0</v>
      </c>
      <c r="AL35" s="7">
        <v>0</v>
      </c>
    </row>
    <row r="37" spans="5:38">
      <c r="E37" s="2" t="s">
        <v>43</v>
      </c>
      <c r="I37" s="7">
        <f>SUM(I10:I35)</f>
        <v>722802.30786291149</v>
      </c>
      <c r="J37" s="7">
        <f t="shared" ref="J37:AL37" si="0">SUM(J10:J35)</f>
        <v>789053.57383585442</v>
      </c>
      <c r="K37" s="7">
        <f t="shared" si="0"/>
        <v>816893.28123121941</v>
      </c>
      <c r="L37" s="7">
        <f t="shared" si="0"/>
        <v>960919.2892206856</v>
      </c>
      <c r="M37" s="7">
        <f t="shared" si="0"/>
        <v>1060744.9454143501</v>
      </c>
      <c r="N37" s="7">
        <f t="shared" si="0"/>
        <v>1037948.9918124396</v>
      </c>
      <c r="O37" s="7">
        <f t="shared" si="0"/>
        <v>1077397.7611829787</v>
      </c>
      <c r="P37" s="7">
        <f t="shared" si="0"/>
        <v>1090778.0295224874</v>
      </c>
      <c r="Q37" s="7">
        <f t="shared" si="0"/>
        <v>1111413.8554179547</v>
      </c>
      <c r="R37" s="7">
        <f t="shared" si="0"/>
        <v>1141362.8166645665</v>
      </c>
      <c r="S37" s="7">
        <f t="shared" si="0"/>
        <v>1241670.1981870208</v>
      </c>
      <c r="T37" s="7">
        <f t="shared" si="0"/>
        <v>1294277.9364339302</v>
      </c>
      <c r="U37" s="7">
        <f t="shared" si="0"/>
        <v>1350910.6908277019</v>
      </c>
      <c r="V37" s="7">
        <f t="shared" si="0"/>
        <v>1459578.7102860785</v>
      </c>
      <c r="W37" s="7">
        <f t="shared" si="0"/>
        <v>1759917.7376052388</v>
      </c>
      <c r="X37" s="7">
        <f t="shared" si="0"/>
        <v>2041853.674835891</v>
      </c>
      <c r="Y37" s="7">
        <f t="shared" si="0"/>
        <v>2247671.9699254958</v>
      </c>
      <c r="Z37" s="7">
        <f t="shared" si="0"/>
        <v>2278929.722514187</v>
      </c>
      <c r="AA37" s="7">
        <f t="shared" si="0"/>
        <v>2391488.5969511089</v>
      </c>
      <c r="AB37" s="7">
        <f t="shared" si="0"/>
        <v>2372387.138740743</v>
      </c>
      <c r="AC37" s="7">
        <f t="shared" si="0"/>
        <v>2408563.7001114865</v>
      </c>
      <c r="AD37" s="7">
        <f t="shared" si="0"/>
        <v>2445094.0346692097</v>
      </c>
      <c r="AE37" s="7">
        <f t="shared" si="0"/>
        <v>2447787.9170921189</v>
      </c>
      <c r="AF37" s="7">
        <f t="shared" si="0"/>
        <v>2554287.3778785723</v>
      </c>
      <c r="AG37" s="7">
        <f t="shared" si="0"/>
        <v>2652369.0511894883</v>
      </c>
      <c r="AH37" s="7">
        <f t="shared" si="0"/>
        <v>2646188.262295065</v>
      </c>
      <c r="AI37" s="7">
        <f t="shared" si="0"/>
        <v>2750430.6568820747</v>
      </c>
      <c r="AJ37" s="7">
        <f t="shared" si="0"/>
        <v>2791605.1890339856</v>
      </c>
      <c r="AK37" s="7">
        <f t="shared" si="0"/>
        <v>2884861.4367884435</v>
      </c>
      <c r="AL37" s="7">
        <f t="shared" si="0"/>
        <v>6692920.1678143358</v>
      </c>
    </row>
    <row r="38" spans="5:38">
      <c r="E38" s="8" t="s">
        <v>44</v>
      </c>
      <c r="F38" s="8"/>
      <c r="G38" s="8"/>
      <c r="H38" s="8"/>
      <c r="I38" s="9">
        <f>I37</f>
        <v>722802.30786291149</v>
      </c>
      <c r="J38" s="9">
        <f t="shared" ref="J38:AL38" si="1">J37/(1+$F$6)^(J8-$I$8)</f>
        <v>734638.36715629802</v>
      </c>
      <c r="K38" s="9">
        <f t="shared" si="1"/>
        <v>708108.08606090199</v>
      </c>
      <c r="L38" s="9">
        <f t="shared" si="1"/>
        <v>775511.52412272862</v>
      </c>
      <c r="M38" s="9">
        <f t="shared" si="1"/>
        <v>797038.73905818781</v>
      </c>
      <c r="N38" s="9">
        <f t="shared" si="1"/>
        <v>726125.32769564842</v>
      </c>
      <c r="O38" s="9">
        <f t="shared" si="1"/>
        <v>701744.08015283372</v>
      </c>
      <c r="P38" s="9">
        <f t="shared" si="1"/>
        <v>661463.95841896592</v>
      </c>
      <c r="Q38" s="9">
        <f t="shared" si="1"/>
        <v>627498.54788822331</v>
      </c>
      <c r="R38" s="9">
        <f t="shared" si="1"/>
        <v>599967.53851679852</v>
      </c>
      <c r="S38" s="9">
        <f t="shared" si="1"/>
        <v>607683.44588503765</v>
      </c>
      <c r="T38" s="9">
        <f t="shared" si="1"/>
        <v>589747.0956832011</v>
      </c>
      <c r="U38" s="9">
        <f t="shared" si="1"/>
        <v>573102.12188335182</v>
      </c>
      <c r="V38" s="9">
        <f t="shared" si="1"/>
        <v>576500.93056196754</v>
      </c>
      <c r="W38" s="9">
        <f t="shared" si="1"/>
        <v>647190.26475165645</v>
      </c>
      <c r="X38" s="9">
        <f t="shared" si="1"/>
        <v>699087.18047014112</v>
      </c>
      <c r="Y38" s="9">
        <f t="shared" si="1"/>
        <v>716484.44581516949</v>
      </c>
      <c r="Z38" s="9">
        <f t="shared" si="1"/>
        <v>676350.60762769938</v>
      </c>
      <c r="AA38" s="9">
        <f t="shared" si="1"/>
        <v>660809.657048041</v>
      </c>
      <c r="AB38" s="9">
        <f t="shared" si="1"/>
        <v>610324.41353052168</v>
      </c>
      <c r="AC38" s="9">
        <f t="shared" si="1"/>
        <v>576899.8593492345</v>
      </c>
      <c r="AD38" s="9">
        <f t="shared" si="1"/>
        <v>545261.6799006589</v>
      </c>
      <c r="AE38" s="9">
        <f t="shared" si="1"/>
        <v>508218.31579844281</v>
      </c>
      <c r="AF38" s="9">
        <f t="shared" si="1"/>
        <v>493757.15053953789</v>
      </c>
      <c r="AG38" s="9">
        <f t="shared" si="1"/>
        <v>477358.55189136293</v>
      </c>
      <c r="AH38" s="9">
        <f t="shared" si="1"/>
        <v>443402.9815875552</v>
      </c>
      <c r="AI38" s="9">
        <f t="shared" si="1"/>
        <v>429087.3244480057</v>
      </c>
      <c r="AJ38" s="9">
        <f t="shared" si="1"/>
        <v>405476.88082385599</v>
      </c>
      <c r="AK38" s="9">
        <f t="shared" si="1"/>
        <v>390125.35170871898</v>
      </c>
      <c r="AL38" s="9">
        <f t="shared" si="1"/>
        <v>842678.61835603544</v>
      </c>
    </row>
    <row r="39" spans="5:38">
      <c r="E39" s="2" t="s">
        <v>45</v>
      </c>
      <c r="I39" s="7">
        <f>SUM($I$38)</f>
        <v>722802.30786291149</v>
      </c>
      <c r="J39" s="7">
        <f>SUM($I$38:J38)</f>
        <v>1457440.6750192095</v>
      </c>
      <c r="K39" s="7">
        <f>SUM($I$38:K38)</f>
        <v>2165548.7610801114</v>
      </c>
      <c r="L39" s="7">
        <f>SUM($I$38:L38)</f>
        <v>2941060.2852028399</v>
      </c>
      <c r="M39" s="7">
        <f>SUM($I$38:M38)</f>
        <v>3738099.0242610276</v>
      </c>
      <c r="N39" s="7">
        <f>SUM($I$38:N38)</f>
        <v>4464224.3519566758</v>
      </c>
      <c r="O39" s="7">
        <f>SUM($I$38:O38)</f>
        <v>5165968.4321095096</v>
      </c>
      <c r="P39" s="7">
        <f>SUM($I$38:P38)</f>
        <v>5827432.3905284759</v>
      </c>
      <c r="Q39" s="7">
        <f>SUM($I$38:Q38)</f>
        <v>6454930.9384166989</v>
      </c>
      <c r="R39" s="7">
        <f>SUM($I$38:R38)</f>
        <v>7054898.4769334979</v>
      </c>
      <c r="S39" s="7">
        <f>SUM($I$38:S38)</f>
        <v>7662581.9228185359</v>
      </c>
      <c r="T39" s="7">
        <f>SUM($I$38:T38)</f>
        <v>8252329.0185017372</v>
      </c>
      <c r="U39" s="7">
        <f>SUM($I$38:U38)</f>
        <v>8825431.1403850894</v>
      </c>
      <c r="V39" s="7">
        <f>SUM($I$38:V38)</f>
        <v>9401932.0709470566</v>
      </c>
      <c r="W39" s="7">
        <f>SUM($I$38:W38)</f>
        <v>10049122.335698713</v>
      </c>
      <c r="X39" s="7">
        <f>SUM($I$38:X38)</f>
        <v>10748209.516168853</v>
      </c>
      <c r="Y39" s="7">
        <f>SUM($I$38:Y38)</f>
        <v>11464693.961984023</v>
      </c>
      <c r="Z39" s="7">
        <f>SUM($I$38:Z38)</f>
        <v>12141044.569611723</v>
      </c>
      <c r="AA39" s="7">
        <f>SUM($I$38:AA38)</f>
        <v>12801854.226659764</v>
      </c>
      <c r="AB39" s="7">
        <f>SUM($I$38:AB38)</f>
        <v>13412178.640190285</v>
      </c>
      <c r="AC39" s="7">
        <f>SUM($I$38:AC38)</f>
        <v>13989078.499539519</v>
      </c>
      <c r="AD39" s="7">
        <f>SUM($I$38:AD38)</f>
        <v>14534340.179440178</v>
      </c>
      <c r="AE39" s="7">
        <f>SUM($I$38:AE38)</f>
        <v>15042558.495238621</v>
      </c>
      <c r="AF39" s="7">
        <f>SUM($I$38:AF38)</f>
        <v>15536315.645778159</v>
      </c>
      <c r="AG39" s="7">
        <f>SUM($I$38:AG38)</f>
        <v>16013674.197669521</v>
      </c>
      <c r="AH39" s="7">
        <f>SUM($I$38:AH38)</f>
        <v>16457077.179257076</v>
      </c>
      <c r="AI39" s="7">
        <f>SUM($I$38:AI38)</f>
        <v>16886164.503705081</v>
      </c>
      <c r="AJ39" s="7">
        <f>SUM($I$38:AJ38)</f>
        <v>17291641.384528935</v>
      </c>
      <c r="AK39" s="7">
        <f>SUM($I$38:AK38)</f>
        <v>17681766.736237653</v>
      </c>
      <c r="AL39" s="7">
        <f>SUM($I$38:AL38)</f>
        <v>18524445.354593687</v>
      </c>
    </row>
    <row r="42" spans="5:38" ht="16.5">
      <c r="E42" s="2" t="s">
        <v>46</v>
      </c>
      <c r="I42" s="7">
        <v>15954.619472784536</v>
      </c>
      <c r="J42" s="7">
        <v>23964.29808600574</v>
      </c>
      <c r="K42" s="7">
        <v>29856.481011269167</v>
      </c>
      <c r="L42" s="7">
        <v>36312.76502204351</v>
      </c>
      <c r="M42" s="7">
        <v>44462.020916117312</v>
      </c>
      <c r="N42" s="7">
        <v>53169.663469836516</v>
      </c>
      <c r="O42" s="7">
        <v>63577.732227175766</v>
      </c>
      <c r="P42" s="7">
        <v>73789.992940634431</v>
      </c>
      <c r="Q42" s="7">
        <v>86156.141649941957</v>
      </c>
      <c r="R42" s="7">
        <v>99642.209418664454</v>
      </c>
      <c r="S42" s="7">
        <v>116455.18164999614</v>
      </c>
      <c r="T42" s="7">
        <v>136330.75664379113</v>
      </c>
      <c r="U42" s="7">
        <v>159513.46706915644</v>
      </c>
      <c r="V42" s="7">
        <v>186382.07999763437</v>
      </c>
      <c r="W42" s="7">
        <v>224515.26211219933</v>
      </c>
      <c r="X42" s="7">
        <v>261362.9024378121</v>
      </c>
      <c r="Y42" s="7">
        <v>308338.59434519208</v>
      </c>
      <c r="Z42" s="7">
        <v>345886.31345977884</v>
      </c>
      <c r="AA42" s="7">
        <v>399547.34780114813</v>
      </c>
      <c r="AB42" s="7">
        <v>441238.20951653313</v>
      </c>
      <c r="AC42" s="7">
        <v>509262.33471125638</v>
      </c>
      <c r="AD42" s="7">
        <v>575540.35579912085</v>
      </c>
      <c r="AE42" s="7">
        <v>631036.73567490547</v>
      </c>
      <c r="AF42" s="7">
        <v>694536.99895117513</v>
      </c>
      <c r="AG42" s="7">
        <v>784212.07201503578</v>
      </c>
      <c r="AH42" s="7">
        <v>846499.70630578417</v>
      </c>
      <c r="AI42" s="7">
        <v>947671.50568892306</v>
      </c>
      <c r="AJ42" s="7">
        <v>949377.46807450219</v>
      </c>
      <c r="AK42" s="7">
        <v>998591.4063240469</v>
      </c>
      <c r="AL42" s="7">
        <v>7573987.5739100939</v>
      </c>
    </row>
    <row r="46" spans="5:38">
      <c r="E46" s="2" t="s">
        <v>47</v>
      </c>
    </row>
  </sheetData>
  <mergeCells count="1">
    <mergeCell ref="B5:C7"/>
  </mergeCells>
  <pageMargins left="0.7" right="0.7" top="0.75" bottom="0.75" header="0.3" footer="0.3"/>
  <customProperties>
    <customPr name="EpmWorksheetKeyString_GU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08828-5B8B-45A8-A783-D64B8E939873}">
  <dimension ref="E5:F23"/>
  <sheetViews>
    <sheetView showGridLines="0" workbookViewId="0"/>
  </sheetViews>
  <sheetFormatPr defaultColWidth="9.1640625" defaultRowHeight="14.5"/>
  <cols>
    <col min="1" max="4" width="9.1640625" style="2"/>
    <col min="5" max="5" width="44.1640625" style="2" customWidth="1"/>
    <col min="6" max="6" width="27.1640625" style="2" customWidth="1"/>
    <col min="7" max="16384" width="9.1640625" style="2"/>
  </cols>
  <sheetData>
    <row r="5" spans="5:6">
      <c r="E5" s="33" t="s">
        <v>49</v>
      </c>
      <c r="F5" s="33"/>
    </row>
    <row r="6" spans="5:6">
      <c r="E6" s="33"/>
      <c r="F6" s="33"/>
    </row>
    <row r="7" spans="5:6">
      <c r="E7" s="33"/>
      <c r="F7" s="33"/>
    </row>
    <row r="9" spans="5:6" ht="29.5" thickBot="1">
      <c r="E9" s="21" t="s">
        <v>7</v>
      </c>
      <c r="F9" s="22" t="s">
        <v>8</v>
      </c>
    </row>
    <row r="10" spans="5:6">
      <c r="E10" s="23"/>
      <c r="F10" s="24"/>
    </row>
    <row r="11" spans="5:6">
      <c r="E11" s="30" t="s">
        <v>10</v>
      </c>
      <c r="F11" s="25">
        <f>'With Polk Unit 1 Flex'!C11-'No Polk Unit 1 Flex'!C11</f>
        <v>-40.848192610610795</v>
      </c>
    </row>
    <row r="12" spans="5:6">
      <c r="E12" s="31" t="s">
        <v>12</v>
      </c>
      <c r="F12" s="25">
        <f>'With Polk Unit 1 Flex'!C12-'No Polk Unit 1 Flex'!C12</f>
        <v>-50.054188488722005</v>
      </c>
    </row>
    <row r="13" spans="5:6">
      <c r="E13" s="31" t="s">
        <v>14</v>
      </c>
      <c r="F13" s="25">
        <f>'With Polk Unit 1 Flex'!C13-'No Polk Unit 1 Flex'!C13</f>
        <v>8.6543164828226509</v>
      </c>
    </row>
    <row r="14" spans="5:6">
      <c r="E14" s="31" t="s">
        <v>16</v>
      </c>
      <c r="F14" s="25">
        <f>'With Polk Unit 1 Flex'!C14-'No Polk Unit 1 Flex'!C14</f>
        <v>-20.299567880126517</v>
      </c>
    </row>
    <row r="15" spans="5:6">
      <c r="E15" s="15" t="s">
        <v>18</v>
      </c>
      <c r="F15" s="25">
        <f>'With Polk Unit 1 Flex'!C15-'No Polk Unit 1 Flex'!C15</f>
        <v>-24.031496924412068</v>
      </c>
    </row>
    <row r="16" spans="5:6">
      <c r="E16" s="15" t="s">
        <v>20</v>
      </c>
      <c r="F16" s="25">
        <f>'With Polk Unit 1 Flex'!C16-'No Polk Unit 1 Flex'!C16</f>
        <v>-40.047572692292306</v>
      </c>
    </row>
    <row r="17" spans="5:6">
      <c r="E17" s="15" t="s">
        <v>22</v>
      </c>
      <c r="F17" s="25">
        <f>'With Polk Unit 1 Flex'!C17-'No Polk Unit 1 Flex'!C17</f>
        <v>-0.26969904291026126</v>
      </c>
    </row>
    <row r="18" spans="5:6">
      <c r="E18" s="15" t="s">
        <v>24</v>
      </c>
      <c r="F18" s="25">
        <f>'With Polk Unit 1 Flex'!C18-'No Polk Unit 1 Flex'!C18</f>
        <v>0</v>
      </c>
    </row>
    <row r="19" spans="5:6" ht="16.5">
      <c r="E19" s="26" t="s">
        <v>50</v>
      </c>
      <c r="F19" s="27">
        <f>SUM(F11:F18)</f>
        <v>-166.89640115625127</v>
      </c>
    </row>
    <row r="20" spans="5:6">
      <c r="E20" s="28"/>
      <c r="F20" s="24"/>
    </row>
    <row r="21" spans="5:6">
      <c r="E21" s="28" t="s">
        <v>29</v>
      </c>
      <c r="F21" s="24"/>
    </row>
    <row r="22" spans="5:6">
      <c r="E22" s="28" t="s">
        <v>31</v>
      </c>
      <c r="F22" s="29">
        <f>'With Polk Unit 1 Flex'!C22-'No Polk Unit 1 Flex'!C22</f>
        <v>-3.4058577362243341</v>
      </c>
    </row>
    <row r="23" spans="5:6" ht="16.5">
      <c r="E23" s="26" t="s">
        <v>51</v>
      </c>
      <c r="F23" s="27">
        <f>F19+F22</f>
        <v>-170.30225889247561</v>
      </c>
    </row>
  </sheetData>
  <mergeCells count="1">
    <mergeCell ref="E5:F7"/>
  </mergeCells>
  <pageMargins left="0.7" right="0.7" top="0.75" bottom="0.75" header="0.3" footer="0.3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25C4885EF66B48AAFD9E4A9CC8BF5E" ma:contentTypeVersion="6" ma:contentTypeDescription="Create a new document." ma:contentTypeScope="" ma:versionID="1f64fc7651a58d0d3dd1c1c3942cb9ee">
  <xsd:schema xmlns:xsd="http://www.w3.org/2001/XMLSchema" xmlns:xs="http://www.w3.org/2001/XMLSchema" xmlns:p="http://schemas.microsoft.com/office/2006/metadata/properties" xmlns:ns2="6c16c6fc-c4e8-4518-9db1-1a3dadac20d5" xmlns:ns3="f5f9a743-18e3-40ef-b0a4-47096f190587" targetNamespace="http://schemas.microsoft.com/office/2006/metadata/properties" ma:root="true" ma:fieldsID="7adb9e511321a7b0e7d89229c647733f" ns2:_="" ns3:_="">
    <xsd:import namespace="6c16c6fc-c4e8-4518-9db1-1a3dadac20d5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16c6fc-c4e8-4518-9db1-1a3dadac20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300C19E-648D-4CDE-8BA4-4769ADBFE2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8D76AA-8570-40D6-BB5D-6E6F682F3D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16c6fc-c4e8-4518-9db1-1a3dadac20d5"/>
    <ds:schemaRef ds:uri="f5f9a743-18e3-40ef-b0a4-47096f1905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FDE903-12E1-4578-9615-C72882A75311}">
  <ds:schemaRefs>
    <ds:schemaRef ds:uri="http://schemas.microsoft.com/office/2006/documentManagement/types"/>
    <ds:schemaRef ds:uri="http://purl.org/dc/elements/1.1/"/>
    <ds:schemaRef ds:uri="6c16c6fc-c4e8-4518-9db1-1a3dadac20d5"/>
    <ds:schemaRef ds:uri="http://schemas.microsoft.com/office/2006/metadata/properties"/>
    <ds:schemaRef ds:uri="f5f9a743-18e3-40ef-b0a4-47096f190587"/>
    <ds:schemaRef ds:uri="http://schemas.openxmlformats.org/package/2006/metadata/core-properties"/>
    <ds:schemaRef ds:uri="http://purl.org/dc/terms/"/>
    <ds:schemaRef ds:uri="http://purl.org/dc/dcmitype/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 Polk Unit 1 Flex</vt:lpstr>
      <vt:lpstr>With Polk Unit 1 Flex</vt:lpstr>
      <vt:lpstr>Delta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Ware, Malcolm</dc:creator>
  <cp:keywords/>
  <dc:description/>
  <cp:lastModifiedBy>Drew Mammel</cp:lastModifiedBy>
  <cp:revision/>
  <dcterms:created xsi:type="dcterms:W3CDTF">2024-04-05T15:07:56Z</dcterms:created>
  <dcterms:modified xsi:type="dcterms:W3CDTF">2024-08-15T18:07:58Z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2024-04-05T21:33:13Z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c464d8e4-3c0d-42a9-b5a7-668a4f2f27ab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0x0101000C25C4885EF66B48AAFD9E4A9CC8BF5E</vt:lpwstr>
  </property>
  <property fmtid="{D5CDD505-2E9C-101B-9397-08002B2CF9AE}" pid="10" name="MediaServiceImageTags">
    <vt:lpwstr/>
  </property>
</Properties>
</file>