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28680" yWindow="-120" windowWidth="29040" windowHeight="15840" tabRatio="902"/>
  </bookViews>
  <sheets>
    <sheet name="SCHLC26" sheetId="10" r:id="rId1"/>
    <sheet name="Tax Rate" sheetId="9" r:id="rId2"/>
    <sheet name="2019 Statement of Earnings" sheetId="6" r:id="rId3"/>
    <sheet name="2019 Balance Sheet" sheetId="7" r:id="rId4"/>
    <sheet name="EUSHI 2021 projected balances " sheetId="11" r:id="rId5"/>
    <sheet name="EUSHI proj transactions " sheetId="12" r:id="rId6"/>
    <sheet name="March 2020 Balance Sheet " sheetId="13" r:id="rId7"/>
  </sheets>
  <definedNames>
    <definedName name="_Regression_Int" localSheetId="0" hidden="1">1</definedName>
    <definedName name="_xlnm.Print_Area" localSheetId="0">SCHLC26!$A$1:$Z$59</definedName>
    <definedName name="Print_Area_MI" localSheetId="0">SCHLC26!$A$1:$Z$59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1" i="10" l="1"/>
  <c r="M33" i="10"/>
  <c r="O17" i="10" s="1"/>
  <c r="O23" i="10" l="1"/>
  <c r="O33" i="10" s="1"/>
  <c r="E12" i="11"/>
  <c r="E10" i="11"/>
  <c r="R23" i="10"/>
  <c r="R21" i="10"/>
  <c r="K14" i="11"/>
  <c r="K12" i="11"/>
  <c r="K10" i="11"/>
  <c r="E16" i="12"/>
  <c r="E6" i="11"/>
  <c r="E11" i="12"/>
  <c r="E13" i="12"/>
  <c r="E19" i="12"/>
  <c r="E65" i="7" l="1"/>
  <c r="E17" i="10"/>
  <c r="E21" i="10"/>
  <c r="E23" i="10"/>
  <c r="I17" i="10" l="1"/>
  <c r="X33" i="10" l="1"/>
  <c r="R39" i="10" s="1"/>
  <c r="R33" i="10"/>
  <c r="T21" i="10" l="1"/>
  <c r="T23" i="10"/>
  <c r="O36" i="6"/>
  <c r="T33" i="10" l="1"/>
  <c r="C5" i="9"/>
  <c r="T39" i="10" s="1"/>
  <c r="E33" i="10" l="1"/>
  <c r="O50" i="6"/>
  <c r="O57" i="7"/>
  <c r="O72" i="7"/>
  <c r="O70" i="7"/>
  <c r="O68" i="7"/>
  <c r="G17" i="10" l="1"/>
  <c r="K17" i="10" s="1"/>
  <c r="K33" i="10" s="1"/>
  <c r="X39" i="10" s="1"/>
  <c r="G21" i="10"/>
  <c r="G23" i="10"/>
  <c r="G33" i="10" l="1"/>
</calcChain>
</file>

<file path=xl/sharedStrings.xml><?xml version="1.0" encoding="utf-8"?>
<sst xmlns="http://schemas.openxmlformats.org/spreadsheetml/2006/main" count="526" uniqueCount="223">
  <si>
    <t>Balance Sheet</t>
  </si>
  <si>
    <t>Dec</t>
  </si>
  <si>
    <t>2018</t>
  </si>
  <si>
    <t>OracleGL</t>
  </si>
  <si>
    <t>Assets</t>
  </si>
  <si>
    <t>Current assets</t>
  </si>
  <si>
    <t>Cash and cash equivalents</t>
  </si>
  <si>
    <t>10000 Cash</t>
  </si>
  <si>
    <t>Due from associated companies</t>
  </si>
  <si>
    <t>11020 Acc interest receivable - intercompany</t>
  </si>
  <si>
    <t>11030 Due from associated companies - financing</t>
  </si>
  <si>
    <t>11050 Due from associated companies</t>
  </si>
  <si>
    <t>11055 Due from Associated Companies at Historical</t>
  </si>
  <si>
    <t>-</t>
  </si>
  <si>
    <t>Income Tax Receivable</t>
  </si>
  <si>
    <t>11080 Income taxes receivable</t>
  </si>
  <si>
    <t>Other current assets</t>
  </si>
  <si>
    <t>12850 ST Other Assets</t>
  </si>
  <si>
    <t>12050 Prepaid expenses</t>
  </si>
  <si>
    <t>Total current assets</t>
  </si>
  <si>
    <t>Other assets</t>
  </si>
  <si>
    <t>Regulatory assets</t>
  </si>
  <si>
    <t>14055 Other regulatory assets</t>
  </si>
  <si>
    <t>Goodwill</t>
  </si>
  <si>
    <t>15100 Goodwill</t>
  </si>
  <si>
    <t>Other LT assets</t>
  </si>
  <si>
    <t>16700 Other Investments at cost - intercompany</t>
  </si>
  <si>
    <t>Future Income Tax Asset</t>
  </si>
  <si>
    <t>15000 Future income tax assets</t>
  </si>
  <si>
    <t>Total other assets</t>
  </si>
  <si>
    <t>Total assets</t>
  </si>
  <si>
    <t>Liabilities and Shareholders' Equity</t>
  </si>
  <si>
    <t>Current liabilities</t>
  </si>
  <si>
    <t>Accounts payable</t>
  </si>
  <si>
    <t>23000 Due to Associated companies</t>
  </si>
  <si>
    <t>22400 Acc interest on LT debt - intercompany</t>
  </si>
  <si>
    <t>23030 Dividends payable - intercompany</t>
  </si>
  <si>
    <t>Income Tax Payable</t>
  </si>
  <si>
    <t>23010 Income taxes payable</t>
  </si>
  <si>
    <t>23011 Income taxes payable - acquisition</t>
  </si>
  <si>
    <t>Other current liabilities</t>
  </si>
  <si>
    <t>22350 Accrued charges - other</t>
  </si>
  <si>
    <t>Total current liabilities</t>
  </si>
  <si>
    <t>Long-term debt</t>
  </si>
  <si>
    <t>26300 Long-term debt</t>
  </si>
  <si>
    <t>26400 Long-term debt - intercompany</t>
  </si>
  <si>
    <t>Future income tax liability - LT</t>
  </si>
  <si>
    <t>25000 Future income tax liabilities</t>
  </si>
  <si>
    <t>25015 Future income tax liability - acquisition</t>
  </si>
  <si>
    <t>Accrued pension liability - LT</t>
  </si>
  <si>
    <t>26102 Accrued pension and non-pension benefit liability - MAM</t>
  </si>
  <si>
    <t>Total long-term liabilities</t>
  </si>
  <si>
    <t>Commitments and contingencies (note X)</t>
  </si>
  <si>
    <t>Shareholders' equity</t>
  </si>
  <si>
    <t>Common shares</t>
  </si>
  <si>
    <t>31050 Common shares - intercompany</t>
  </si>
  <si>
    <t>Preferred stock</t>
  </si>
  <si>
    <t>30050 Preferred shares - intercompany</t>
  </si>
  <si>
    <t>Contributed surplus</t>
  </si>
  <si>
    <t>32050 Contributed surplus - intercompany</t>
  </si>
  <si>
    <t>Accumulated other comprehensive income (loss)</t>
  </si>
  <si>
    <t>33040 AOCI - pension</t>
  </si>
  <si>
    <t>Retained earnings</t>
  </si>
  <si>
    <t>Total comprehensive income</t>
  </si>
  <si>
    <t>34005 Net earnings applicable to common shares</t>
  </si>
  <si>
    <t>Total Opening Retained Earnings</t>
  </si>
  <si>
    <t>34030 Opening retained earnings</t>
  </si>
  <si>
    <t>Total shareholders' equity</t>
  </si>
  <si>
    <t>Total equity</t>
  </si>
  <si>
    <t>Total liabilities and shareholders' equity</t>
  </si>
  <si>
    <t>1</t>
  </si>
  <si>
    <t>Statement of Earnings</t>
  </si>
  <si>
    <t>Operating Revenues</t>
  </si>
  <si>
    <t>Operating Expenses</t>
  </si>
  <si>
    <t>Operating, maintenance and general</t>
  </si>
  <si>
    <t>Provincial state and municipal taxes</t>
  </si>
  <si>
    <t>54050 Property tax</t>
  </si>
  <si>
    <t>Other income (expenses)</t>
  </si>
  <si>
    <t>Other income and (expenses), net</t>
  </si>
  <si>
    <t>77000 Foreign exchange - 3rd party</t>
  </si>
  <si>
    <t>41700 Interest - intecompany</t>
  </si>
  <si>
    <t>41900 Preferred Dividends income - intercompany</t>
  </si>
  <si>
    <t>41910 Common Dividend income - intercompany</t>
  </si>
  <si>
    <t>Interest expense</t>
  </si>
  <si>
    <t>73055 Interest - FMV amortization</t>
  </si>
  <si>
    <t>73200 Other Interest Expense</t>
  </si>
  <si>
    <t>73300 Interest - Intercompany</t>
  </si>
  <si>
    <t>73500 Other interest income</t>
  </si>
  <si>
    <t>Income tax expense</t>
  </si>
  <si>
    <t>80100 Income tax - current</t>
  </si>
  <si>
    <t>80200 Income tax - future</t>
  </si>
  <si>
    <t>Preferred stock dividends</t>
  </si>
  <si>
    <t xml:space="preserve"> </t>
  </si>
  <si>
    <t>December   2018-19</t>
  </si>
  <si>
    <t>EMA.E390 - Emera US Holdings Inc - &lt;Entity Curr Total&gt;</t>
  </si>
  <si>
    <t>January</t>
  </si>
  <si>
    <t>February</t>
  </si>
  <si>
    <t>March</t>
  </si>
  <si>
    <t>April</t>
  </si>
  <si>
    <t>May</t>
  </si>
  <si>
    <t>June</t>
  </si>
  <si>
    <t>July</t>
  </si>
  <si>
    <t>August</t>
  </si>
  <si>
    <t>September</t>
  </si>
  <si>
    <t>October</t>
  </si>
  <si>
    <t>November</t>
  </si>
  <si>
    <t>December</t>
  </si>
  <si>
    <t>Month-to-Date</t>
  </si>
  <si>
    <t>Actual</t>
  </si>
  <si>
    <t xml:space="preserve">   Total Operating Expenses</t>
  </si>
  <si>
    <t xml:space="preserve">  Income from Operations</t>
  </si>
  <si>
    <t>Foreign exchange</t>
  </si>
  <si>
    <t>Other Income Other income</t>
  </si>
  <si>
    <t>78295 Pension - Non-service costs</t>
  </si>
  <si>
    <t>78280 Gain on sale of investment</t>
  </si>
  <si>
    <t>Other Income (expenses)</t>
  </si>
  <si>
    <t>Interest Expense</t>
  </si>
  <si>
    <t>Interest on long-term debt</t>
  </si>
  <si>
    <t>Other Interest</t>
  </si>
  <si>
    <t>Income before provision for income taxes</t>
  </si>
  <si>
    <t>Income tax expense (recovery)</t>
  </si>
  <si>
    <t>Net Income</t>
  </si>
  <si>
    <t>Net Earnings applicable to common shares</t>
  </si>
  <si>
    <t>Monday,January 20,2020 time: 10:26:21</t>
  </si>
  <si>
    <t>December 2018-2019</t>
  </si>
  <si>
    <t>Jan</t>
  </si>
  <si>
    <t>Feb</t>
  </si>
  <si>
    <t>Mar</t>
  </si>
  <si>
    <t>Apr</t>
  </si>
  <si>
    <t>Jun</t>
  </si>
  <si>
    <t>Jul</t>
  </si>
  <si>
    <t>Aug</t>
  </si>
  <si>
    <t>Sep</t>
  </si>
  <si>
    <t>Oct</t>
  </si>
  <si>
    <t>Nov</t>
  </si>
  <si>
    <t>2019</t>
  </si>
  <si>
    <t>10010 Short-term investments</t>
  </si>
  <si>
    <t>Accounts receivable</t>
  </si>
  <si>
    <t>Net customer accounts receivable</t>
  </si>
  <si>
    <t>11000 A/R - trade</t>
  </si>
  <si>
    <t>23006 Due to associated companies - financing</t>
  </si>
  <si>
    <t>34037 Retained earnings - current year adjustments</t>
  </si>
  <si>
    <t>Monday,January 20,2020 time: 9:56:57</t>
  </si>
  <si>
    <t>Balance Sheet - Entity Currency</t>
  </si>
  <si>
    <t>13 Mo. Avg.</t>
  </si>
  <si>
    <t>YTD 2019</t>
  </si>
  <si>
    <t>State</t>
  </si>
  <si>
    <t>Fed</t>
  </si>
  <si>
    <t>Effective</t>
  </si>
  <si>
    <t>SCHEDULE C-26</t>
  </si>
  <si>
    <t>PARENT(S) DEBT INFORMATION</t>
  </si>
  <si>
    <t>PAGE 1 OF 1</t>
  </si>
  <si>
    <t>FLORIDA PUBLIC SERVICE COMMISSION</t>
  </si>
  <si>
    <t>EXPLANATION:  PROVIDE INFORMATION REQUIRED IN ORDER TO ADJUST</t>
  </si>
  <si>
    <t>TYPE OF DATA SHOWN:</t>
  </si>
  <si>
    <t>INCOME TAX EXPENSE BY REASON OF INTEREST EXPENSE OF PARENT(S)</t>
  </si>
  <si>
    <t>HISTORIC BASE YEAR DATA:  12/31/19</t>
  </si>
  <si>
    <t>COMPANY:</t>
  </si>
  <si>
    <t>PEOPLES GAS SYSTEM</t>
  </si>
  <si>
    <t xml:space="preserve">THAT MAY BE INVESTED IN THE EQUITY OF THE APPLICANT. IF </t>
  </si>
  <si>
    <t>PROJECTED TEST YEAR:  12/31/21</t>
  </si>
  <si>
    <t xml:space="preserve">YEAR-END RATE BASE IS USED, PROVIDE ON BOTH A YEAR-END </t>
  </si>
  <si>
    <t xml:space="preserve">WITNESS: </t>
  </si>
  <si>
    <t>DOCKET NO.:  20200051-GU</t>
  </si>
  <si>
    <t>AND 13-MONTH AVERAGE BASIS.  AMOUNTS SHOULD BE PARENT ONLY.</t>
  </si>
  <si>
    <t>$000's</t>
  </si>
  <si>
    <t>ACTUAL</t>
  </si>
  <si>
    <t>WEIGHTED</t>
  </si>
  <si>
    <t>PROJECTED</t>
  </si>
  <si>
    <t>LINE</t>
  </si>
  <si>
    <t>DEC. 31, 2019</t>
  </si>
  <si>
    <t>PERCENT OF</t>
  </si>
  <si>
    <t>COST</t>
  </si>
  <si>
    <t>DEC. 31, 2021</t>
  </si>
  <si>
    <t>NO.</t>
  </si>
  <si>
    <t>CAPITAL</t>
  </si>
  <si>
    <t>RATE</t>
  </si>
  <si>
    <t>OF DEBT</t>
  </si>
  <si>
    <t>LONG TERM DEBT</t>
  </si>
  <si>
    <t>%</t>
  </si>
  <si>
    <t>SHORT TERM DEBT</t>
  </si>
  <si>
    <t>PREFERRED STOCK</t>
  </si>
  <si>
    <t>COMMON EQUITY</t>
  </si>
  <si>
    <t>MANDATORY CONVERTIBLE COMMON</t>
  </si>
  <si>
    <t>DEFERRED INCOME TAX</t>
  </si>
  <si>
    <t>INVESTMENT TAX CREDITS</t>
  </si>
  <si>
    <t>OTHER</t>
  </si>
  <si>
    <t>TOTAL</t>
  </si>
  <si>
    <t>WEIGHTED COST OF PARENT DEBT   X   TAX RATE   X   EQUITY IN SUBSIDIARY   =   PARENT DEBT ADJUSTMENT</t>
  </si>
  <si>
    <t>SUPPORTING SCHEDULES:</t>
  </si>
  <si>
    <t>RECAP SCHEDULES:  C-20</t>
  </si>
  <si>
    <t>13-MONTH AVG. *</t>
  </si>
  <si>
    <t>interest income and accounting amortization of FMV acquisition adjustments</t>
  </si>
  <si>
    <t>No equity injection requirements projected from EMA</t>
  </si>
  <si>
    <t xml:space="preserve">Total </t>
  </si>
  <si>
    <t>Jan- Dec 2021</t>
  </si>
  <si>
    <t xml:space="preserve">March - Dec 2020 </t>
  </si>
  <si>
    <t>31st Mrch 2020</t>
  </si>
  <si>
    <t>Pref shares</t>
  </si>
  <si>
    <t>Issuance class K pref - SPUZ</t>
  </si>
  <si>
    <t xml:space="preserve">Revised Pref </t>
  </si>
  <si>
    <t xml:space="preserve">Redeem Pref shares </t>
  </si>
  <si>
    <t>AP/Ar</t>
  </si>
  <si>
    <t xml:space="preserve">Accrued interest </t>
  </si>
  <si>
    <t xml:space="preserve">Pref Shares </t>
  </si>
  <si>
    <t>LTD as of March 2020</t>
  </si>
  <si>
    <t xml:space="preserve">Note </t>
  </si>
  <si>
    <t>Account 26300 is not debt issued by EUSHI.  It is used to reflect FMV acquisition adjustment related to TECO acquisition (pushdown accounting not applied to TECO books, so reflected on EUSHI books)</t>
  </si>
  <si>
    <t>Total Change in Balance thru Dec 31, 2020</t>
  </si>
  <si>
    <t>Total Change in Balance thru Dec 31, 2021</t>
  </si>
  <si>
    <t>13- Month Average</t>
  </si>
  <si>
    <t>Projected 2021</t>
  </si>
  <si>
    <t xml:space="preserve">EUSHI data provided by Emera, Inc. </t>
  </si>
  <si>
    <t xml:space="preserve"> V. STRICKLAND / S. HILLARY </t>
  </si>
  <si>
    <t>MAR. 31, 2020 *</t>
  </si>
  <si>
    <t>Thursday,May 21,2020 time: 1:02:19</t>
  </si>
  <si>
    <t>14080 Other non-regulatory assets</t>
  </si>
  <si>
    <t>Total Source</t>
  </si>
  <si>
    <t>AcctAdj</t>
  </si>
  <si>
    <t>2020</t>
  </si>
  <si>
    <t>E390 - Emera US Holdings Inc - &lt;Entity Curr Total&gt;</t>
  </si>
  <si>
    <t>March, 2020</t>
  </si>
  <si>
    <t>*  Information provided is for Emera U.S. Holdings, Inc., the parent of TECO Energy, Inc.  There is no debt on the balance sheet of TECO Energy, Inc. for any period presented.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</si>
</sst>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0.000%"/>
    <numFmt numFmtId="165" formatCode="_(&quot;$&quot;* #,##0_);_(&quot;$&quot;* \(#,##0\);_(&quot;$&quot;* &quot;-&quot;??_);_(@_)"/>
    <numFmt numFmtId="166" formatCode="_(* #,##0_);_(* \(#,##0\);_(* &quot;-&quot;??_);_(@_)"/>
    <numFmt numFmtId="167" formatCode="&quot;-&quot;"/>
    <numFmt numFmtId="168" formatCode="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b/>
      <sz val="10.8"/>
      <color theme="1"/>
      <name val="Tahoma"/>
      <family val="2"/>
    </font>
    <font>
      <sz val="8"/>
      <color theme="1"/>
      <name val="Microsoft Sans Serif"/>
      <family val="2"/>
    </font>
    <font>
      <b/>
      <sz val="10.8"/>
      <color theme="1"/>
      <name val="Tahoma"/>
      <family val="2"/>
    </font>
    <font>
      <sz val="8"/>
      <color theme="1"/>
      <name val="Microsoft Sans Serif"/>
      <family val="2"/>
    </font>
    <font>
      <b/>
      <sz val="8"/>
      <color theme="1"/>
      <name val="Microsoft Sans Serif"/>
      <family val="2"/>
    </font>
    <font>
      <sz val="7.8"/>
      <color theme="1"/>
      <name val="Tahoma"/>
      <family val="2"/>
    </font>
    <font>
      <b/>
      <sz val="10.8"/>
      <color theme="1"/>
      <name val="Microsoft Sans Serif"/>
      <family val="2"/>
    </font>
    <font>
      <sz val="7.8"/>
      <color theme="1"/>
      <name val="Microsoft Sans Serif"/>
      <family val="2"/>
    </font>
    <font>
      <i/>
      <sz val="8"/>
      <color theme="1"/>
      <name val="Microsoft Sans Serif"/>
      <family val="2"/>
    </font>
    <font>
      <sz val="10"/>
      <name val="Courier"/>
    </font>
    <font>
      <sz val="10"/>
      <name val="Arial"/>
      <family val="2"/>
    </font>
    <font>
      <sz val="10"/>
      <color indexed="12"/>
      <name val="Arial"/>
      <family val="2"/>
    </font>
    <font>
      <i/>
      <sz val="10"/>
      <color rgb="FFFF0000"/>
      <name val="Arial"/>
      <family val="2"/>
    </font>
    <font>
      <sz val="8"/>
      <name val="Arial"/>
      <family val="2"/>
    </font>
    <font>
      <i/>
      <sz val="8"/>
      <color indexed="10"/>
      <name val="Arial"/>
      <family val="2"/>
    </font>
    <font>
      <i/>
      <sz val="11"/>
      <color theme="1"/>
      <name val="Calibri"/>
      <family val="2"/>
    </font>
    <font>
      <i/>
      <sz val="11"/>
      <color theme="1"/>
      <name val="Calibri"/>
      <family val="2"/>
      <scheme val="minor"/>
    </font>
  </fonts>
  <fills count="6">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9">
    <border>
      <left/>
      <right/>
      <top/>
      <bottom/>
      <diagonal/>
    </border>
    <border>
      <left/>
      <right/>
      <top/>
      <bottom style="thin">
        <color indexed="64"/>
      </bottom>
      <diagonal/>
    </border>
    <border>
      <left/>
      <right/>
      <top/>
      <bottom style="thin">
        <color rgb="FF000000"/>
      </bottom>
      <diagonal/>
    </border>
    <border>
      <left/>
      <right/>
      <top style="thin">
        <color rgb="FF000000"/>
      </top>
      <bottom/>
      <diagonal/>
    </border>
    <border>
      <left/>
      <right/>
      <top style="medium">
        <color rgb="FF000000"/>
      </top>
      <bottom/>
      <diagonal/>
    </border>
    <border>
      <left/>
      <right/>
      <top/>
      <bottom style="medium">
        <color rgb="FF000000"/>
      </bottom>
      <diagonal/>
    </border>
    <border>
      <left/>
      <right/>
      <top style="thin">
        <color indexed="64"/>
      </top>
      <bottom/>
      <diagonal/>
    </border>
    <border>
      <left/>
      <right/>
      <top style="thin">
        <color indexed="64"/>
      </top>
      <bottom style="double">
        <color indexed="64"/>
      </bottom>
      <diagonal/>
    </border>
    <border>
      <left/>
      <right/>
      <top/>
      <bottom style="double">
        <color indexed="64"/>
      </bottom>
      <diagonal/>
    </border>
  </borders>
  <cellStyleXfs count="6">
    <xf numFmtId="0" fontId="0" fillId="0" borderId="0"/>
    <xf numFmtId="44" fontId="1" fillId="0" borderId="0" applyFont="0" applyFill="0" applyBorder="0" applyAlignment="0" applyProtection="0"/>
    <xf numFmtId="0" fontId="3" fillId="0" borderId="0"/>
    <xf numFmtId="43" fontId="3" fillId="0" borderId="0" applyFont="0" applyFill="0" applyBorder="0" applyAlignment="0" applyProtection="0"/>
    <xf numFmtId="0" fontId="13" fillId="0" borderId="0"/>
    <xf numFmtId="43" fontId="1" fillId="0" borderId="0" applyFont="0" applyFill="0" applyBorder="0" applyAlignment="0" applyProtection="0"/>
  </cellStyleXfs>
  <cellXfs count="128">
    <xf numFmtId="0" fontId="0" fillId="0" borderId="0" xfId="0"/>
    <xf numFmtId="0" fontId="3" fillId="0" borderId="0" xfId="2"/>
    <xf numFmtId="0" fontId="3" fillId="2" borderId="0" xfId="2" applyFill="1" applyAlignment="1">
      <alignment horizontal="left" wrapText="1"/>
    </xf>
    <xf numFmtId="0" fontId="3" fillId="2" borderId="0" xfId="2" applyFill="1" applyAlignment="1">
      <alignment horizontal="right" wrapText="1"/>
    </xf>
    <xf numFmtId="37" fontId="5" fillId="2" borderId="0" xfId="2" applyNumberFormat="1" applyFont="1" applyFill="1" applyAlignment="1">
      <alignment horizontal="right" wrapText="1"/>
    </xf>
    <xf numFmtId="0" fontId="5" fillId="2" borderId="0" xfId="2" applyFont="1" applyFill="1" applyAlignment="1">
      <alignment horizontal="right" wrapText="1"/>
    </xf>
    <xf numFmtId="37" fontId="5" fillId="2" borderId="3" xfId="2" applyNumberFormat="1" applyFont="1" applyFill="1" applyBorder="1" applyAlignment="1">
      <alignment horizontal="right" wrapText="1"/>
    </xf>
    <xf numFmtId="0" fontId="3" fillId="2" borderId="0" xfId="2" applyFill="1" applyAlignment="1">
      <alignment horizontal="left" wrapText="1" indent="2"/>
    </xf>
    <xf numFmtId="0" fontId="7" fillId="2" borderId="0" xfId="2" applyFont="1" applyFill="1" applyAlignment="1">
      <alignment horizontal="center" wrapText="1"/>
    </xf>
    <xf numFmtId="0" fontId="7" fillId="2" borderId="2" xfId="2" applyFont="1" applyFill="1" applyBorder="1" applyAlignment="1">
      <alignment horizontal="center" wrapText="1"/>
    </xf>
    <xf numFmtId="37" fontId="7" fillId="2" borderId="0" xfId="2" applyNumberFormat="1" applyFont="1" applyFill="1" applyAlignment="1">
      <alignment horizontal="right" wrapText="1"/>
    </xf>
    <xf numFmtId="0" fontId="7" fillId="2" borderId="0" xfId="2" applyFont="1" applyFill="1" applyAlignment="1">
      <alignment horizontal="left" wrapText="1" indent="2"/>
    </xf>
    <xf numFmtId="37" fontId="7" fillId="2" borderId="3" xfId="2" applyNumberFormat="1" applyFont="1" applyFill="1" applyBorder="1" applyAlignment="1">
      <alignment horizontal="right" wrapText="1"/>
    </xf>
    <xf numFmtId="165" fontId="0" fillId="0" borderId="0" xfId="1" applyNumberFormat="1" applyFont="1"/>
    <xf numFmtId="44" fontId="0" fillId="0" borderId="0" xfId="0" applyNumberFormat="1"/>
    <xf numFmtId="0" fontId="5" fillId="2" borderId="0" xfId="2" applyFont="1" applyFill="1" applyAlignment="1">
      <alignment horizontal="center" wrapText="1"/>
    </xf>
    <xf numFmtId="0" fontId="5" fillId="2" borderId="2" xfId="2" applyFont="1" applyFill="1" applyBorder="1" applyAlignment="1">
      <alignment horizontal="center" wrapText="1"/>
    </xf>
    <xf numFmtId="0" fontId="6" fillId="2" borderId="0" xfId="2" applyFont="1" applyFill="1" applyAlignment="1">
      <alignment horizontal="left"/>
    </xf>
    <xf numFmtId="0" fontId="9" fillId="2" borderId="0" xfId="2" applyFont="1" applyFill="1" applyAlignment="1">
      <alignment horizontal="left"/>
    </xf>
    <xf numFmtId="17" fontId="5" fillId="2" borderId="0" xfId="2" applyNumberFormat="1" applyFont="1" applyFill="1" applyAlignment="1">
      <alignment horizontal="center" wrapText="1"/>
    </xf>
    <xf numFmtId="0" fontId="5" fillId="0" borderId="0" xfId="2" applyFont="1" applyAlignment="1">
      <alignment horizontal="center"/>
    </xf>
    <xf numFmtId="0" fontId="7" fillId="2" borderId="0" xfId="2" applyFont="1" applyFill="1" applyAlignment="1">
      <alignment horizontal="left" wrapText="1"/>
    </xf>
    <xf numFmtId="43" fontId="0" fillId="2" borderId="0" xfId="3" applyFont="1" applyFill="1" applyAlignment="1">
      <alignment horizontal="right" wrapText="1"/>
    </xf>
    <xf numFmtId="166" fontId="0" fillId="2" borderId="0" xfId="3" applyNumberFormat="1" applyFont="1" applyFill="1" applyAlignment="1">
      <alignment horizontal="right" wrapText="1"/>
    </xf>
    <xf numFmtId="166" fontId="5" fillId="2" borderId="0" xfId="3" applyNumberFormat="1" applyFont="1" applyFill="1" applyAlignment="1">
      <alignment horizontal="right" wrapText="1"/>
    </xf>
    <xf numFmtId="0" fontId="7" fillId="2" borderId="0" xfId="2" applyFont="1" applyFill="1" applyAlignment="1">
      <alignment horizontal="left" wrapText="1" indent="1"/>
    </xf>
    <xf numFmtId="166" fontId="5" fillId="2" borderId="3" xfId="3" applyNumberFormat="1" applyFont="1" applyFill="1" applyBorder="1" applyAlignment="1">
      <alignment horizontal="right" wrapText="1"/>
    </xf>
    <xf numFmtId="0" fontId="7" fillId="2" borderId="0" xfId="2" applyFont="1" applyFill="1" applyAlignment="1">
      <alignment horizontal="left" wrapText="1" indent="3"/>
    </xf>
    <xf numFmtId="0" fontId="7" fillId="2" borderId="0" xfId="2" applyFont="1" applyFill="1" applyAlignment="1">
      <alignment horizontal="right" wrapText="1"/>
    </xf>
    <xf numFmtId="167" fontId="7" fillId="2" borderId="0" xfId="2" applyNumberFormat="1" applyFont="1" applyFill="1" applyAlignment="1">
      <alignment horizontal="right" wrapText="1"/>
    </xf>
    <xf numFmtId="0" fontId="5" fillId="2" borderId="0" xfId="2" applyFont="1" applyFill="1" applyAlignment="1">
      <alignment horizontal="left" wrapText="1" indent="3"/>
    </xf>
    <xf numFmtId="166" fontId="5" fillId="2" borderId="6" xfId="3" applyNumberFormat="1" applyFont="1" applyFill="1" applyBorder="1" applyAlignment="1">
      <alignment horizontal="right" wrapText="1"/>
    </xf>
    <xf numFmtId="166" fontId="7" fillId="2" borderId="0" xfId="2" applyNumberFormat="1" applyFont="1" applyFill="1" applyAlignment="1">
      <alignment horizontal="right" wrapText="1"/>
    </xf>
    <xf numFmtId="166" fontId="5" fillId="2" borderId="3" xfId="2" applyNumberFormat="1" applyFont="1" applyFill="1" applyBorder="1" applyAlignment="1">
      <alignment horizontal="right" wrapText="1"/>
    </xf>
    <xf numFmtId="166" fontId="5" fillId="2" borderId="0" xfId="3" applyNumberFormat="1" applyFont="1" applyFill="1" applyBorder="1" applyAlignment="1">
      <alignment horizontal="right" wrapText="1"/>
    </xf>
    <xf numFmtId="166" fontId="3" fillId="0" borderId="0" xfId="2" applyNumberFormat="1"/>
    <xf numFmtId="43" fontId="5" fillId="0" borderId="0" xfId="3" applyFont="1"/>
    <xf numFmtId="0" fontId="10" fillId="2" borderId="0" xfId="2" applyFont="1" applyFill="1" applyAlignment="1">
      <alignment horizontal="left"/>
    </xf>
    <xf numFmtId="0" fontId="8" fillId="2" borderId="0" xfId="2" applyFont="1" applyFill="1" applyAlignment="1">
      <alignment horizontal="left"/>
    </xf>
    <xf numFmtId="0" fontId="3" fillId="2" borderId="0" xfId="2" applyFill="1" applyAlignment="1">
      <alignment horizontal="right"/>
    </xf>
    <xf numFmtId="0" fontId="7" fillId="2" borderId="0" xfId="2" applyFont="1" applyFill="1" applyAlignment="1">
      <alignment horizontal="left"/>
    </xf>
    <xf numFmtId="37" fontId="7" fillId="2" borderId="0" xfId="2" applyNumberFormat="1" applyFont="1" applyFill="1" applyAlignment="1">
      <alignment horizontal="right" indent="2"/>
    </xf>
    <xf numFmtId="37" fontId="7" fillId="2" borderId="0" xfId="2" applyNumberFormat="1" applyFont="1" applyFill="1" applyAlignment="1">
      <alignment horizontal="right"/>
    </xf>
    <xf numFmtId="0" fontId="7" fillId="2" borderId="0" xfId="2" applyFont="1" applyFill="1" applyAlignment="1">
      <alignment horizontal="left" indent="2"/>
    </xf>
    <xf numFmtId="0" fontId="7" fillId="2" borderId="0" xfId="2" applyFont="1" applyFill="1" applyAlignment="1">
      <alignment horizontal="right" indent="2"/>
    </xf>
    <xf numFmtId="0" fontId="7" fillId="2" borderId="0" xfId="2" applyFont="1" applyFill="1" applyAlignment="1">
      <alignment horizontal="left" indent="4"/>
    </xf>
    <xf numFmtId="37" fontId="7" fillId="2" borderId="3" xfId="2" applyNumberFormat="1" applyFont="1" applyFill="1" applyBorder="1" applyAlignment="1">
      <alignment horizontal="right"/>
    </xf>
    <xf numFmtId="0" fontId="3" fillId="2" borderId="0" xfId="2" applyFill="1" applyAlignment="1">
      <alignment horizontal="left"/>
    </xf>
    <xf numFmtId="0" fontId="3" fillId="2" borderId="3" xfId="2" applyFill="1" applyBorder="1" applyAlignment="1">
      <alignment horizontal="right"/>
    </xf>
    <xf numFmtId="0" fontId="3" fillId="2" borderId="4" xfId="2" applyFill="1" applyBorder="1" applyAlignment="1">
      <alignment horizontal="right"/>
    </xf>
    <xf numFmtId="0" fontId="7" fillId="2" borderId="0" xfId="2" applyFont="1" applyFill="1" applyAlignment="1">
      <alignment horizontal="right"/>
    </xf>
    <xf numFmtId="167" fontId="7" fillId="2" borderId="0" xfId="2" applyNumberFormat="1" applyFont="1" applyFill="1" applyAlignment="1">
      <alignment horizontal="right"/>
    </xf>
    <xf numFmtId="37" fontId="7" fillId="2" borderId="5" xfId="2" applyNumberFormat="1" applyFont="1" applyFill="1" applyBorder="1" applyAlignment="1">
      <alignment horizontal="right"/>
    </xf>
    <xf numFmtId="0" fontId="11" fillId="2" borderId="0" xfId="2" applyFont="1" applyFill="1" applyAlignment="1">
      <alignment horizontal="left"/>
    </xf>
    <xf numFmtId="0" fontId="3" fillId="0" borderId="0" xfId="2" applyAlignment="1">
      <alignment horizontal="right"/>
    </xf>
    <xf numFmtId="0" fontId="7" fillId="3" borderId="0" xfId="2" applyFont="1" applyFill="1" applyAlignment="1">
      <alignment horizontal="left"/>
    </xf>
    <xf numFmtId="0" fontId="7" fillId="3" borderId="0" xfId="2" applyFont="1" applyFill="1" applyAlignment="1">
      <alignment horizontal="left" wrapText="1"/>
    </xf>
    <xf numFmtId="164" fontId="0" fillId="0" borderId="0" xfId="0" applyNumberFormat="1"/>
    <xf numFmtId="0" fontId="14" fillId="0" borderId="0" xfId="4" applyFont="1" applyAlignment="1">
      <alignment horizontal="left"/>
    </xf>
    <xf numFmtId="0" fontId="14" fillId="0" borderId="0" xfId="4" applyFont="1"/>
    <xf numFmtId="0" fontId="14" fillId="0" borderId="0" xfId="4" applyFont="1" applyAlignment="1">
      <alignment horizontal="center"/>
    </xf>
    <xf numFmtId="0" fontId="14" fillId="0" borderId="1" xfId="4" applyFont="1" applyBorder="1" applyAlignment="1">
      <alignment horizontal="fill"/>
    </xf>
    <xf numFmtId="0" fontId="14" fillId="0" borderId="1" xfId="4" applyFont="1" applyBorder="1" applyAlignment="1">
      <alignment horizontal="center"/>
    </xf>
    <xf numFmtId="0" fontId="14" fillId="0" borderId="1" xfId="4" applyFont="1" applyBorder="1" applyAlignment="1">
      <alignment horizontal="left"/>
    </xf>
    <xf numFmtId="0" fontId="14" fillId="0" borderId="1" xfId="4" applyFont="1" applyBorder="1"/>
    <xf numFmtId="0" fontId="15" fillId="0" borderId="0" xfId="4" applyFont="1" applyProtection="1">
      <protection locked="0"/>
    </xf>
    <xf numFmtId="0" fontId="16" fillId="0" borderId="0" xfId="4" applyFont="1"/>
    <xf numFmtId="49" fontId="14" fillId="0" borderId="0" xfId="4" applyNumberFormat="1" applyFont="1" applyAlignment="1">
      <alignment horizontal="center"/>
    </xf>
    <xf numFmtId="5" fontId="14" fillId="0" borderId="0" xfId="4" applyNumberFormat="1" applyFont="1"/>
    <xf numFmtId="168" fontId="14" fillId="0" borderId="0" xfId="4" quotePrefix="1" applyNumberFormat="1" applyFont="1" applyAlignment="1">
      <alignment horizontal="center"/>
    </xf>
    <xf numFmtId="168" fontId="14" fillId="0" borderId="0" xfId="4" applyNumberFormat="1" applyFont="1" applyAlignment="1">
      <alignment horizontal="center"/>
    </xf>
    <xf numFmtId="37" fontId="14" fillId="0" borderId="0" xfId="4" applyNumberFormat="1" applyFont="1" applyAlignment="1">
      <alignment horizontal="left"/>
    </xf>
    <xf numFmtId="37" fontId="15" fillId="0" borderId="0" xfId="4" applyNumberFormat="1" applyFont="1"/>
    <xf numFmtId="37" fontId="14" fillId="0" borderId="0" xfId="4" applyNumberFormat="1" applyFont="1"/>
    <xf numFmtId="10" fontId="14" fillId="0" borderId="0" xfId="4" applyNumberFormat="1" applyFont="1" applyAlignment="1">
      <alignment horizontal="center"/>
    </xf>
    <xf numFmtId="42" fontId="14" fillId="0" borderId="7" xfId="4" applyNumberFormat="1" applyFont="1" applyBorder="1"/>
    <xf numFmtId="168" fontId="14" fillId="0" borderId="7" xfId="4" applyNumberFormat="1" applyFont="1" applyBorder="1" applyAlignment="1">
      <alignment horizontal="center"/>
    </xf>
    <xf numFmtId="10" fontId="14" fillId="0" borderId="0" xfId="4" applyNumberFormat="1" applyFont="1" applyAlignment="1">
      <alignment horizontal="left"/>
    </xf>
    <xf numFmtId="168" fontId="14" fillId="0" borderId="0" xfId="4" applyNumberFormat="1" applyFont="1"/>
    <xf numFmtId="10" fontId="14" fillId="0" borderId="0" xfId="4" applyNumberFormat="1" applyFont="1"/>
    <xf numFmtId="0" fontId="17" fillId="0" borderId="0" xfId="4" applyFont="1"/>
    <xf numFmtId="0" fontId="18" fillId="0" borderId="0" xfId="4" applyFont="1" applyAlignment="1">
      <alignment horizontal="center"/>
    </xf>
    <xf numFmtId="164" fontId="14" fillId="0" borderId="0" xfId="4" applyNumberFormat="1" applyFont="1"/>
    <xf numFmtId="49" fontId="14" fillId="0" borderId="0" xfId="4" applyNumberFormat="1" applyFont="1" applyAlignment="1">
      <alignment horizontal="left"/>
    </xf>
    <xf numFmtId="42" fontId="14" fillId="0" borderId="8" xfId="4" applyNumberFormat="1" applyFont="1" applyBorder="1"/>
    <xf numFmtId="0" fontId="14" fillId="0" borderId="0" xfId="4" applyFont="1" applyFill="1"/>
    <xf numFmtId="0" fontId="14" fillId="0" borderId="0" xfId="0" applyFont="1"/>
    <xf numFmtId="168" fontId="0" fillId="0" borderId="0" xfId="0" applyNumberFormat="1"/>
    <xf numFmtId="0" fontId="7" fillId="0" borderId="0" xfId="2" applyFont="1" applyFill="1" applyAlignment="1">
      <alignment horizontal="left" wrapText="1"/>
    </xf>
    <xf numFmtId="0" fontId="19" fillId="0" borderId="0" xfId="2" applyFont="1"/>
    <xf numFmtId="37" fontId="7" fillId="0" borderId="0" xfId="2" applyNumberFormat="1" applyFont="1" applyFill="1" applyAlignment="1">
      <alignment horizontal="right"/>
    </xf>
    <xf numFmtId="37" fontId="3" fillId="2" borderId="0" xfId="2" applyNumberFormat="1" applyFill="1" applyAlignment="1">
      <alignment horizontal="right"/>
    </xf>
    <xf numFmtId="0" fontId="7" fillId="0" borderId="0" xfId="2" applyFont="1" applyFill="1" applyAlignment="1">
      <alignment horizontal="right" indent="2"/>
    </xf>
    <xf numFmtId="0" fontId="3" fillId="0" borderId="0" xfId="2" applyFill="1"/>
    <xf numFmtId="0" fontId="12" fillId="0" borderId="2" xfId="2" applyFont="1" applyFill="1" applyBorder="1" applyAlignment="1">
      <alignment horizontal="center" wrapText="1"/>
    </xf>
    <xf numFmtId="0" fontId="0" fillId="0" borderId="0" xfId="0" applyAlignment="1">
      <alignment horizontal="right"/>
    </xf>
    <xf numFmtId="166" fontId="0" fillId="0" borderId="0" xfId="5" applyNumberFormat="1" applyFont="1"/>
    <xf numFmtId="166" fontId="2" fillId="4" borderId="0" xfId="5" applyNumberFormat="1" applyFont="1" applyFill="1"/>
    <xf numFmtId="0" fontId="0" fillId="4" borderId="0" xfId="0" applyFill="1" applyAlignment="1">
      <alignment horizontal="right"/>
    </xf>
    <xf numFmtId="0" fontId="14" fillId="0" borderId="0" xfId="4" applyFont="1" applyAlignment="1">
      <alignment horizontal="right"/>
    </xf>
    <xf numFmtId="15" fontId="2" fillId="0" borderId="0" xfId="0" applyNumberFormat="1" applyFont="1" applyAlignment="1">
      <alignment horizontal="center"/>
    </xf>
    <xf numFmtId="0" fontId="2" fillId="0" borderId="0" xfId="0" applyFont="1" applyAlignment="1">
      <alignment horizontal="center"/>
    </xf>
    <xf numFmtId="166" fontId="2" fillId="0" borderId="0" xfId="5" applyNumberFormat="1" applyFont="1"/>
    <xf numFmtId="166" fontId="20" fillId="0" borderId="0" xfId="5" applyNumberFormat="1" applyFont="1"/>
    <xf numFmtId="0" fontId="20" fillId="0" borderId="0" xfId="0" applyFont="1" applyAlignment="1">
      <alignment horizontal="right"/>
    </xf>
    <xf numFmtId="0" fontId="20" fillId="0" borderId="0" xfId="0" applyFont="1"/>
    <xf numFmtId="5" fontId="14" fillId="5" borderId="0" xfId="4" applyNumberFormat="1" applyFont="1" applyFill="1"/>
    <xf numFmtId="37" fontId="14" fillId="5" borderId="0" xfId="4" applyNumberFormat="1" applyFont="1" applyFill="1" applyAlignment="1">
      <alignment horizontal="left"/>
    </xf>
    <xf numFmtId="37" fontId="15" fillId="5" borderId="0" xfId="4" applyNumberFormat="1" applyFont="1" applyFill="1"/>
    <xf numFmtId="37" fontId="14" fillId="5" borderId="0" xfId="4" applyNumberFormat="1" applyFont="1" applyFill="1"/>
    <xf numFmtId="37" fontId="5" fillId="2" borderId="5" xfId="2" applyNumberFormat="1" applyFont="1" applyFill="1" applyBorder="1" applyAlignment="1">
      <alignment horizontal="right"/>
    </xf>
    <xf numFmtId="167" fontId="5" fillId="2" borderId="5" xfId="2" applyNumberFormat="1" applyFont="1" applyFill="1" applyBorder="1" applyAlignment="1">
      <alignment horizontal="right"/>
    </xf>
    <xf numFmtId="37" fontId="5" fillId="2" borderId="3" xfId="2" applyNumberFormat="1" applyFont="1" applyFill="1" applyBorder="1" applyAlignment="1">
      <alignment horizontal="right"/>
    </xf>
    <xf numFmtId="167" fontId="5" fillId="2" borderId="3" xfId="2" applyNumberFormat="1" applyFont="1" applyFill="1" applyBorder="1" applyAlignment="1">
      <alignment horizontal="right"/>
    </xf>
    <xf numFmtId="37" fontId="5" fillId="2" borderId="0" xfId="2" applyNumberFormat="1" applyFont="1" applyFill="1" applyAlignment="1">
      <alignment horizontal="right"/>
    </xf>
    <xf numFmtId="167" fontId="5" fillId="2" borderId="0" xfId="2" applyNumberFormat="1" applyFont="1" applyFill="1" applyAlignment="1">
      <alignment horizontal="right"/>
    </xf>
    <xf numFmtId="0" fontId="5" fillId="2" borderId="0" xfId="2" applyFont="1" applyFill="1" applyAlignment="1">
      <alignment horizontal="left" indent="4"/>
    </xf>
    <xf numFmtId="0" fontId="5" fillId="2" borderId="0" xfId="2" applyFont="1" applyFill="1" applyAlignment="1">
      <alignment horizontal="left" indent="2"/>
    </xf>
    <xf numFmtId="0" fontId="5" fillId="2" borderId="0" xfId="2" applyFont="1" applyFill="1" applyAlignment="1">
      <alignment horizontal="left"/>
    </xf>
    <xf numFmtId="0" fontId="5" fillId="3" borderId="0" xfId="2" applyFont="1" applyFill="1" applyAlignment="1">
      <alignment horizontal="left"/>
    </xf>
    <xf numFmtId="0" fontId="5" fillId="2" borderId="0" xfId="2" applyFont="1" applyFill="1" applyAlignment="1">
      <alignment horizontal="right"/>
    </xf>
    <xf numFmtId="37" fontId="5" fillId="2" borderId="0" xfId="2" applyNumberFormat="1" applyFont="1" applyFill="1" applyAlignment="1">
      <alignment horizontal="right" indent="2"/>
    </xf>
    <xf numFmtId="167" fontId="5" fillId="2" borderId="0" xfId="2" applyNumberFormat="1" applyFont="1" applyFill="1" applyAlignment="1">
      <alignment horizontal="right" indent="2"/>
    </xf>
    <xf numFmtId="0" fontId="9" fillId="2" borderId="0" xfId="2" applyFont="1" applyFill="1" applyAlignment="1">
      <alignment horizontal="left"/>
    </xf>
    <xf numFmtId="0" fontId="10" fillId="2" borderId="0" xfId="2" applyFont="1" applyFill="1" applyAlignment="1">
      <alignment horizontal="left"/>
    </xf>
    <xf numFmtId="0" fontId="4" fillId="2" borderId="0" xfId="2" applyFont="1" applyFill="1" applyAlignment="1">
      <alignment horizontal="left"/>
    </xf>
    <xf numFmtId="0" fontId="6" fillId="2" borderId="0" xfId="2" applyFont="1" applyFill="1" applyAlignment="1">
      <alignment horizontal="left"/>
    </xf>
    <xf numFmtId="0" fontId="11" fillId="2" borderId="0" xfId="2" applyFont="1" applyFill="1" applyAlignment="1">
      <alignment horizontal="left"/>
    </xf>
  </cellXfs>
  <cellStyles count="6">
    <cellStyle name="Comma" xfId="5" builtinId="3"/>
    <cellStyle name="Comma 2" xfId="3"/>
    <cellStyle name="Currency" xfId="1" builtinId="4"/>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457200</xdr:colOff>
      <xdr:row>25</xdr:row>
      <xdr:rowOff>109538</xdr:rowOff>
    </xdr:from>
    <xdr:to>
      <xdr:col>5</xdr:col>
      <xdr:colOff>8747</xdr:colOff>
      <xdr:row>36</xdr:row>
      <xdr:rowOff>156895</xdr:rowOff>
    </xdr:to>
    <xdr:pic>
      <xdr:nvPicPr>
        <xdr:cNvPr id="4" name="Picture 3">
          <a:extLst>
            <a:ext uri="{FF2B5EF4-FFF2-40B4-BE49-F238E27FC236}">
              <a16:creationId xmlns:a16="http://schemas.microsoft.com/office/drawing/2014/main" id="{753A16A2-2C18-4F51-B947-E025081EC945}"/>
            </a:ext>
          </a:extLst>
        </xdr:cNvPr>
        <xdr:cNvPicPr>
          <a:picLocks noChangeAspect="1"/>
        </xdr:cNvPicPr>
      </xdr:nvPicPr>
      <xdr:blipFill>
        <a:blip xmlns:r="http://schemas.openxmlformats.org/officeDocument/2006/relationships" r:embed="rId1"/>
        <a:stretch>
          <a:fillRect/>
        </a:stretch>
      </xdr:blipFill>
      <xdr:spPr>
        <a:xfrm>
          <a:off x="962025" y="7567613"/>
          <a:ext cx="6228571" cy="21428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C1" transitionEvaluation="1">
    <pageSetUpPr fitToPage="1"/>
  </sheetPr>
  <dimension ref="A1:Z58"/>
  <sheetViews>
    <sheetView showGridLines="0" tabSelected="1" topLeftCell="C1" zoomScaleNormal="100" workbookViewId="0">
      <selection activeCell="M38" sqref="M38"/>
    </sheetView>
  </sheetViews>
  <sheetFormatPr defaultColWidth="11" defaultRowHeight="12.75" x14ac:dyDescent="0.2"/>
  <cols>
    <col min="1" max="3" width="11" style="59"/>
    <col min="4" max="4" width="15.5703125" style="59" customWidth="1"/>
    <col min="5" max="5" width="13.7109375" style="59" customWidth="1"/>
    <col min="6" max="6" width="4" style="59" customWidth="1"/>
    <col min="7" max="7" width="14.42578125" style="59" customWidth="1"/>
    <col min="8" max="8" width="4" style="59" customWidth="1"/>
    <col min="9" max="9" width="17.28515625" style="59" customWidth="1"/>
    <col min="10" max="10" width="3.140625" style="59" customWidth="1"/>
    <col min="11" max="11" width="17.28515625" style="59" customWidth="1"/>
    <col min="12" max="12" width="7.28515625" style="59" customWidth="1"/>
    <col min="13" max="13" width="13.7109375" style="59" customWidth="1"/>
    <col min="14" max="14" width="3.140625" style="59" customWidth="1"/>
    <col min="15" max="15" width="13.7109375" style="59" customWidth="1"/>
    <col min="16" max="16" width="7.28515625" style="59" customWidth="1"/>
    <col min="17" max="17" width="4.140625" style="59" customWidth="1"/>
    <col min="18" max="18" width="13.7109375" style="59" customWidth="1"/>
    <col min="19" max="19" width="4" style="59" customWidth="1"/>
    <col min="20" max="20" width="13.7109375" style="59" customWidth="1"/>
    <col min="21" max="21" width="4" style="59" customWidth="1"/>
    <col min="22" max="22" width="13.7109375" style="59" customWidth="1"/>
    <col min="23" max="23" width="4" style="59" customWidth="1"/>
    <col min="24" max="24" width="13.7109375" style="59" customWidth="1"/>
    <col min="25" max="261" width="11" style="59"/>
    <col min="262" max="262" width="12.140625" style="59" customWidth="1"/>
    <col min="263" max="263" width="13.7109375" style="59" customWidth="1"/>
    <col min="264" max="264" width="4" style="59" customWidth="1"/>
    <col min="265" max="265" width="14.42578125" style="59" customWidth="1"/>
    <col min="266" max="266" width="4" style="59" customWidth="1"/>
    <col min="267" max="267" width="17.28515625" style="59" customWidth="1"/>
    <col min="268" max="268" width="3.140625" style="59" customWidth="1"/>
    <col min="269" max="269" width="17.28515625" style="59" customWidth="1"/>
    <col min="270" max="271" width="11" style="59"/>
    <col min="272" max="272" width="7.5703125" style="59" customWidth="1"/>
    <col min="273" max="273" width="13.28515625" style="59" customWidth="1"/>
    <col min="274" max="274" width="11" style="59"/>
    <col min="275" max="276" width="9.85546875" style="59" customWidth="1"/>
    <col min="277" max="277" width="14.42578125" style="59" customWidth="1"/>
    <col min="278" max="517" width="11" style="59"/>
    <col min="518" max="518" width="12.140625" style="59" customWidth="1"/>
    <col min="519" max="519" width="13.7109375" style="59" customWidth="1"/>
    <col min="520" max="520" width="4" style="59" customWidth="1"/>
    <col min="521" max="521" width="14.42578125" style="59" customWidth="1"/>
    <col min="522" max="522" width="4" style="59" customWidth="1"/>
    <col min="523" max="523" width="17.28515625" style="59" customWidth="1"/>
    <col min="524" max="524" width="3.140625" style="59" customWidth="1"/>
    <col min="525" max="525" width="17.28515625" style="59" customWidth="1"/>
    <col min="526" max="527" width="11" style="59"/>
    <col min="528" max="528" width="7.5703125" style="59" customWidth="1"/>
    <col min="529" max="529" width="13.28515625" style="59" customWidth="1"/>
    <col min="530" max="530" width="11" style="59"/>
    <col min="531" max="532" width="9.85546875" style="59" customWidth="1"/>
    <col min="533" max="533" width="14.42578125" style="59" customWidth="1"/>
    <col min="534" max="773" width="11" style="59"/>
    <col min="774" max="774" width="12.140625" style="59" customWidth="1"/>
    <col min="775" max="775" width="13.7109375" style="59" customWidth="1"/>
    <col min="776" max="776" width="4" style="59" customWidth="1"/>
    <col min="777" max="777" width="14.42578125" style="59" customWidth="1"/>
    <col min="778" max="778" width="4" style="59" customWidth="1"/>
    <col min="779" max="779" width="17.28515625" style="59" customWidth="1"/>
    <col min="780" max="780" width="3.140625" style="59" customWidth="1"/>
    <col min="781" max="781" width="17.28515625" style="59" customWidth="1"/>
    <col min="782" max="783" width="11" style="59"/>
    <col min="784" max="784" width="7.5703125" style="59" customWidth="1"/>
    <col min="785" max="785" width="13.28515625" style="59" customWidth="1"/>
    <col min="786" max="786" width="11" style="59"/>
    <col min="787" max="788" width="9.85546875" style="59" customWidth="1"/>
    <col min="789" max="789" width="14.42578125" style="59" customWidth="1"/>
    <col min="790" max="1029" width="11" style="59"/>
    <col min="1030" max="1030" width="12.140625" style="59" customWidth="1"/>
    <col min="1031" max="1031" width="13.7109375" style="59" customWidth="1"/>
    <col min="1032" max="1032" width="4" style="59" customWidth="1"/>
    <col min="1033" max="1033" width="14.42578125" style="59" customWidth="1"/>
    <col min="1034" max="1034" width="4" style="59" customWidth="1"/>
    <col min="1035" max="1035" width="17.28515625" style="59" customWidth="1"/>
    <col min="1036" max="1036" width="3.140625" style="59" customWidth="1"/>
    <col min="1037" max="1037" width="17.28515625" style="59" customWidth="1"/>
    <col min="1038" max="1039" width="11" style="59"/>
    <col min="1040" max="1040" width="7.5703125" style="59" customWidth="1"/>
    <col min="1041" max="1041" width="13.28515625" style="59" customWidth="1"/>
    <col min="1042" max="1042" width="11" style="59"/>
    <col min="1043" max="1044" width="9.85546875" style="59" customWidth="1"/>
    <col min="1045" max="1045" width="14.42578125" style="59" customWidth="1"/>
    <col min="1046" max="1285" width="11" style="59"/>
    <col min="1286" max="1286" width="12.140625" style="59" customWidth="1"/>
    <col min="1287" max="1287" width="13.7109375" style="59" customWidth="1"/>
    <col min="1288" max="1288" width="4" style="59" customWidth="1"/>
    <col min="1289" max="1289" width="14.42578125" style="59" customWidth="1"/>
    <col min="1290" max="1290" width="4" style="59" customWidth="1"/>
    <col min="1291" max="1291" width="17.28515625" style="59" customWidth="1"/>
    <col min="1292" max="1292" width="3.140625" style="59" customWidth="1"/>
    <col min="1293" max="1293" width="17.28515625" style="59" customWidth="1"/>
    <col min="1294" max="1295" width="11" style="59"/>
    <col min="1296" max="1296" width="7.5703125" style="59" customWidth="1"/>
    <col min="1297" max="1297" width="13.28515625" style="59" customWidth="1"/>
    <col min="1298" max="1298" width="11" style="59"/>
    <col min="1299" max="1300" width="9.85546875" style="59" customWidth="1"/>
    <col min="1301" max="1301" width="14.42578125" style="59" customWidth="1"/>
    <col min="1302" max="1541" width="11" style="59"/>
    <col min="1542" max="1542" width="12.140625" style="59" customWidth="1"/>
    <col min="1543" max="1543" width="13.7109375" style="59" customWidth="1"/>
    <col min="1544" max="1544" width="4" style="59" customWidth="1"/>
    <col min="1545" max="1545" width="14.42578125" style="59" customWidth="1"/>
    <col min="1546" max="1546" width="4" style="59" customWidth="1"/>
    <col min="1547" max="1547" width="17.28515625" style="59" customWidth="1"/>
    <col min="1548" max="1548" width="3.140625" style="59" customWidth="1"/>
    <col min="1549" max="1549" width="17.28515625" style="59" customWidth="1"/>
    <col min="1550" max="1551" width="11" style="59"/>
    <col min="1552" max="1552" width="7.5703125" style="59" customWidth="1"/>
    <col min="1553" max="1553" width="13.28515625" style="59" customWidth="1"/>
    <col min="1554" max="1554" width="11" style="59"/>
    <col min="1555" max="1556" width="9.85546875" style="59" customWidth="1"/>
    <col min="1557" max="1557" width="14.42578125" style="59" customWidth="1"/>
    <col min="1558" max="1797" width="11" style="59"/>
    <col min="1798" max="1798" width="12.140625" style="59" customWidth="1"/>
    <col min="1799" max="1799" width="13.7109375" style="59" customWidth="1"/>
    <col min="1800" max="1800" width="4" style="59" customWidth="1"/>
    <col min="1801" max="1801" width="14.42578125" style="59" customWidth="1"/>
    <col min="1802" max="1802" width="4" style="59" customWidth="1"/>
    <col min="1803" max="1803" width="17.28515625" style="59" customWidth="1"/>
    <col min="1804" max="1804" width="3.140625" style="59" customWidth="1"/>
    <col min="1805" max="1805" width="17.28515625" style="59" customWidth="1"/>
    <col min="1806" max="1807" width="11" style="59"/>
    <col min="1808" max="1808" width="7.5703125" style="59" customWidth="1"/>
    <col min="1809" max="1809" width="13.28515625" style="59" customWidth="1"/>
    <col min="1810" max="1810" width="11" style="59"/>
    <col min="1811" max="1812" width="9.85546875" style="59" customWidth="1"/>
    <col min="1813" max="1813" width="14.42578125" style="59" customWidth="1"/>
    <col min="1814" max="2053" width="11" style="59"/>
    <col min="2054" max="2054" width="12.140625" style="59" customWidth="1"/>
    <col min="2055" max="2055" width="13.7109375" style="59" customWidth="1"/>
    <col min="2056" max="2056" width="4" style="59" customWidth="1"/>
    <col min="2057" max="2057" width="14.42578125" style="59" customWidth="1"/>
    <col min="2058" max="2058" width="4" style="59" customWidth="1"/>
    <col min="2059" max="2059" width="17.28515625" style="59" customWidth="1"/>
    <col min="2060" max="2060" width="3.140625" style="59" customWidth="1"/>
    <col min="2061" max="2061" width="17.28515625" style="59" customWidth="1"/>
    <col min="2062" max="2063" width="11" style="59"/>
    <col min="2064" max="2064" width="7.5703125" style="59" customWidth="1"/>
    <col min="2065" max="2065" width="13.28515625" style="59" customWidth="1"/>
    <col min="2066" max="2066" width="11" style="59"/>
    <col min="2067" max="2068" width="9.85546875" style="59" customWidth="1"/>
    <col min="2069" max="2069" width="14.42578125" style="59" customWidth="1"/>
    <col min="2070" max="2309" width="11" style="59"/>
    <col min="2310" max="2310" width="12.140625" style="59" customWidth="1"/>
    <col min="2311" max="2311" width="13.7109375" style="59" customWidth="1"/>
    <col min="2312" max="2312" width="4" style="59" customWidth="1"/>
    <col min="2313" max="2313" width="14.42578125" style="59" customWidth="1"/>
    <col min="2314" max="2314" width="4" style="59" customWidth="1"/>
    <col min="2315" max="2315" width="17.28515625" style="59" customWidth="1"/>
    <col min="2316" max="2316" width="3.140625" style="59" customWidth="1"/>
    <col min="2317" max="2317" width="17.28515625" style="59" customWidth="1"/>
    <col min="2318" max="2319" width="11" style="59"/>
    <col min="2320" max="2320" width="7.5703125" style="59" customWidth="1"/>
    <col min="2321" max="2321" width="13.28515625" style="59" customWidth="1"/>
    <col min="2322" max="2322" width="11" style="59"/>
    <col min="2323" max="2324" width="9.85546875" style="59" customWidth="1"/>
    <col min="2325" max="2325" width="14.42578125" style="59" customWidth="1"/>
    <col min="2326" max="2565" width="11" style="59"/>
    <col min="2566" max="2566" width="12.140625" style="59" customWidth="1"/>
    <col min="2567" max="2567" width="13.7109375" style="59" customWidth="1"/>
    <col min="2568" max="2568" width="4" style="59" customWidth="1"/>
    <col min="2569" max="2569" width="14.42578125" style="59" customWidth="1"/>
    <col min="2570" max="2570" width="4" style="59" customWidth="1"/>
    <col min="2571" max="2571" width="17.28515625" style="59" customWidth="1"/>
    <col min="2572" max="2572" width="3.140625" style="59" customWidth="1"/>
    <col min="2573" max="2573" width="17.28515625" style="59" customWidth="1"/>
    <col min="2574" max="2575" width="11" style="59"/>
    <col min="2576" max="2576" width="7.5703125" style="59" customWidth="1"/>
    <col min="2577" max="2577" width="13.28515625" style="59" customWidth="1"/>
    <col min="2578" max="2578" width="11" style="59"/>
    <col min="2579" max="2580" width="9.85546875" style="59" customWidth="1"/>
    <col min="2581" max="2581" width="14.42578125" style="59" customWidth="1"/>
    <col min="2582" max="2821" width="11" style="59"/>
    <col min="2822" max="2822" width="12.140625" style="59" customWidth="1"/>
    <col min="2823" max="2823" width="13.7109375" style="59" customWidth="1"/>
    <col min="2824" max="2824" width="4" style="59" customWidth="1"/>
    <col min="2825" max="2825" width="14.42578125" style="59" customWidth="1"/>
    <col min="2826" max="2826" width="4" style="59" customWidth="1"/>
    <col min="2827" max="2827" width="17.28515625" style="59" customWidth="1"/>
    <col min="2828" max="2828" width="3.140625" style="59" customWidth="1"/>
    <col min="2829" max="2829" width="17.28515625" style="59" customWidth="1"/>
    <col min="2830" max="2831" width="11" style="59"/>
    <col min="2832" max="2832" width="7.5703125" style="59" customWidth="1"/>
    <col min="2833" max="2833" width="13.28515625" style="59" customWidth="1"/>
    <col min="2834" max="2834" width="11" style="59"/>
    <col min="2835" max="2836" width="9.85546875" style="59" customWidth="1"/>
    <col min="2837" max="2837" width="14.42578125" style="59" customWidth="1"/>
    <col min="2838" max="3077" width="11" style="59"/>
    <col min="3078" max="3078" width="12.140625" style="59" customWidth="1"/>
    <col min="3079" max="3079" width="13.7109375" style="59" customWidth="1"/>
    <col min="3080" max="3080" width="4" style="59" customWidth="1"/>
    <col min="3081" max="3081" width="14.42578125" style="59" customWidth="1"/>
    <col min="3082" max="3082" width="4" style="59" customWidth="1"/>
    <col min="3083" max="3083" width="17.28515625" style="59" customWidth="1"/>
    <col min="3084" max="3084" width="3.140625" style="59" customWidth="1"/>
    <col min="3085" max="3085" width="17.28515625" style="59" customWidth="1"/>
    <col min="3086" max="3087" width="11" style="59"/>
    <col min="3088" max="3088" width="7.5703125" style="59" customWidth="1"/>
    <col min="3089" max="3089" width="13.28515625" style="59" customWidth="1"/>
    <col min="3090" max="3090" width="11" style="59"/>
    <col min="3091" max="3092" width="9.85546875" style="59" customWidth="1"/>
    <col min="3093" max="3093" width="14.42578125" style="59" customWidth="1"/>
    <col min="3094" max="3333" width="11" style="59"/>
    <col min="3334" max="3334" width="12.140625" style="59" customWidth="1"/>
    <col min="3335" max="3335" width="13.7109375" style="59" customWidth="1"/>
    <col min="3336" max="3336" width="4" style="59" customWidth="1"/>
    <col min="3337" max="3337" width="14.42578125" style="59" customWidth="1"/>
    <col min="3338" max="3338" width="4" style="59" customWidth="1"/>
    <col min="3339" max="3339" width="17.28515625" style="59" customWidth="1"/>
    <col min="3340" max="3340" width="3.140625" style="59" customWidth="1"/>
    <col min="3341" max="3341" width="17.28515625" style="59" customWidth="1"/>
    <col min="3342" max="3343" width="11" style="59"/>
    <col min="3344" max="3344" width="7.5703125" style="59" customWidth="1"/>
    <col min="3345" max="3345" width="13.28515625" style="59" customWidth="1"/>
    <col min="3346" max="3346" width="11" style="59"/>
    <col min="3347" max="3348" width="9.85546875" style="59" customWidth="1"/>
    <col min="3349" max="3349" width="14.42578125" style="59" customWidth="1"/>
    <col min="3350" max="3589" width="11" style="59"/>
    <col min="3590" max="3590" width="12.140625" style="59" customWidth="1"/>
    <col min="3591" max="3591" width="13.7109375" style="59" customWidth="1"/>
    <col min="3592" max="3592" width="4" style="59" customWidth="1"/>
    <col min="3593" max="3593" width="14.42578125" style="59" customWidth="1"/>
    <col min="3594" max="3594" width="4" style="59" customWidth="1"/>
    <col min="3595" max="3595" width="17.28515625" style="59" customWidth="1"/>
    <col min="3596" max="3596" width="3.140625" style="59" customWidth="1"/>
    <col min="3597" max="3597" width="17.28515625" style="59" customWidth="1"/>
    <col min="3598" max="3599" width="11" style="59"/>
    <col min="3600" max="3600" width="7.5703125" style="59" customWidth="1"/>
    <col min="3601" max="3601" width="13.28515625" style="59" customWidth="1"/>
    <col min="3602" max="3602" width="11" style="59"/>
    <col min="3603" max="3604" width="9.85546875" style="59" customWidth="1"/>
    <col min="3605" max="3605" width="14.42578125" style="59" customWidth="1"/>
    <col min="3606" max="3845" width="11" style="59"/>
    <col min="3846" max="3846" width="12.140625" style="59" customWidth="1"/>
    <col min="3847" max="3847" width="13.7109375" style="59" customWidth="1"/>
    <col min="3848" max="3848" width="4" style="59" customWidth="1"/>
    <col min="3849" max="3849" width="14.42578125" style="59" customWidth="1"/>
    <col min="3850" max="3850" width="4" style="59" customWidth="1"/>
    <col min="3851" max="3851" width="17.28515625" style="59" customWidth="1"/>
    <col min="3852" max="3852" width="3.140625" style="59" customWidth="1"/>
    <col min="3853" max="3853" width="17.28515625" style="59" customWidth="1"/>
    <col min="3854" max="3855" width="11" style="59"/>
    <col min="3856" max="3856" width="7.5703125" style="59" customWidth="1"/>
    <col min="3857" max="3857" width="13.28515625" style="59" customWidth="1"/>
    <col min="3858" max="3858" width="11" style="59"/>
    <col min="3859" max="3860" width="9.85546875" style="59" customWidth="1"/>
    <col min="3861" max="3861" width="14.42578125" style="59" customWidth="1"/>
    <col min="3862" max="4101" width="11" style="59"/>
    <col min="4102" max="4102" width="12.140625" style="59" customWidth="1"/>
    <col min="4103" max="4103" width="13.7109375" style="59" customWidth="1"/>
    <col min="4104" max="4104" width="4" style="59" customWidth="1"/>
    <col min="4105" max="4105" width="14.42578125" style="59" customWidth="1"/>
    <col min="4106" max="4106" width="4" style="59" customWidth="1"/>
    <col min="4107" max="4107" width="17.28515625" style="59" customWidth="1"/>
    <col min="4108" max="4108" width="3.140625" style="59" customWidth="1"/>
    <col min="4109" max="4109" width="17.28515625" style="59" customWidth="1"/>
    <col min="4110" max="4111" width="11" style="59"/>
    <col min="4112" max="4112" width="7.5703125" style="59" customWidth="1"/>
    <col min="4113" max="4113" width="13.28515625" style="59" customWidth="1"/>
    <col min="4114" max="4114" width="11" style="59"/>
    <col min="4115" max="4116" width="9.85546875" style="59" customWidth="1"/>
    <col min="4117" max="4117" width="14.42578125" style="59" customWidth="1"/>
    <col min="4118" max="4357" width="11" style="59"/>
    <col min="4358" max="4358" width="12.140625" style="59" customWidth="1"/>
    <col min="4359" max="4359" width="13.7109375" style="59" customWidth="1"/>
    <col min="4360" max="4360" width="4" style="59" customWidth="1"/>
    <col min="4361" max="4361" width="14.42578125" style="59" customWidth="1"/>
    <col min="4362" max="4362" width="4" style="59" customWidth="1"/>
    <col min="4363" max="4363" width="17.28515625" style="59" customWidth="1"/>
    <col min="4364" max="4364" width="3.140625" style="59" customWidth="1"/>
    <col min="4365" max="4365" width="17.28515625" style="59" customWidth="1"/>
    <col min="4366" max="4367" width="11" style="59"/>
    <col min="4368" max="4368" width="7.5703125" style="59" customWidth="1"/>
    <col min="4369" max="4369" width="13.28515625" style="59" customWidth="1"/>
    <col min="4370" max="4370" width="11" style="59"/>
    <col min="4371" max="4372" width="9.85546875" style="59" customWidth="1"/>
    <col min="4373" max="4373" width="14.42578125" style="59" customWidth="1"/>
    <col min="4374" max="4613" width="11" style="59"/>
    <col min="4614" max="4614" width="12.140625" style="59" customWidth="1"/>
    <col min="4615" max="4615" width="13.7109375" style="59" customWidth="1"/>
    <col min="4616" max="4616" width="4" style="59" customWidth="1"/>
    <col min="4617" max="4617" width="14.42578125" style="59" customWidth="1"/>
    <col min="4618" max="4618" width="4" style="59" customWidth="1"/>
    <col min="4619" max="4619" width="17.28515625" style="59" customWidth="1"/>
    <col min="4620" max="4620" width="3.140625" style="59" customWidth="1"/>
    <col min="4621" max="4621" width="17.28515625" style="59" customWidth="1"/>
    <col min="4622" max="4623" width="11" style="59"/>
    <col min="4624" max="4624" width="7.5703125" style="59" customWidth="1"/>
    <col min="4625" max="4625" width="13.28515625" style="59" customWidth="1"/>
    <col min="4626" max="4626" width="11" style="59"/>
    <col min="4627" max="4628" width="9.85546875" style="59" customWidth="1"/>
    <col min="4629" max="4629" width="14.42578125" style="59" customWidth="1"/>
    <col min="4630" max="4869" width="11" style="59"/>
    <col min="4870" max="4870" width="12.140625" style="59" customWidth="1"/>
    <col min="4871" max="4871" width="13.7109375" style="59" customWidth="1"/>
    <col min="4872" max="4872" width="4" style="59" customWidth="1"/>
    <col min="4873" max="4873" width="14.42578125" style="59" customWidth="1"/>
    <col min="4874" max="4874" width="4" style="59" customWidth="1"/>
    <col min="4875" max="4875" width="17.28515625" style="59" customWidth="1"/>
    <col min="4876" max="4876" width="3.140625" style="59" customWidth="1"/>
    <col min="4877" max="4877" width="17.28515625" style="59" customWidth="1"/>
    <col min="4878" max="4879" width="11" style="59"/>
    <col min="4880" max="4880" width="7.5703125" style="59" customWidth="1"/>
    <col min="4881" max="4881" width="13.28515625" style="59" customWidth="1"/>
    <col min="4882" max="4882" width="11" style="59"/>
    <col min="4883" max="4884" width="9.85546875" style="59" customWidth="1"/>
    <col min="4885" max="4885" width="14.42578125" style="59" customWidth="1"/>
    <col min="4886" max="5125" width="11" style="59"/>
    <col min="5126" max="5126" width="12.140625" style="59" customWidth="1"/>
    <col min="5127" max="5127" width="13.7109375" style="59" customWidth="1"/>
    <col min="5128" max="5128" width="4" style="59" customWidth="1"/>
    <col min="5129" max="5129" width="14.42578125" style="59" customWidth="1"/>
    <col min="5130" max="5130" width="4" style="59" customWidth="1"/>
    <col min="5131" max="5131" width="17.28515625" style="59" customWidth="1"/>
    <col min="5132" max="5132" width="3.140625" style="59" customWidth="1"/>
    <col min="5133" max="5133" width="17.28515625" style="59" customWidth="1"/>
    <col min="5134" max="5135" width="11" style="59"/>
    <col min="5136" max="5136" width="7.5703125" style="59" customWidth="1"/>
    <col min="5137" max="5137" width="13.28515625" style="59" customWidth="1"/>
    <col min="5138" max="5138" width="11" style="59"/>
    <col min="5139" max="5140" width="9.85546875" style="59" customWidth="1"/>
    <col min="5141" max="5141" width="14.42578125" style="59" customWidth="1"/>
    <col min="5142" max="5381" width="11" style="59"/>
    <col min="5382" max="5382" width="12.140625" style="59" customWidth="1"/>
    <col min="5383" max="5383" width="13.7109375" style="59" customWidth="1"/>
    <col min="5384" max="5384" width="4" style="59" customWidth="1"/>
    <col min="5385" max="5385" width="14.42578125" style="59" customWidth="1"/>
    <col min="5386" max="5386" width="4" style="59" customWidth="1"/>
    <col min="5387" max="5387" width="17.28515625" style="59" customWidth="1"/>
    <col min="5388" max="5388" width="3.140625" style="59" customWidth="1"/>
    <col min="5389" max="5389" width="17.28515625" style="59" customWidth="1"/>
    <col min="5390" max="5391" width="11" style="59"/>
    <col min="5392" max="5392" width="7.5703125" style="59" customWidth="1"/>
    <col min="5393" max="5393" width="13.28515625" style="59" customWidth="1"/>
    <col min="5394" max="5394" width="11" style="59"/>
    <col min="5395" max="5396" width="9.85546875" style="59" customWidth="1"/>
    <col min="5397" max="5397" width="14.42578125" style="59" customWidth="1"/>
    <col min="5398" max="5637" width="11" style="59"/>
    <col min="5638" max="5638" width="12.140625" style="59" customWidth="1"/>
    <col min="5639" max="5639" width="13.7109375" style="59" customWidth="1"/>
    <col min="5640" max="5640" width="4" style="59" customWidth="1"/>
    <col min="5641" max="5641" width="14.42578125" style="59" customWidth="1"/>
    <col min="5642" max="5642" width="4" style="59" customWidth="1"/>
    <col min="5643" max="5643" width="17.28515625" style="59" customWidth="1"/>
    <col min="5644" max="5644" width="3.140625" style="59" customWidth="1"/>
    <col min="5645" max="5645" width="17.28515625" style="59" customWidth="1"/>
    <col min="5646" max="5647" width="11" style="59"/>
    <col min="5648" max="5648" width="7.5703125" style="59" customWidth="1"/>
    <col min="5649" max="5649" width="13.28515625" style="59" customWidth="1"/>
    <col min="5650" max="5650" width="11" style="59"/>
    <col min="5651" max="5652" width="9.85546875" style="59" customWidth="1"/>
    <col min="5653" max="5653" width="14.42578125" style="59" customWidth="1"/>
    <col min="5654" max="5893" width="11" style="59"/>
    <col min="5894" max="5894" width="12.140625" style="59" customWidth="1"/>
    <col min="5895" max="5895" width="13.7109375" style="59" customWidth="1"/>
    <col min="5896" max="5896" width="4" style="59" customWidth="1"/>
    <col min="5897" max="5897" width="14.42578125" style="59" customWidth="1"/>
    <col min="5898" max="5898" width="4" style="59" customWidth="1"/>
    <col min="5899" max="5899" width="17.28515625" style="59" customWidth="1"/>
    <col min="5900" max="5900" width="3.140625" style="59" customWidth="1"/>
    <col min="5901" max="5901" width="17.28515625" style="59" customWidth="1"/>
    <col min="5902" max="5903" width="11" style="59"/>
    <col min="5904" max="5904" width="7.5703125" style="59" customWidth="1"/>
    <col min="5905" max="5905" width="13.28515625" style="59" customWidth="1"/>
    <col min="5906" max="5906" width="11" style="59"/>
    <col min="5907" max="5908" width="9.85546875" style="59" customWidth="1"/>
    <col min="5909" max="5909" width="14.42578125" style="59" customWidth="1"/>
    <col min="5910" max="6149" width="11" style="59"/>
    <col min="6150" max="6150" width="12.140625" style="59" customWidth="1"/>
    <col min="6151" max="6151" width="13.7109375" style="59" customWidth="1"/>
    <col min="6152" max="6152" width="4" style="59" customWidth="1"/>
    <col min="6153" max="6153" width="14.42578125" style="59" customWidth="1"/>
    <col min="6154" max="6154" width="4" style="59" customWidth="1"/>
    <col min="6155" max="6155" width="17.28515625" style="59" customWidth="1"/>
    <col min="6156" max="6156" width="3.140625" style="59" customWidth="1"/>
    <col min="6157" max="6157" width="17.28515625" style="59" customWidth="1"/>
    <col min="6158" max="6159" width="11" style="59"/>
    <col min="6160" max="6160" width="7.5703125" style="59" customWidth="1"/>
    <col min="6161" max="6161" width="13.28515625" style="59" customWidth="1"/>
    <col min="6162" max="6162" width="11" style="59"/>
    <col min="6163" max="6164" width="9.85546875" style="59" customWidth="1"/>
    <col min="6165" max="6165" width="14.42578125" style="59" customWidth="1"/>
    <col min="6166" max="6405" width="11" style="59"/>
    <col min="6406" max="6406" width="12.140625" style="59" customWidth="1"/>
    <col min="6407" max="6407" width="13.7109375" style="59" customWidth="1"/>
    <col min="6408" max="6408" width="4" style="59" customWidth="1"/>
    <col min="6409" max="6409" width="14.42578125" style="59" customWidth="1"/>
    <col min="6410" max="6410" width="4" style="59" customWidth="1"/>
    <col min="6411" max="6411" width="17.28515625" style="59" customWidth="1"/>
    <col min="6412" max="6412" width="3.140625" style="59" customWidth="1"/>
    <col min="6413" max="6413" width="17.28515625" style="59" customWidth="1"/>
    <col min="6414" max="6415" width="11" style="59"/>
    <col min="6416" max="6416" width="7.5703125" style="59" customWidth="1"/>
    <col min="6417" max="6417" width="13.28515625" style="59" customWidth="1"/>
    <col min="6418" max="6418" width="11" style="59"/>
    <col min="6419" max="6420" width="9.85546875" style="59" customWidth="1"/>
    <col min="6421" max="6421" width="14.42578125" style="59" customWidth="1"/>
    <col min="6422" max="6661" width="11" style="59"/>
    <col min="6662" max="6662" width="12.140625" style="59" customWidth="1"/>
    <col min="6663" max="6663" width="13.7109375" style="59" customWidth="1"/>
    <col min="6664" max="6664" width="4" style="59" customWidth="1"/>
    <col min="6665" max="6665" width="14.42578125" style="59" customWidth="1"/>
    <col min="6666" max="6666" width="4" style="59" customWidth="1"/>
    <col min="6667" max="6667" width="17.28515625" style="59" customWidth="1"/>
    <col min="6668" max="6668" width="3.140625" style="59" customWidth="1"/>
    <col min="6669" max="6669" width="17.28515625" style="59" customWidth="1"/>
    <col min="6670" max="6671" width="11" style="59"/>
    <col min="6672" max="6672" width="7.5703125" style="59" customWidth="1"/>
    <col min="6673" max="6673" width="13.28515625" style="59" customWidth="1"/>
    <col min="6674" max="6674" width="11" style="59"/>
    <col min="6675" max="6676" width="9.85546875" style="59" customWidth="1"/>
    <col min="6677" max="6677" width="14.42578125" style="59" customWidth="1"/>
    <col min="6678" max="6917" width="11" style="59"/>
    <col min="6918" max="6918" width="12.140625" style="59" customWidth="1"/>
    <col min="6919" max="6919" width="13.7109375" style="59" customWidth="1"/>
    <col min="6920" max="6920" width="4" style="59" customWidth="1"/>
    <col min="6921" max="6921" width="14.42578125" style="59" customWidth="1"/>
    <col min="6922" max="6922" width="4" style="59" customWidth="1"/>
    <col min="6923" max="6923" width="17.28515625" style="59" customWidth="1"/>
    <col min="6924" max="6924" width="3.140625" style="59" customWidth="1"/>
    <col min="6925" max="6925" width="17.28515625" style="59" customWidth="1"/>
    <col min="6926" max="6927" width="11" style="59"/>
    <col min="6928" max="6928" width="7.5703125" style="59" customWidth="1"/>
    <col min="6929" max="6929" width="13.28515625" style="59" customWidth="1"/>
    <col min="6930" max="6930" width="11" style="59"/>
    <col min="6931" max="6932" width="9.85546875" style="59" customWidth="1"/>
    <col min="6933" max="6933" width="14.42578125" style="59" customWidth="1"/>
    <col min="6934" max="7173" width="11" style="59"/>
    <col min="7174" max="7174" width="12.140625" style="59" customWidth="1"/>
    <col min="7175" max="7175" width="13.7109375" style="59" customWidth="1"/>
    <col min="7176" max="7176" width="4" style="59" customWidth="1"/>
    <col min="7177" max="7177" width="14.42578125" style="59" customWidth="1"/>
    <col min="7178" max="7178" width="4" style="59" customWidth="1"/>
    <col min="7179" max="7179" width="17.28515625" style="59" customWidth="1"/>
    <col min="7180" max="7180" width="3.140625" style="59" customWidth="1"/>
    <col min="7181" max="7181" width="17.28515625" style="59" customWidth="1"/>
    <col min="7182" max="7183" width="11" style="59"/>
    <col min="7184" max="7184" width="7.5703125" style="59" customWidth="1"/>
    <col min="7185" max="7185" width="13.28515625" style="59" customWidth="1"/>
    <col min="7186" max="7186" width="11" style="59"/>
    <col min="7187" max="7188" width="9.85546875" style="59" customWidth="1"/>
    <col min="7189" max="7189" width="14.42578125" style="59" customWidth="1"/>
    <col min="7190" max="7429" width="11" style="59"/>
    <col min="7430" max="7430" width="12.140625" style="59" customWidth="1"/>
    <col min="7431" max="7431" width="13.7109375" style="59" customWidth="1"/>
    <col min="7432" max="7432" width="4" style="59" customWidth="1"/>
    <col min="7433" max="7433" width="14.42578125" style="59" customWidth="1"/>
    <col min="7434" max="7434" width="4" style="59" customWidth="1"/>
    <col min="7435" max="7435" width="17.28515625" style="59" customWidth="1"/>
    <col min="7436" max="7436" width="3.140625" style="59" customWidth="1"/>
    <col min="7437" max="7437" width="17.28515625" style="59" customWidth="1"/>
    <col min="7438" max="7439" width="11" style="59"/>
    <col min="7440" max="7440" width="7.5703125" style="59" customWidth="1"/>
    <col min="7441" max="7441" width="13.28515625" style="59" customWidth="1"/>
    <col min="7442" max="7442" width="11" style="59"/>
    <col min="7443" max="7444" width="9.85546875" style="59" customWidth="1"/>
    <col min="7445" max="7445" width="14.42578125" style="59" customWidth="1"/>
    <col min="7446" max="7685" width="11" style="59"/>
    <col min="7686" max="7686" width="12.140625" style="59" customWidth="1"/>
    <col min="7687" max="7687" width="13.7109375" style="59" customWidth="1"/>
    <col min="7688" max="7688" width="4" style="59" customWidth="1"/>
    <col min="7689" max="7689" width="14.42578125" style="59" customWidth="1"/>
    <col min="7690" max="7690" width="4" style="59" customWidth="1"/>
    <col min="7691" max="7691" width="17.28515625" style="59" customWidth="1"/>
    <col min="7692" max="7692" width="3.140625" style="59" customWidth="1"/>
    <col min="7693" max="7693" width="17.28515625" style="59" customWidth="1"/>
    <col min="7694" max="7695" width="11" style="59"/>
    <col min="7696" max="7696" width="7.5703125" style="59" customWidth="1"/>
    <col min="7697" max="7697" width="13.28515625" style="59" customWidth="1"/>
    <col min="7698" max="7698" width="11" style="59"/>
    <col min="7699" max="7700" width="9.85546875" style="59" customWidth="1"/>
    <col min="7701" max="7701" width="14.42578125" style="59" customWidth="1"/>
    <col min="7702" max="7941" width="11" style="59"/>
    <col min="7942" max="7942" width="12.140625" style="59" customWidth="1"/>
    <col min="7943" max="7943" width="13.7109375" style="59" customWidth="1"/>
    <col min="7944" max="7944" width="4" style="59" customWidth="1"/>
    <col min="7945" max="7945" width="14.42578125" style="59" customWidth="1"/>
    <col min="7946" max="7946" width="4" style="59" customWidth="1"/>
    <col min="7947" max="7947" width="17.28515625" style="59" customWidth="1"/>
    <col min="7948" max="7948" width="3.140625" style="59" customWidth="1"/>
    <col min="7949" max="7949" width="17.28515625" style="59" customWidth="1"/>
    <col min="7950" max="7951" width="11" style="59"/>
    <col min="7952" max="7952" width="7.5703125" style="59" customWidth="1"/>
    <col min="7953" max="7953" width="13.28515625" style="59" customWidth="1"/>
    <col min="7954" max="7954" width="11" style="59"/>
    <col min="7955" max="7956" width="9.85546875" style="59" customWidth="1"/>
    <col min="7957" max="7957" width="14.42578125" style="59" customWidth="1"/>
    <col min="7958" max="8197" width="11" style="59"/>
    <col min="8198" max="8198" width="12.140625" style="59" customWidth="1"/>
    <col min="8199" max="8199" width="13.7109375" style="59" customWidth="1"/>
    <col min="8200" max="8200" width="4" style="59" customWidth="1"/>
    <col min="8201" max="8201" width="14.42578125" style="59" customWidth="1"/>
    <col min="8202" max="8202" width="4" style="59" customWidth="1"/>
    <col min="8203" max="8203" width="17.28515625" style="59" customWidth="1"/>
    <col min="8204" max="8204" width="3.140625" style="59" customWidth="1"/>
    <col min="8205" max="8205" width="17.28515625" style="59" customWidth="1"/>
    <col min="8206" max="8207" width="11" style="59"/>
    <col min="8208" max="8208" width="7.5703125" style="59" customWidth="1"/>
    <col min="8209" max="8209" width="13.28515625" style="59" customWidth="1"/>
    <col min="8210" max="8210" width="11" style="59"/>
    <col min="8211" max="8212" width="9.85546875" style="59" customWidth="1"/>
    <col min="8213" max="8213" width="14.42578125" style="59" customWidth="1"/>
    <col min="8214" max="8453" width="11" style="59"/>
    <col min="8454" max="8454" width="12.140625" style="59" customWidth="1"/>
    <col min="8455" max="8455" width="13.7109375" style="59" customWidth="1"/>
    <col min="8456" max="8456" width="4" style="59" customWidth="1"/>
    <col min="8457" max="8457" width="14.42578125" style="59" customWidth="1"/>
    <col min="8458" max="8458" width="4" style="59" customWidth="1"/>
    <col min="8459" max="8459" width="17.28515625" style="59" customWidth="1"/>
    <col min="8460" max="8460" width="3.140625" style="59" customWidth="1"/>
    <col min="8461" max="8461" width="17.28515625" style="59" customWidth="1"/>
    <col min="8462" max="8463" width="11" style="59"/>
    <col min="8464" max="8464" width="7.5703125" style="59" customWidth="1"/>
    <col min="8465" max="8465" width="13.28515625" style="59" customWidth="1"/>
    <col min="8466" max="8466" width="11" style="59"/>
    <col min="8467" max="8468" width="9.85546875" style="59" customWidth="1"/>
    <col min="8469" max="8469" width="14.42578125" style="59" customWidth="1"/>
    <col min="8470" max="8709" width="11" style="59"/>
    <col min="8710" max="8710" width="12.140625" style="59" customWidth="1"/>
    <col min="8711" max="8711" width="13.7109375" style="59" customWidth="1"/>
    <col min="8712" max="8712" width="4" style="59" customWidth="1"/>
    <col min="8713" max="8713" width="14.42578125" style="59" customWidth="1"/>
    <col min="8714" max="8714" width="4" style="59" customWidth="1"/>
    <col min="8715" max="8715" width="17.28515625" style="59" customWidth="1"/>
    <col min="8716" max="8716" width="3.140625" style="59" customWidth="1"/>
    <col min="8717" max="8717" width="17.28515625" style="59" customWidth="1"/>
    <col min="8718" max="8719" width="11" style="59"/>
    <col min="8720" max="8720" width="7.5703125" style="59" customWidth="1"/>
    <col min="8721" max="8721" width="13.28515625" style="59" customWidth="1"/>
    <col min="8722" max="8722" width="11" style="59"/>
    <col min="8723" max="8724" width="9.85546875" style="59" customWidth="1"/>
    <col min="8725" max="8725" width="14.42578125" style="59" customWidth="1"/>
    <col min="8726" max="8965" width="11" style="59"/>
    <col min="8966" max="8966" width="12.140625" style="59" customWidth="1"/>
    <col min="8967" max="8967" width="13.7109375" style="59" customWidth="1"/>
    <col min="8968" max="8968" width="4" style="59" customWidth="1"/>
    <col min="8969" max="8969" width="14.42578125" style="59" customWidth="1"/>
    <col min="8970" max="8970" width="4" style="59" customWidth="1"/>
    <col min="8971" max="8971" width="17.28515625" style="59" customWidth="1"/>
    <col min="8972" max="8972" width="3.140625" style="59" customWidth="1"/>
    <col min="8973" max="8973" width="17.28515625" style="59" customWidth="1"/>
    <col min="8974" max="8975" width="11" style="59"/>
    <col min="8976" max="8976" width="7.5703125" style="59" customWidth="1"/>
    <col min="8977" max="8977" width="13.28515625" style="59" customWidth="1"/>
    <col min="8978" max="8978" width="11" style="59"/>
    <col min="8979" max="8980" width="9.85546875" style="59" customWidth="1"/>
    <col min="8981" max="8981" width="14.42578125" style="59" customWidth="1"/>
    <col min="8982" max="9221" width="11" style="59"/>
    <col min="9222" max="9222" width="12.140625" style="59" customWidth="1"/>
    <col min="9223" max="9223" width="13.7109375" style="59" customWidth="1"/>
    <col min="9224" max="9224" width="4" style="59" customWidth="1"/>
    <col min="9225" max="9225" width="14.42578125" style="59" customWidth="1"/>
    <col min="9226" max="9226" width="4" style="59" customWidth="1"/>
    <col min="9227" max="9227" width="17.28515625" style="59" customWidth="1"/>
    <col min="9228" max="9228" width="3.140625" style="59" customWidth="1"/>
    <col min="9229" max="9229" width="17.28515625" style="59" customWidth="1"/>
    <col min="9230" max="9231" width="11" style="59"/>
    <col min="9232" max="9232" width="7.5703125" style="59" customWidth="1"/>
    <col min="9233" max="9233" width="13.28515625" style="59" customWidth="1"/>
    <col min="9234" max="9234" width="11" style="59"/>
    <col min="9235" max="9236" width="9.85546875" style="59" customWidth="1"/>
    <col min="9237" max="9237" width="14.42578125" style="59" customWidth="1"/>
    <col min="9238" max="9477" width="11" style="59"/>
    <col min="9478" max="9478" width="12.140625" style="59" customWidth="1"/>
    <col min="9479" max="9479" width="13.7109375" style="59" customWidth="1"/>
    <col min="9480" max="9480" width="4" style="59" customWidth="1"/>
    <col min="9481" max="9481" width="14.42578125" style="59" customWidth="1"/>
    <col min="9482" max="9482" width="4" style="59" customWidth="1"/>
    <col min="9483" max="9483" width="17.28515625" style="59" customWidth="1"/>
    <col min="9484" max="9484" width="3.140625" style="59" customWidth="1"/>
    <col min="9485" max="9485" width="17.28515625" style="59" customWidth="1"/>
    <col min="9486" max="9487" width="11" style="59"/>
    <col min="9488" max="9488" width="7.5703125" style="59" customWidth="1"/>
    <col min="9489" max="9489" width="13.28515625" style="59" customWidth="1"/>
    <col min="9490" max="9490" width="11" style="59"/>
    <col min="9491" max="9492" width="9.85546875" style="59" customWidth="1"/>
    <col min="9493" max="9493" width="14.42578125" style="59" customWidth="1"/>
    <col min="9494" max="9733" width="11" style="59"/>
    <col min="9734" max="9734" width="12.140625" style="59" customWidth="1"/>
    <col min="9735" max="9735" width="13.7109375" style="59" customWidth="1"/>
    <col min="9736" max="9736" width="4" style="59" customWidth="1"/>
    <col min="9737" max="9737" width="14.42578125" style="59" customWidth="1"/>
    <col min="9738" max="9738" width="4" style="59" customWidth="1"/>
    <col min="9739" max="9739" width="17.28515625" style="59" customWidth="1"/>
    <col min="9740" max="9740" width="3.140625" style="59" customWidth="1"/>
    <col min="9741" max="9741" width="17.28515625" style="59" customWidth="1"/>
    <col min="9742" max="9743" width="11" style="59"/>
    <col min="9744" max="9744" width="7.5703125" style="59" customWidth="1"/>
    <col min="9745" max="9745" width="13.28515625" style="59" customWidth="1"/>
    <col min="9746" max="9746" width="11" style="59"/>
    <col min="9747" max="9748" width="9.85546875" style="59" customWidth="1"/>
    <col min="9749" max="9749" width="14.42578125" style="59" customWidth="1"/>
    <col min="9750" max="9989" width="11" style="59"/>
    <col min="9990" max="9990" width="12.140625" style="59" customWidth="1"/>
    <col min="9991" max="9991" width="13.7109375" style="59" customWidth="1"/>
    <col min="9992" max="9992" width="4" style="59" customWidth="1"/>
    <col min="9993" max="9993" width="14.42578125" style="59" customWidth="1"/>
    <col min="9994" max="9994" width="4" style="59" customWidth="1"/>
    <col min="9995" max="9995" width="17.28515625" style="59" customWidth="1"/>
    <col min="9996" max="9996" width="3.140625" style="59" customWidth="1"/>
    <col min="9997" max="9997" width="17.28515625" style="59" customWidth="1"/>
    <col min="9998" max="9999" width="11" style="59"/>
    <col min="10000" max="10000" width="7.5703125" style="59" customWidth="1"/>
    <col min="10001" max="10001" width="13.28515625" style="59" customWidth="1"/>
    <col min="10002" max="10002" width="11" style="59"/>
    <col min="10003" max="10004" width="9.85546875" style="59" customWidth="1"/>
    <col min="10005" max="10005" width="14.42578125" style="59" customWidth="1"/>
    <col min="10006" max="10245" width="11" style="59"/>
    <col min="10246" max="10246" width="12.140625" style="59" customWidth="1"/>
    <col min="10247" max="10247" width="13.7109375" style="59" customWidth="1"/>
    <col min="10248" max="10248" width="4" style="59" customWidth="1"/>
    <col min="10249" max="10249" width="14.42578125" style="59" customWidth="1"/>
    <col min="10250" max="10250" width="4" style="59" customWidth="1"/>
    <col min="10251" max="10251" width="17.28515625" style="59" customWidth="1"/>
    <col min="10252" max="10252" width="3.140625" style="59" customWidth="1"/>
    <col min="10253" max="10253" width="17.28515625" style="59" customWidth="1"/>
    <col min="10254" max="10255" width="11" style="59"/>
    <col min="10256" max="10256" width="7.5703125" style="59" customWidth="1"/>
    <col min="10257" max="10257" width="13.28515625" style="59" customWidth="1"/>
    <col min="10258" max="10258" width="11" style="59"/>
    <col min="10259" max="10260" width="9.85546875" style="59" customWidth="1"/>
    <col min="10261" max="10261" width="14.42578125" style="59" customWidth="1"/>
    <col min="10262" max="10501" width="11" style="59"/>
    <col min="10502" max="10502" width="12.140625" style="59" customWidth="1"/>
    <col min="10503" max="10503" width="13.7109375" style="59" customWidth="1"/>
    <col min="10504" max="10504" width="4" style="59" customWidth="1"/>
    <col min="10505" max="10505" width="14.42578125" style="59" customWidth="1"/>
    <col min="10506" max="10506" width="4" style="59" customWidth="1"/>
    <col min="10507" max="10507" width="17.28515625" style="59" customWidth="1"/>
    <col min="10508" max="10508" width="3.140625" style="59" customWidth="1"/>
    <col min="10509" max="10509" width="17.28515625" style="59" customWidth="1"/>
    <col min="10510" max="10511" width="11" style="59"/>
    <col min="10512" max="10512" width="7.5703125" style="59" customWidth="1"/>
    <col min="10513" max="10513" width="13.28515625" style="59" customWidth="1"/>
    <col min="10514" max="10514" width="11" style="59"/>
    <col min="10515" max="10516" width="9.85546875" style="59" customWidth="1"/>
    <col min="10517" max="10517" width="14.42578125" style="59" customWidth="1"/>
    <col min="10518" max="10757" width="11" style="59"/>
    <col min="10758" max="10758" width="12.140625" style="59" customWidth="1"/>
    <col min="10759" max="10759" width="13.7109375" style="59" customWidth="1"/>
    <col min="10760" max="10760" width="4" style="59" customWidth="1"/>
    <col min="10761" max="10761" width="14.42578125" style="59" customWidth="1"/>
    <col min="10762" max="10762" width="4" style="59" customWidth="1"/>
    <col min="10763" max="10763" width="17.28515625" style="59" customWidth="1"/>
    <col min="10764" max="10764" width="3.140625" style="59" customWidth="1"/>
    <col min="10765" max="10765" width="17.28515625" style="59" customWidth="1"/>
    <col min="10766" max="10767" width="11" style="59"/>
    <col min="10768" max="10768" width="7.5703125" style="59" customWidth="1"/>
    <col min="10769" max="10769" width="13.28515625" style="59" customWidth="1"/>
    <col min="10770" max="10770" width="11" style="59"/>
    <col min="10771" max="10772" width="9.85546875" style="59" customWidth="1"/>
    <col min="10773" max="10773" width="14.42578125" style="59" customWidth="1"/>
    <col min="10774" max="11013" width="11" style="59"/>
    <col min="11014" max="11014" width="12.140625" style="59" customWidth="1"/>
    <col min="11015" max="11015" width="13.7109375" style="59" customWidth="1"/>
    <col min="11016" max="11016" width="4" style="59" customWidth="1"/>
    <col min="11017" max="11017" width="14.42578125" style="59" customWidth="1"/>
    <col min="11018" max="11018" width="4" style="59" customWidth="1"/>
    <col min="11019" max="11019" width="17.28515625" style="59" customWidth="1"/>
    <col min="11020" max="11020" width="3.140625" style="59" customWidth="1"/>
    <col min="11021" max="11021" width="17.28515625" style="59" customWidth="1"/>
    <col min="11022" max="11023" width="11" style="59"/>
    <col min="11024" max="11024" width="7.5703125" style="59" customWidth="1"/>
    <col min="11025" max="11025" width="13.28515625" style="59" customWidth="1"/>
    <col min="11026" max="11026" width="11" style="59"/>
    <col min="11027" max="11028" width="9.85546875" style="59" customWidth="1"/>
    <col min="11029" max="11029" width="14.42578125" style="59" customWidth="1"/>
    <col min="11030" max="11269" width="11" style="59"/>
    <col min="11270" max="11270" width="12.140625" style="59" customWidth="1"/>
    <col min="11271" max="11271" width="13.7109375" style="59" customWidth="1"/>
    <col min="11272" max="11272" width="4" style="59" customWidth="1"/>
    <col min="11273" max="11273" width="14.42578125" style="59" customWidth="1"/>
    <col min="11274" max="11274" width="4" style="59" customWidth="1"/>
    <col min="11275" max="11275" width="17.28515625" style="59" customWidth="1"/>
    <col min="11276" max="11276" width="3.140625" style="59" customWidth="1"/>
    <col min="11277" max="11277" width="17.28515625" style="59" customWidth="1"/>
    <col min="11278" max="11279" width="11" style="59"/>
    <col min="11280" max="11280" width="7.5703125" style="59" customWidth="1"/>
    <col min="11281" max="11281" width="13.28515625" style="59" customWidth="1"/>
    <col min="11282" max="11282" width="11" style="59"/>
    <col min="11283" max="11284" width="9.85546875" style="59" customWidth="1"/>
    <col min="11285" max="11285" width="14.42578125" style="59" customWidth="1"/>
    <col min="11286" max="11525" width="11" style="59"/>
    <col min="11526" max="11526" width="12.140625" style="59" customWidth="1"/>
    <col min="11527" max="11527" width="13.7109375" style="59" customWidth="1"/>
    <col min="11528" max="11528" width="4" style="59" customWidth="1"/>
    <col min="11529" max="11529" width="14.42578125" style="59" customWidth="1"/>
    <col min="11530" max="11530" width="4" style="59" customWidth="1"/>
    <col min="11531" max="11531" width="17.28515625" style="59" customWidth="1"/>
    <col min="11532" max="11532" width="3.140625" style="59" customWidth="1"/>
    <col min="11533" max="11533" width="17.28515625" style="59" customWidth="1"/>
    <col min="11534" max="11535" width="11" style="59"/>
    <col min="11536" max="11536" width="7.5703125" style="59" customWidth="1"/>
    <col min="11537" max="11537" width="13.28515625" style="59" customWidth="1"/>
    <col min="11538" max="11538" width="11" style="59"/>
    <col min="11539" max="11540" width="9.85546875" style="59" customWidth="1"/>
    <col min="11541" max="11541" width="14.42578125" style="59" customWidth="1"/>
    <col min="11542" max="11781" width="11" style="59"/>
    <col min="11782" max="11782" width="12.140625" style="59" customWidth="1"/>
    <col min="11783" max="11783" width="13.7109375" style="59" customWidth="1"/>
    <col min="11784" max="11784" width="4" style="59" customWidth="1"/>
    <col min="11785" max="11785" width="14.42578125" style="59" customWidth="1"/>
    <col min="11786" max="11786" width="4" style="59" customWidth="1"/>
    <col min="11787" max="11787" width="17.28515625" style="59" customWidth="1"/>
    <col min="11788" max="11788" width="3.140625" style="59" customWidth="1"/>
    <col min="11789" max="11789" width="17.28515625" style="59" customWidth="1"/>
    <col min="11790" max="11791" width="11" style="59"/>
    <col min="11792" max="11792" width="7.5703125" style="59" customWidth="1"/>
    <col min="11793" max="11793" width="13.28515625" style="59" customWidth="1"/>
    <col min="11794" max="11794" width="11" style="59"/>
    <col min="11795" max="11796" width="9.85546875" style="59" customWidth="1"/>
    <col min="11797" max="11797" width="14.42578125" style="59" customWidth="1"/>
    <col min="11798" max="12037" width="11" style="59"/>
    <col min="12038" max="12038" width="12.140625" style="59" customWidth="1"/>
    <col min="12039" max="12039" width="13.7109375" style="59" customWidth="1"/>
    <col min="12040" max="12040" width="4" style="59" customWidth="1"/>
    <col min="12041" max="12041" width="14.42578125" style="59" customWidth="1"/>
    <col min="12042" max="12042" width="4" style="59" customWidth="1"/>
    <col min="12043" max="12043" width="17.28515625" style="59" customWidth="1"/>
    <col min="12044" max="12044" width="3.140625" style="59" customWidth="1"/>
    <col min="12045" max="12045" width="17.28515625" style="59" customWidth="1"/>
    <col min="12046" max="12047" width="11" style="59"/>
    <col min="12048" max="12048" width="7.5703125" style="59" customWidth="1"/>
    <col min="12049" max="12049" width="13.28515625" style="59" customWidth="1"/>
    <col min="12050" max="12050" width="11" style="59"/>
    <col min="12051" max="12052" width="9.85546875" style="59" customWidth="1"/>
    <col min="12053" max="12053" width="14.42578125" style="59" customWidth="1"/>
    <col min="12054" max="12293" width="11" style="59"/>
    <col min="12294" max="12294" width="12.140625" style="59" customWidth="1"/>
    <col min="12295" max="12295" width="13.7109375" style="59" customWidth="1"/>
    <col min="12296" max="12296" width="4" style="59" customWidth="1"/>
    <col min="12297" max="12297" width="14.42578125" style="59" customWidth="1"/>
    <col min="12298" max="12298" width="4" style="59" customWidth="1"/>
    <col min="12299" max="12299" width="17.28515625" style="59" customWidth="1"/>
    <col min="12300" max="12300" width="3.140625" style="59" customWidth="1"/>
    <col min="12301" max="12301" width="17.28515625" style="59" customWidth="1"/>
    <col min="12302" max="12303" width="11" style="59"/>
    <col min="12304" max="12304" width="7.5703125" style="59" customWidth="1"/>
    <col min="12305" max="12305" width="13.28515625" style="59" customWidth="1"/>
    <col min="12306" max="12306" width="11" style="59"/>
    <col min="12307" max="12308" width="9.85546875" style="59" customWidth="1"/>
    <col min="12309" max="12309" width="14.42578125" style="59" customWidth="1"/>
    <col min="12310" max="12549" width="11" style="59"/>
    <col min="12550" max="12550" width="12.140625" style="59" customWidth="1"/>
    <col min="12551" max="12551" width="13.7109375" style="59" customWidth="1"/>
    <col min="12552" max="12552" width="4" style="59" customWidth="1"/>
    <col min="12553" max="12553" width="14.42578125" style="59" customWidth="1"/>
    <col min="12554" max="12554" width="4" style="59" customWidth="1"/>
    <col min="12555" max="12555" width="17.28515625" style="59" customWidth="1"/>
    <col min="12556" max="12556" width="3.140625" style="59" customWidth="1"/>
    <col min="12557" max="12557" width="17.28515625" style="59" customWidth="1"/>
    <col min="12558" max="12559" width="11" style="59"/>
    <col min="12560" max="12560" width="7.5703125" style="59" customWidth="1"/>
    <col min="12561" max="12561" width="13.28515625" style="59" customWidth="1"/>
    <col min="12562" max="12562" width="11" style="59"/>
    <col min="12563" max="12564" width="9.85546875" style="59" customWidth="1"/>
    <col min="12565" max="12565" width="14.42578125" style="59" customWidth="1"/>
    <col min="12566" max="12805" width="11" style="59"/>
    <col min="12806" max="12806" width="12.140625" style="59" customWidth="1"/>
    <col min="12807" max="12807" width="13.7109375" style="59" customWidth="1"/>
    <col min="12808" max="12808" width="4" style="59" customWidth="1"/>
    <col min="12809" max="12809" width="14.42578125" style="59" customWidth="1"/>
    <col min="12810" max="12810" width="4" style="59" customWidth="1"/>
    <col min="12811" max="12811" width="17.28515625" style="59" customWidth="1"/>
    <col min="12812" max="12812" width="3.140625" style="59" customWidth="1"/>
    <col min="12813" max="12813" width="17.28515625" style="59" customWidth="1"/>
    <col min="12814" max="12815" width="11" style="59"/>
    <col min="12816" max="12816" width="7.5703125" style="59" customWidth="1"/>
    <col min="12817" max="12817" width="13.28515625" style="59" customWidth="1"/>
    <col min="12818" max="12818" width="11" style="59"/>
    <col min="12819" max="12820" width="9.85546875" style="59" customWidth="1"/>
    <col min="12821" max="12821" width="14.42578125" style="59" customWidth="1"/>
    <col min="12822" max="13061" width="11" style="59"/>
    <col min="13062" max="13062" width="12.140625" style="59" customWidth="1"/>
    <col min="13063" max="13063" width="13.7109375" style="59" customWidth="1"/>
    <col min="13064" max="13064" width="4" style="59" customWidth="1"/>
    <col min="13065" max="13065" width="14.42578125" style="59" customWidth="1"/>
    <col min="13066" max="13066" width="4" style="59" customWidth="1"/>
    <col min="13067" max="13067" width="17.28515625" style="59" customWidth="1"/>
    <col min="13068" max="13068" width="3.140625" style="59" customWidth="1"/>
    <col min="13069" max="13069" width="17.28515625" style="59" customWidth="1"/>
    <col min="13070" max="13071" width="11" style="59"/>
    <col min="13072" max="13072" width="7.5703125" style="59" customWidth="1"/>
    <col min="13073" max="13073" width="13.28515625" style="59" customWidth="1"/>
    <col min="13074" max="13074" width="11" style="59"/>
    <col min="13075" max="13076" width="9.85546875" style="59" customWidth="1"/>
    <col min="13077" max="13077" width="14.42578125" style="59" customWidth="1"/>
    <col min="13078" max="13317" width="11" style="59"/>
    <col min="13318" max="13318" width="12.140625" style="59" customWidth="1"/>
    <col min="13319" max="13319" width="13.7109375" style="59" customWidth="1"/>
    <col min="13320" max="13320" width="4" style="59" customWidth="1"/>
    <col min="13321" max="13321" width="14.42578125" style="59" customWidth="1"/>
    <col min="13322" max="13322" width="4" style="59" customWidth="1"/>
    <col min="13323" max="13323" width="17.28515625" style="59" customWidth="1"/>
    <col min="13324" max="13324" width="3.140625" style="59" customWidth="1"/>
    <col min="13325" max="13325" width="17.28515625" style="59" customWidth="1"/>
    <col min="13326" max="13327" width="11" style="59"/>
    <col min="13328" max="13328" width="7.5703125" style="59" customWidth="1"/>
    <col min="13329" max="13329" width="13.28515625" style="59" customWidth="1"/>
    <col min="13330" max="13330" width="11" style="59"/>
    <col min="13331" max="13332" width="9.85546875" style="59" customWidth="1"/>
    <col min="13333" max="13333" width="14.42578125" style="59" customWidth="1"/>
    <col min="13334" max="13573" width="11" style="59"/>
    <col min="13574" max="13574" width="12.140625" style="59" customWidth="1"/>
    <col min="13575" max="13575" width="13.7109375" style="59" customWidth="1"/>
    <col min="13576" max="13576" width="4" style="59" customWidth="1"/>
    <col min="13577" max="13577" width="14.42578125" style="59" customWidth="1"/>
    <col min="13578" max="13578" width="4" style="59" customWidth="1"/>
    <col min="13579" max="13579" width="17.28515625" style="59" customWidth="1"/>
    <col min="13580" max="13580" width="3.140625" style="59" customWidth="1"/>
    <col min="13581" max="13581" width="17.28515625" style="59" customWidth="1"/>
    <col min="13582" max="13583" width="11" style="59"/>
    <col min="13584" max="13584" width="7.5703125" style="59" customWidth="1"/>
    <col min="13585" max="13585" width="13.28515625" style="59" customWidth="1"/>
    <col min="13586" max="13586" width="11" style="59"/>
    <col min="13587" max="13588" width="9.85546875" style="59" customWidth="1"/>
    <col min="13589" max="13589" width="14.42578125" style="59" customWidth="1"/>
    <col min="13590" max="13829" width="11" style="59"/>
    <col min="13830" max="13830" width="12.140625" style="59" customWidth="1"/>
    <col min="13831" max="13831" width="13.7109375" style="59" customWidth="1"/>
    <col min="13832" max="13832" width="4" style="59" customWidth="1"/>
    <col min="13833" max="13833" width="14.42578125" style="59" customWidth="1"/>
    <col min="13834" max="13834" width="4" style="59" customWidth="1"/>
    <col min="13835" max="13835" width="17.28515625" style="59" customWidth="1"/>
    <col min="13836" max="13836" width="3.140625" style="59" customWidth="1"/>
    <col min="13837" max="13837" width="17.28515625" style="59" customWidth="1"/>
    <col min="13838" max="13839" width="11" style="59"/>
    <col min="13840" max="13840" width="7.5703125" style="59" customWidth="1"/>
    <col min="13841" max="13841" width="13.28515625" style="59" customWidth="1"/>
    <col min="13842" max="13842" width="11" style="59"/>
    <col min="13843" max="13844" width="9.85546875" style="59" customWidth="1"/>
    <col min="13845" max="13845" width="14.42578125" style="59" customWidth="1"/>
    <col min="13846" max="14085" width="11" style="59"/>
    <col min="14086" max="14086" width="12.140625" style="59" customWidth="1"/>
    <col min="14087" max="14087" width="13.7109375" style="59" customWidth="1"/>
    <col min="14088" max="14088" width="4" style="59" customWidth="1"/>
    <col min="14089" max="14089" width="14.42578125" style="59" customWidth="1"/>
    <col min="14090" max="14090" width="4" style="59" customWidth="1"/>
    <col min="14091" max="14091" width="17.28515625" style="59" customWidth="1"/>
    <col min="14092" max="14092" width="3.140625" style="59" customWidth="1"/>
    <col min="14093" max="14093" width="17.28515625" style="59" customWidth="1"/>
    <col min="14094" max="14095" width="11" style="59"/>
    <col min="14096" max="14096" width="7.5703125" style="59" customWidth="1"/>
    <col min="14097" max="14097" width="13.28515625" style="59" customWidth="1"/>
    <col min="14098" max="14098" width="11" style="59"/>
    <col min="14099" max="14100" width="9.85546875" style="59" customWidth="1"/>
    <col min="14101" max="14101" width="14.42578125" style="59" customWidth="1"/>
    <col min="14102" max="14341" width="11" style="59"/>
    <col min="14342" max="14342" width="12.140625" style="59" customWidth="1"/>
    <col min="14343" max="14343" width="13.7109375" style="59" customWidth="1"/>
    <col min="14344" max="14344" width="4" style="59" customWidth="1"/>
    <col min="14345" max="14345" width="14.42578125" style="59" customWidth="1"/>
    <col min="14346" max="14346" width="4" style="59" customWidth="1"/>
    <col min="14347" max="14347" width="17.28515625" style="59" customWidth="1"/>
    <col min="14348" max="14348" width="3.140625" style="59" customWidth="1"/>
    <col min="14349" max="14349" width="17.28515625" style="59" customWidth="1"/>
    <col min="14350" max="14351" width="11" style="59"/>
    <col min="14352" max="14352" width="7.5703125" style="59" customWidth="1"/>
    <col min="14353" max="14353" width="13.28515625" style="59" customWidth="1"/>
    <col min="14354" max="14354" width="11" style="59"/>
    <col min="14355" max="14356" width="9.85546875" style="59" customWidth="1"/>
    <col min="14357" max="14357" width="14.42578125" style="59" customWidth="1"/>
    <col min="14358" max="14597" width="11" style="59"/>
    <col min="14598" max="14598" width="12.140625" style="59" customWidth="1"/>
    <col min="14599" max="14599" width="13.7109375" style="59" customWidth="1"/>
    <col min="14600" max="14600" width="4" style="59" customWidth="1"/>
    <col min="14601" max="14601" width="14.42578125" style="59" customWidth="1"/>
    <col min="14602" max="14602" width="4" style="59" customWidth="1"/>
    <col min="14603" max="14603" width="17.28515625" style="59" customWidth="1"/>
    <col min="14604" max="14604" width="3.140625" style="59" customWidth="1"/>
    <col min="14605" max="14605" width="17.28515625" style="59" customWidth="1"/>
    <col min="14606" max="14607" width="11" style="59"/>
    <col min="14608" max="14608" width="7.5703125" style="59" customWidth="1"/>
    <col min="14609" max="14609" width="13.28515625" style="59" customWidth="1"/>
    <col min="14610" max="14610" width="11" style="59"/>
    <col min="14611" max="14612" width="9.85546875" style="59" customWidth="1"/>
    <col min="14613" max="14613" width="14.42578125" style="59" customWidth="1"/>
    <col min="14614" max="14853" width="11" style="59"/>
    <col min="14854" max="14854" width="12.140625" style="59" customWidth="1"/>
    <col min="14855" max="14855" width="13.7109375" style="59" customWidth="1"/>
    <col min="14856" max="14856" width="4" style="59" customWidth="1"/>
    <col min="14857" max="14857" width="14.42578125" style="59" customWidth="1"/>
    <col min="14858" max="14858" width="4" style="59" customWidth="1"/>
    <col min="14859" max="14859" width="17.28515625" style="59" customWidth="1"/>
    <col min="14860" max="14860" width="3.140625" style="59" customWidth="1"/>
    <col min="14861" max="14861" width="17.28515625" style="59" customWidth="1"/>
    <col min="14862" max="14863" width="11" style="59"/>
    <col min="14864" max="14864" width="7.5703125" style="59" customWidth="1"/>
    <col min="14865" max="14865" width="13.28515625" style="59" customWidth="1"/>
    <col min="14866" max="14866" width="11" style="59"/>
    <col min="14867" max="14868" width="9.85546875" style="59" customWidth="1"/>
    <col min="14869" max="14869" width="14.42578125" style="59" customWidth="1"/>
    <col min="14870" max="15109" width="11" style="59"/>
    <col min="15110" max="15110" width="12.140625" style="59" customWidth="1"/>
    <col min="15111" max="15111" width="13.7109375" style="59" customWidth="1"/>
    <col min="15112" max="15112" width="4" style="59" customWidth="1"/>
    <col min="15113" max="15113" width="14.42578125" style="59" customWidth="1"/>
    <col min="15114" max="15114" width="4" style="59" customWidth="1"/>
    <col min="15115" max="15115" width="17.28515625" style="59" customWidth="1"/>
    <col min="15116" max="15116" width="3.140625" style="59" customWidth="1"/>
    <col min="15117" max="15117" width="17.28515625" style="59" customWidth="1"/>
    <col min="15118" max="15119" width="11" style="59"/>
    <col min="15120" max="15120" width="7.5703125" style="59" customWidth="1"/>
    <col min="15121" max="15121" width="13.28515625" style="59" customWidth="1"/>
    <col min="15122" max="15122" width="11" style="59"/>
    <col min="15123" max="15124" width="9.85546875" style="59" customWidth="1"/>
    <col min="15125" max="15125" width="14.42578125" style="59" customWidth="1"/>
    <col min="15126" max="15365" width="11" style="59"/>
    <col min="15366" max="15366" width="12.140625" style="59" customWidth="1"/>
    <col min="15367" max="15367" width="13.7109375" style="59" customWidth="1"/>
    <col min="15368" max="15368" width="4" style="59" customWidth="1"/>
    <col min="15369" max="15369" width="14.42578125" style="59" customWidth="1"/>
    <col min="15370" max="15370" width="4" style="59" customWidth="1"/>
    <col min="15371" max="15371" width="17.28515625" style="59" customWidth="1"/>
    <col min="15372" max="15372" width="3.140625" style="59" customWidth="1"/>
    <col min="15373" max="15373" width="17.28515625" style="59" customWidth="1"/>
    <col min="15374" max="15375" width="11" style="59"/>
    <col min="15376" max="15376" width="7.5703125" style="59" customWidth="1"/>
    <col min="15377" max="15377" width="13.28515625" style="59" customWidth="1"/>
    <col min="15378" max="15378" width="11" style="59"/>
    <col min="15379" max="15380" width="9.85546875" style="59" customWidth="1"/>
    <col min="15381" max="15381" width="14.42578125" style="59" customWidth="1"/>
    <col min="15382" max="15621" width="11" style="59"/>
    <col min="15622" max="15622" width="12.140625" style="59" customWidth="1"/>
    <col min="15623" max="15623" width="13.7109375" style="59" customWidth="1"/>
    <col min="15624" max="15624" width="4" style="59" customWidth="1"/>
    <col min="15625" max="15625" width="14.42578125" style="59" customWidth="1"/>
    <col min="15626" max="15626" width="4" style="59" customWidth="1"/>
    <col min="15627" max="15627" width="17.28515625" style="59" customWidth="1"/>
    <col min="15628" max="15628" width="3.140625" style="59" customWidth="1"/>
    <col min="15629" max="15629" width="17.28515625" style="59" customWidth="1"/>
    <col min="15630" max="15631" width="11" style="59"/>
    <col min="15632" max="15632" width="7.5703125" style="59" customWidth="1"/>
    <col min="15633" max="15633" width="13.28515625" style="59" customWidth="1"/>
    <col min="15634" max="15634" width="11" style="59"/>
    <col min="15635" max="15636" width="9.85546875" style="59" customWidth="1"/>
    <col min="15637" max="15637" width="14.42578125" style="59" customWidth="1"/>
    <col min="15638" max="15877" width="11" style="59"/>
    <col min="15878" max="15878" width="12.140625" style="59" customWidth="1"/>
    <col min="15879" max="15879" width="13.7109375" style="59" customWidth="1"/>
    <col min="15880" max="15880" width="4" style="59" customWidth="1"/>
    <col min="15881" max="15881" width="14.42578125" style="59" customWidth="1"/>
    <col min="15882" max="15882" width="4" style="59" customWidth="1"/>
    <col min="15883" max="15883" width="17.28515625" style="59" customWidth="1"/>
    <col min="15884" max="15884" width="3.140625" style="59" customWidth="1"/>
    <col min="15885" max="15885" width="17.28515625" style="59" customWidth="1"/>
    <col min="15886" max="15887" width="11" style="59"/>
    <col min="15888" max="15888" width="7.5703125" style="59" customWidth="1"/>
    <col min="15889" max="15889" width="13.28515625" style="59" customWidth="1"/>
    <col min="15890" max="15890" width="11" style="59"/>
    <col min="15891" max="15892" width="9.85546875" style="59" customWidth="1"/>
    <col min="15893" max="15893" width="14.42578125" style="59" customWidth="1"/>
    <col min="15894" max="16133" width="11" style="59"/>
    <col min="16134" max="16134" width="12.140625" style="59" customWidth="1"/>
    <col min="16135" max="16135" width="13.7109375" style="59" customWidth="1"/>
    <col min="16136" max="16136" width="4" style="59" customWidth="1"/>
    <col min="16137" max="16137" width="14.42578125" style="59" customWidth="1"/>
    <col min="16138" max="16138" width="4" style="59" customWidth="1"/>
    <col min="16139" max="16139" width="17.28515625" style="59" customWidth="1"/>
    <col min="16140" max="16140" width="3.140625" style="59" customWidth="1"/>
    <col min="16141" max="16141" width="17.28515625" style="59" customWidth="1"/>
    <col min="16142" max="16143" width="11" style="59"/>
    <col min="16144" max="16144" width="7.5703125" style="59" customWidth="1"/>
    <col min="16145" max="16145" width="13.28515625" style="59" customWidth="1"/>
    <col min="16146" max="16146" width="11" style="59"/>
    <col min="16147" max="16148" width="9.85546875" style="59" customWidth="1"/>
    <col min="16149" max="16149" width="14.42578125" style="59" customWidth="1"/>
    <col min="16150" max="16384" width="11" style="59"/>
  </cols>
  <sheetData>
    <row r="1" spans="1:26" x14ac:dyDescent="0.2">
      <c r="A1" s="58" t="s">
        <v>149</v>
      </c>
      <c r="G1" s="58" t="s">
        <v>92</v>
      </c>
      <c r="H1" s="58"/>
      <c r="L1" s="60" t="s">
        <v>150</v>
      </c>
      <c r="M1" s="58"/>
      <c r="N1" s="58"/>
      <c r="O1" s="58"/>
      <c r="V1" s="58" t="s">
        <v>151</v>
      </c>
    </row>
    <row r="2" spans="1:26" s="64" customFormat="1" x14ac:dyDescent="0.2">
      <c r="A2" s="61"/>
      <c r="B2" s="61"/>
      <c r="C2" s="61"/>
      <c r="D2" s="61"/>
      <c r="E2" s="61"/>
      <c r="F2" s="61"/>
      <c r="G2" s="61"/>
      <c r="H2" s="61"/>
      <c r="I2" s="61"/>
      <c r="J2" s="61"/>
      <c r="K2" s="61"/>
      <c r="L2" s="62"/>
      <c r="M2" s="61"/>
      <c r="N2" s="61"/>
      <c r="O2" s="61"/>
      <c r="P2" s="61"/>
      <c r="Q2" s="61"/>
      <c r="R2" s="61"/>
      <c r="S2" s="61"/>
      <c r="T2" s="61"/>
      <c r="U2" s="61"/>
      <c r="V2" s="61"/>
      <c r="W2" s="61"/>
      <c r="X2" s="61"/>
      <c r="Y2" s="61"/>
      <c r="Z2" s="63"/>
    </row>
    <row r="3" spans="1:26" x14ac:dyDescent="0.2">
      <c r="A3" s="58" t="s">
        <v>152</v>
      </c>
      <c r="G3" s="58"/>
      <c r="H3" s="58"/>
      <c r="L3" s="60" t="s">
        <v>153</v>
      </c>
      <c r="V3" s="58" t="s">
        <v>154</v>
      </c>
    </row>
    <row r="4" spans="1:26" x14ac:dyDescent="0.2">
      <c r="G4" s="58"/>
      <c r="H4" s="58"/>
      <c r="L4" s="60" t="s">
        <v>155</v>
      </c>
      <c r="V4" s="58" t="s">
        <v>156</v>
      </c>
    </row>
    <row r="5" spans="1:26" x14ac:dyDescent="0.2">
      <c r="A5" s="58" t="s">
        <v>157</v>
      </c>
      <c r="B5" s="59" t="s">
        <v>158</v>
      </c>
      <c r="G5" s="58"/>
      <c r="J5" s="58"/>
      <c r="K5" s="58"/>
      <c r="L5" s="60" t="s">
        <v>159</v>
      </c>
      <c r="V5" s="59" t="s">
        <v>160</v>
      </c>
    </row>
    <row r="6" spans="1:26" x14ac:dyDescent="0.2">
      <c r="G6" s="58"/>
      <c r="J6" s="58"/>
      <c r="K6" s="58"/>
      <c r="L6" s="60" t="s">
        <v>161</v>
      </c>
      <c r="V6" s="58" t="s">
        <v>162</v>
      </c>
      <c r="W6" s="85" t="s">
        <v>213</v>
      </c>
      <c r="X6" s="85"/>
    </row>
    <row r="7" spans="1:26" x14ac:dyDescent="0.2">
      <c r="A7" s="58" t="s">
        <v>163</v>
      </c>
      <c r="G7" s="58"/>
      <c r="J7" s="58"/>
      <c r="K7" s="58"/>
      <c r="L7" s="60" t="s">
        <v>164</v>
      </c>
      <c r="R7" s="65"/>
    </row>
    <row r="8" spans="1:26" x14ac:dyDescent="0.2">
      <c r="A8" s="58" t="s">
        <v>92</v>
      </c>
      <c r="L8" s="60" t="s">
        <v>165</v>
      </c>
      <c r="P8" s="58"/>
    </row>
    <row r="9" spans="1:26" s="64" customFormat="1" x14ac:dyDescent="0.2">
      <c r="A9" s="61"/>
      <c r="B9" s="61"/>
      <c r="C9" s="61"/>
      <c r="D9" s="61"/>
      <c r="E9" s="61"/>
      <c r="F9" s="61"/>
      <c r="G9" s="61"/>
      <c r="H9" s="61"/>
      <c r="I9" s="61"/>
      <c r="J9" s="61"/>
      <c r="K9" s="61"/>
      <c r="L9" s="61"/>
      <c r="M9" s="61"/>
      <c r="N9" s="61"/>
      <c r="O9" s="61"/>
      <c r="P9" s="61"/>
      <c r="Q9" s="61"/>
      <c r="R9" s="61"/>
      <c r="S9" s="61"/>
      <c r="T9" s="61"/>
      <c r="U9" s="61"/>
      <c r="V9" s="61"/>
      <c r="W9" s="61"/>
      <c r="X9" s="61"/>
      <c r="Y9" s="61"/>
      <c r="Z9" s="63"/>
    </row>
    <row r="12" spans="1:26" x14ac:dyDescent="0.2">
      <c r="B12" s="66"/>
    </row>
    <row r="13" spans="1:26" x14ac:dyDescent="0.2">
      <c r="E13" s="60" t="s">
        <v>166</v>
      </c>
      <c r="I13" s="60"/>
      <c r="J13" s="60"/>
      <c r="K13" s="60" t="s">
        <v>167</v>
      </c>
      <c r="L13" s="60"/>
      <c r="P13" s="60"/>
      <c r="R13" s="60" t="s">
        <v>168</v>
      </c>
      <c r="S13" s="60"/>
      <c r="T13" s="60"/>
      <c r="U13" s="60"/>
      <c r="W13" s="60"/>
      <c r="X13" s="60" t="s">
        <v>167</v>
      </c>
    </row>
    <row r="14" spans="1:26" x14ac:dyDescent="0.2">
      <c r="A14" s="60" t="s">
        <v>169</v>
      </c>
      <c r="E14" s="67" t="s">
        <v>170</v>
      </c>
      <c r="G14" s="60" t="s">
        <v>171</v>
      </c>
      <c r="H14" s="60"/>
      <c r="I14" s="60" t="s">
        <v>172</v>
      </c>
      <c r="J14" s="60"/>
      <c r="K14" s="60" t="s">
        <v>172</v>
      </c>
      <c r="M14" s="60" t="s">
        <v>166</v>
      </c>
      <c r="O14" s="60" t="s">
        <v>171</v>
      </c>
      <c r="R14" s="67" t="s">
        <v>173</v>
      </c>
      <c r="S14" s="60"/>
      <c r="T14" s="60" t="s">
        <v>171</v>
      </c>
      <c r="U14" s="60"/>
      <c r="V14" s="60" t="s">
        <v>172</v>
      </c>
      <c r="W14" s="60"/>
      <c r="X14" s="60" t="s">
        <v>172</v>
      </c>
    </row>
    <row r="15" spans="1:26" x14ac:dyDescent="0.2">
      <c r="A15" s="60" t="s">
        <v>174</v>
      </c>
      <c r="E15" s="62" t="s">
        <v>191</v>
      </c>
      <c r="G15" s="62" t="s">
        <v>175</v>
      </c>
      <c r="H15" s="60"/>
      <c r="I15" s="62" t="s">
        <v>176</v>
      </c>
      <c r="J15" s="60"/>
      <c r="K15" s="62" t="s">
        <v>177</v>
      </c>
      <c r="M15" s="62" t="s">
        <v>214</v>
      </c>
      <c r="O15" s="62" t="s">
        <v>175</v>
      </c>
      <c r="R15" s="62" t="s">
        <v>191</v>
      </c>
      <c r="S15" s="60"/>
      <c r="T15" s="62" t="s">
        <v>175</v>
      </c>
      <c r="U15" s="60"/>
      <c r="V15" s="62" t="s">
        <v>176</v>
      </c>
      <c r="W15" s="60"/>
      <c r="X15" s="62" t="s">
        <v>177</v>
      </c>
    </row>
    <row r="16" spans="1:26" x14ac:dyDescent="0.2">
      <c r="A16" s="60"/>
      <c r="B16" s="58"/>
      <c r="C16" s="58"/>
      <c r="G16" s="58"/>
      <c r="H16" s="58"/>
      <c r="O16" s="58"/>
      <c r="T16" s="58"/>
      <c r="U16" s="58"/>
    </row>
    <row r="17" spans="1:24" x14ac:dyDescent="0.2">
      <c r="A17" s="60">
        <v>1</v>
      </c>
      <c r="B17" s="58" t="s">
        <v>178</v>
      </c>
      <c r="C17" s="58"/>
      <c r="E17" s="68">
        <f>ROUND(('2019 Balance Sheet'!O57)/1000,0)</f>
        <v>501633</v>
      </c>
      <c r="G17" s="69">
        <f>+E17/$E$33</f>
        <v>6.4889640538144999E-2</v>
      </c>
      <c r="H17" s="70"/>
      <c r="I17" s="69">
        <f>('2019 Statement of Earnings'!O36/1000)/SCHLC26!E17</f>
        <v>4.9663277734917764E-2</v>
      </c>
      <c r="J17" s="70"/>
      <c r="K17" s="69">
        <f>G17*I17</f>
        <v>3.2226322401648737E-3</v>
      </c>
      <c r="M17" s="106">
        <v>4299.4120000000003</v>
      </c>
      <c r="O17" s="69">
        <f>+M17/$M$33</f>
        <v>5.7321398835243119E-4</v>
      </c>
      <c r="R17" s="68">
        <v>0</v>
      </c>
      <c r="T17" s="69" t="s">
        <v>179</v>
      </c>
      <c r="U17" s="70"/>
      <c r="V17" s="69" t="s">
        <v>179</v>
      </c>
      <c r="W17" s="70"/>
      <c r="X17" s="69" t="s">
        <v>179</v>
      </c>
    </row>
    <row r="18" spans="1:24" x14ac:dyDescent="0.2">
      <c r="A18" s="60" t="s">
        <v>92</v>
      </c>
      <c r="B18" s="58"/>
      <c r="C18" s="58"/>
      <c r="E18" s="71"/>
      <c r="G18" s="70"/>
      <c r="H18" s="70"/>
      <c r="I18" s="70"/>
      <c r="J18" s="70"/>
      <c r="K18" s="70"/>
      <c r="M18" s="107"/>
      <c r="O18" s="70"/>
      <c r="R18" s="71"/>
      <c r="T18" s="70"/>
      <c r="U18" s="70"/>
      <c r="V18" s="70"/>
      <c r="W18" s="70"/>
      <c r="X18" s="70"/>
    </row>
    <row r="19" spans="1:24" x14ac:dyDescent="0.2">
      <c r="A19" s="60">
        <v>2</v>
      </c>
      <c r="B19" s="58" t="s">
        <v>180</v>
      </c>
      <c r="C19" s="58"/>
      <c r="E19" s="72"/>
      <c r="G19" s="70"/>
      <c r="H19" s="70"/>
      <c r="I19" s="70"/>
      <c r="J19" s="70"/>
      <c r="K19" s="70"/>
      <c r="M19" s="108"/>
      <c r="O19" s="70"/>
      <c r="R19" s="72"/>
      <c r="T19" s="70"/>
      <c r="U19" s="70"/>
      <c r="V19" s="70"/>
      <c r="W19" s="70"/>
      <c r="X19" s="70"/>
    </row>
    <row r="20" spans="1:24" x14ac:dyDescent="0.2">
      <c r="A20" s="60"/>
      <c r="B20" s="60"/>
      <c r="C20" s="58"/>
      <c r="E20" s="71"/>
      <c r="G20" s="70"/>
      <c r="H20" s="70"/>
      <c r="I20" s="70"/>
      <c r="J20" s="70"/>
      <c r="K20" s="70"/>
      <c r="M20" s="107"/>
      <c r="O20" s="70"/>
      <c r="R20" s="71"/>
      <c r="T20" s="70"/>
      <c r="U20" s="70"/>
      <c r="V20" s="70"/>
      <c r="W20" s="70"/>
      <c r="X20" s="70"/>
    </row>
    <row r="21" spans="1:24" x14ac:dyDescent="0.2">
      <c r="A21" s="60">
        <v>3</v>
      </c>
      <c r="B21" s="58" t="s">
        <v>181</v>
      </c>
      <c r="C21" s="58"/>
      <c r="E21" s="68">
        <f>+ROUND('2019 Balance Sheet'!O70/1000,0)</f>
        <v>3546593</v>
      </c>
      <c r="G21" s="69">
        <f>+E21/E$33</f>
        <v>0.45877592763056113</v>
      </c>
      <c r="H21" s="70"/>
      <c r="I21" s="69"/>
      <c r="J21" s="70"/>
      <c r="K21" s="69"/>
      <c r="M21" s="106">
        <v>3813906.3169999998</v>
      </c>
      <c r="O21" s="69">
        <f>+M21/M$33</f>
        <v>0.50848452094614371</v>
      </c>
      <c r="R21" s="68">
        <f>'EUSHI 2021 projected balances '!K10/1000</f>
        <v>3831745.9539999999</v>
      </c>
      <c r="T21" s="69">
        <f>+R21/R$33</f>
        <v>0.5099424037576078</v>
      </c>
      <c r="U21" s="70"/>
      <c r="V21" s="69"/>
      <c r="W21" s="70"/>
      <c r="X21" s="69"/>
    </row>
    <row r="22" spans="1:24" x14ac:dyDescent="0.2">
      <c r="A22" s="60"/>
      <c r="B22" s="60"/>
      <c r="C22" s="58"/>
      <c r="E22" s="73"/>
      <c r="G22" s="70"/>
      <c r="H22" s="70"/>
      <c r="I22" s="70"/>
      <c r="J22" s="70"/>
      <c r="K22" s="70"/>
      <c r="M22" s="109"/>
      <c r="O22" s="70"/>
      <c r="R22" s="73"/>
      <c r="T22" s="70"/>
      <c r="U22" s="70"/>
      <c r="V22" s="70"/>
      <c r="W22" s="70"/>
      <c r="X22" s="70"/>
    </row>
    <row r="23" spans="1:24" x14ac:dyDescent="0.2">
      <c r="A23" s="60">
        <v>4</v>
      </c>
      <c r="B23" s="58" t="s">
        <v>182</v>
      </c>
      <c r="C23" s="58"/>
      <c r="E23" s="68">
        <f>ROUND(('2019 Balance Sheet'!O68+'2019 Balance Sheet'!O72)/1000,0)</f>
        <v>3682330</v>
      </c>
      <c r="G23" s="69">
        <f>+E23/E$33</f>
        <v>0.47633443183129387</v>
      </c>
      <c r="H23" s="70"/>
      <c r="I23" s="70"/>
      <c r="J23" s="70"/>
      <c r="K23" s="70"/>
      <c r="M23" s="106">
        <v>3682330</v>
      </c>
      <c r="O23" s="69">
        <f>+M23/M$33</f>
        <v>0.49094226506550381</v>
      </c>
      <c r="R23" s="68">
        <f>'EUSHI 2021 projected balances '!K12/1000</f>
        <v>3682330</v>
      </c>
      <c r="T23" s="69">
        <f>+R23/R$33</f>
        <v>0.4900575962423922</v>
      </c>
      <c r="U23" s="70"/>
      <c r="V23" s="70"/>
      <c r="W23" s="70"/>
      <c r="X23" s="70"/>
    </row>
    <row r="24" spans="1:24" x14ac:dyDescent="0.2">
      <c r="A24" s="60"/>
      <c r="B24" s="60"/>
      <c r="C24" s="58"/>
      <c r="E24" s="73"/>
      <c r="G24" s="70"/>
      <c r="H24" s="70"/>
      <c r="I24" s="70"/>
      <c r="J24" s="70"/>
      <c r="K24" s="70"/>
      <c r="M24" s="73"/>
      <c r="O24" s="70"/>
      <c r="R24" s="73"/>
      <c r="T24" s="70"/>
      <c r="U24" s="70"/>
      <c r="V24" s="70"/>
      <c r="W24" s="70"/>
      <c r="X24" s="70"/>
    </row>
    <row r="25" spans="1:24" x14ac:dyDescent="0.2">
      <c r="A25" s="60">
        <v>5</v>
      </c>
      <c r="B25" s="58" t="s">
        <v>183</v>
      </c>
      <c r="C25" s="58"/>
      <c r="E25" s="72"/>
      <c r="G25" s="70"/>
      <c r="H25" s="70"/>
      <c r="I25" s="70"/>
      <c r="J25" s="70"/>
      <c r="K25" s="70"/>
      <c r="M25" s="72"/>
      <c r="O25" s="70"/>
      <c r="R25" s="73"/>
      <c r="T25" s="70"/>
      <c r="U25" s="74"/>
      <c r="V25" s="70"/>
      <c r="W25" s="74"/>
      <c r="X25" s="70"/>
    </row>
    <row r="26" spans="1:24" x14ac:dyDescent="0.2">
      <c r="A26" s="60"/>
      <c r="B26" s="60"/>
      <c r="C26" s="58"/>
      <c r="E26" s="73"/>
      <c r="G26" s="70"/>
      <c r="H26" s="70"/>
      <c r="I26" s="70"/>
      <c r="J26" s="70"/>
      <c r="K26" s="70"/>
      <c r="M26" s="73"/>
      <c r="O26" s="70"/>
      <c r="R26" s="73"/>
      <c r="T26" s="70"/>
      <c r="U26" s="74"/>
      <c r="V26" s="70"/>
      <c r="W26" s="74"/>
      <c r="X26" s="70"/>
    </row>
    <row r="27" spans="1:24" x14ac:dyDescent="0.2">
      <c r="A27" s="60">
        <v>6</v>
      </c>
      <c r="B27" s="58" t="s">
        <v>184</v>
      </c>
      <c r="C27" s="58"/>
      <c r="E27" s="73"/>
      <c r="G27" s="70"/>
      <c r="H27" s="70"/>
      <c r="I27" s="70"/>
      <c r="J27" s="70"/>
      <c r="K27" s="70"/>
      <c r="M27" s="73"/>
      <c r="O27" s="70"/>
      <c r="R27" s="73"/>
      <c r="T27" s="70"/>
      <c r="U27" s="74"/>
      <c r="V27" s="70"/>
      <c r="W27" s="74"/>
      <c r="X27" s="70"/>
    </row>
    <row r="28" spans="1:24" x14ac:dyDescent="0.2">
      <c r="A28" s="60"/>
      <c r="B28" s="60"/>
      <c r="C28" s="58"/>
      <c r="E28" s="73"/>
      <c r="G28" s="70"/>
      <c r="H28" s="70"/>
      <c r="I28" s="70"/>
      <c r="J28" s="70"/>
      <c r="K28" s="70"/>
      <c r="M28" s="73"/>
      <c r="O28" s="70"/>
      <c r="R28" s="73"/>
      <c r="T28" s="70"/>
      <c r="U28" s="74"/>
      <c r="V28" s="70"/>
      <c r="W28" s="74"/>
      <c r="X28" s="70"/>
    </row>
    <row r="29" spans="1:24" x14ac:dyDescent="0.2">
      <c r="A29" s="60">
        <v>7</v>
      </c>
      <c r="B29" s="58" t="s">
        <v>185</v>
      </c>
      <c r="E29" s="73"/>
      <c r="G29" s="70"/>
      <c r="H29" s="70"/>
      <c r="I29" s="70"/>
      <c r="J29" s="70"/>
      <c r="K29" s="70"/>
      <c r="M29" s="73"/>
      <c r="O29" s="70"/>
      <c r="R29" s="73"/>
      <c r="T29" s="70"/>
      <c r="U29" s="74"/>
      <c r="V29" s="70"/>
      <c r="W29" s="74"/>
      <c r="X29" s="70"/>
    </row>
    <row r="30" spans="1:24" x14ac:dyDescent="0.2">
      <c r="A30" s="60"/>
      <c r="B30" s="60"/>
      <c r="C30" s="58"/>
      <c r="E30" s="73"/>
      <c r="G30" s="70"/>
      <c r="H30" s="70"/>
      <c r="I30" s="70"/>
      <c r="J30" s="70"/>
      <c r="K30" s="70"/>
      <c r="M30" s="73"/>
      <c r="O30" s="70"/>
      <c r="R30" s="73"/>
      <c r="T30" s="70"/>
      <c r="U30" s="74"/>
      <c r="V30" s="70"/>
      <c r="W30" s="74"/>
      <c r="X30" s="70"/>
    </row>
    <row r="31" spans="1:24" x14ac:dyDescent="0.2">
      <c r="A31" s="60">
        <v>8</v>
      </c>
      <c r="B31" s="59" t="s">
        <v>186</v>
      </c>
      <c r="E31" s="73"/>
      <c r="G31" s="70"/>
      <c r="H31" s="70"/>
      <c r="I31" s="70"/>
      <c r="J31" s="70"/>
      <c r="K31" s="70"/>
      <c r="M31" s="73"/>
      <c r="O31" s="70"/>
      <c r="R31" s="73"/>
      <c r="T31" s="70"/>
      <c r="U31" s="74"/>
      <c r="V31" s="70"/>
      <c r="W31" s="74"/>
      <c r="X31" s="70"/>
    </row>
    <row r="32" spans="1:24" x14ac:dyDescent="0.2">
      <c r="A32" s="60"/>
      <c r="B32" s="60"/>
      <c r="C32" s="58"/>
      <c r="E32" s="73"/>
      <c r="G32" s="70"/>
      <c r="H32" s="70"/>
      <c r="I32" s="70"/>
      <c r="J32" s="70"/>
      <c r="K32" s="70"/>
      <c r="M32" s="73"/>
      <c r="O32" s="70"/>
      <c r="R32" s="73"/>
      <c r="T32" s="70"/>
      <c r="U32" s="74"/>
      <c r="V32" s="70"/>
      <c r="W32" s="74"/>
      <c r="X32" s="70"/>
    </row>
    <row r="33" spans="1:25" ht="13.5" thickBot="1" x14ac:dyDescent="0.25">
      <c r="A33" s="60">
        <v>9</v>
      </c>
      <c r="B33" s="59" t="s">
        <v>187</v>
      </c>
      <c r="E33" s="75">
        <f>SUM(E17:E32)</f>
        <v>7730556</v>
      </c>
      <c r="G33" s="76">
        <f>SUM(G17:G32)</f>
        <v>1</v>
      </c>
      <c r="H33" s="70"/>
      <c r="I33" s="60"/>
      <c r="J33" s="60"/>
      <c r="K33" s="76">
        <f>SUM(K17:K32)</f>
        <v>3.2226322401648737E-3</v>
      </c>
      <c r="M33" s="75">
        <f>SUM(M17:M32)</f>
        <v>7500535.7290000003</v>
      </c>
      <c r="O33" s="76">
        <f>SUM(O17:O32)</f>
        <v>1</v>
      </c>
      <c r="R33" s="75">
        <f>SUM(R17:R32)</f>
        <v>7514075.9539999999</v>
      </c>
      <c r="T33" s="76">
        <f>SUM(T17:T32)</f>
        <v>1</v>
      </c>
      <c r="U33" s="74"/>
      <c r="V33" s="60"/>
      <c r="W33" s="74"/>
      <c r="X33" s="76">
        <f>SUM(X17:X32)</f>
        <v>0</v>
      </c>
    </row>
    <row r="34" spans="1:25" ht="13.5" thickTop="1" x14ac:dyDescent="0.2">
      <c r="I34" s="60"/>
      <c r="J34" s="60"/>
      <c r="K34" s="70"/>
      <c r="S34" s="77"/>
      <c r="T34" s="70"/>
      <c r="U34" s="74"/>
      <c r="V34" s="60"/>
      <c r="W34" s="74"/>
      <c r="X34" s="70"/>
    </row>
    <row r="35" spans="1:25" x14ac:dyDescent="0.2">
      <c r="B35" s="60"/>
      <c r="C35" s="58"/>
      <c r="R35" s="58"/>
      <c r="S35" s="73"/>
      <c r="T35" s="78"/>
      <c r="U35" s="79"/>
      <c r="W35" s="79"/>
    </row>
    <row r="36" spans="1:25" x14ac:dyDescent="0.2">
      <c r="S36" s="77"/>
      <c r="U36" s="77"/>
      <c r="W36" s="79"/>
    </row>
    <row r="37" spans="1:25" x14ac:dyDescent="0.2">
      <c r="A37" s="60">
        <v>10</v>
      </c>
      <c r="E37" s="60"/>
      <c r="F37" s="74"/>
      <c r="J37" s="79"/>
      <c r="K37" s="79"/>
      <c r="P37" s="59" t="s">
        <v>188</v>
      </c>
      <c r="T37" s="74"/>
      <c r="V37" s="79"/>
      <c r="X37" s="79"/>
    </row>
    <row r="38" spans="1:25" x14ac:dyDescent="0.2">
      <c r="K38" s="79"/>
      <c r="T38" s="79"/>
      <c r="U38" s="80"/>
      <c r="V38" s="81"/>
      <c r="X38" s="79"/>
    </row>
    <row r="39" spans="1:25" ht="13.5" thickBot="1" x14ac:dyDescent="0.25">
      <c r="K39" s="79"/>
      <c r="R39" s="78">
        <f>X33</f>
        <v>0</v>
      </c>
      <c r="T39" s="82">
        <f>'Tax Rate'!C5</f>
        <v>0.2452182</v>
      </c>
      <c r="V39" s="68">
        <v>646088.5615384616</v>
      </c>
      <c r="W39" s="83"/>
      <c r="X39" s="84">
        <f>(R39*T39*V39)</f>
        <v>0</v>
      </c>
      <c r="Y39" s="83"/>
    </row>
    <row r="40" spans="1:25" ht="13.5" thickTop="1" x14ac:dyDescent="0.2">
      <c r="K40" s="79"/>
    </row>
    <row r="41" spans="1:25" x14ac:dyDescent="0.2">
      <c r="K41" s="79"/>
    </row>
    <row r="42" spans="1:25" x14ac:dyDescent="0.2">
      <c r="K42" s="79"/>
    </row>
    <row r="43" spans="1:25" x14ac:dyDescent="0.2">
      <c r="B43" s="86" t="s">
        <v>222</v>
      </c>
      <c r="K43" s="79"/>
    </row>
    <row r="45" spans="1:25" x14ac:dyDescent="0.2">
      <c r="U45" s="68"/>
    </row>
    <row r="48" spans="1:25" x14ac:dyDescent="0.2">
      <c r="F48" s="67"/>
    </row>
    <row r="50" spans="1:26" x14ac:dyDescent="0.2">
      <c r="F50" s="67"/>
    </row>
    <row r="52" spans="1:26" x14ac:dyDescent="0.2">
      <c r="F52" s="67"/>
    </row>
    <row r="57" spans="1:26" s="64" customFormat="1" x14ac:dyDescent="0.2">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3"/>
    </row>
    <row r="58" spans="1:26" x14ac:dyDescent="0.2">
      <c r="A58" s="58" t="s">
        <v>189</v>
      </c>
      <c r="V58" s="58" t="s">
        <v>190</v>
      </c>
    </row>
  </sheetData>
  <printOptions horizontalCentered="1"/>
  <pageMargins left="0.5" right="0.5" top="1" bottom="1" header="0.5" footer="0.5"/>
  <pageSetup scale="4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8"/>
  <sheetViews>
    <sheetView workbookViewId="0">
      <selection activeCell="B12" sqref="B12"/>
    </sheetView>
  </sheetViews>
  <sheetFormatPr defaultRowHeight="15" x14ac:dyDescent="0.25"/>
  <cols>
    <col min="1" max="1" width="4.42578125" customWidth="1"/>
    <col min="2" max="2" width="52.5703125" customWidth="1"/>
    <col min="3" max="3" width="17.5703125" customWidth="1"/>
    <col min="4" max="4" width="13.7109375" customWidth="1"/>
    <col min="5" max="5" width="16.28515625" bestFit="1" customWidth="1"/>
    <col min="6" max="6" width="15.28515625" bestFit="1" customWidth="1"/>
    <col min="7" max="7" width="13.7109375" bestFit="1" customWidth="1"/>
  </cols>
  <sheetData>
    <row r="1" spans="2:5" x14ac:dyDescent="0.25">
      <c r="C1" s="13"/>
    </row>
    <row r="3" spans="2:5" x14ac:dyDescent="0.25">
      <c r="B3" t="s">
        <v>146</v>
      </c>
      <c r="C3" s="57">
        <v>4.4580000000000002E-2</v>
      </c>
    </row>
    <row r="4" spans="2:5" x14ac:dyDescent="0.25">
      <c r="B4" t="s">
        <v>147</v>
      </c>
      <c r="C4" s="87">
        <v>0.21</v>
      </c>
    </row>
    <row r="5" spans="2:5" x14ac:dyDescent="0.25">
      <c r="B5" t="s">
        <v>148</v>
      </c>
      <c r="C5" s="57">
        <f>C4+C3*(1-C4)</f>
        <v>0.2452182</v>
      </c>
    </row>
    <row r="9" spans="2:5" x14ac:dyDescent="0.25">
      <c r="C9" s="13"/>
      <c r="E9" s="13"/>
    </row>
    <row r="10" spans="2:5" x14ac:dyDescent="0.25">
      <c r="C10" s="13"/>
    </row>
    <row r="11" spans="2:5" x14ac:dyDescent="0.25">
      <c r="C11" s="13"/>
      <c r="E11" s="13"/>
    </row>
    <row r="12" spans="2:5" x14ac:dyDescent="0.25">
      <c r="C12" s="13"/>
    </row>
    <row r="13" spans="2:5" x14ac:dyDescent="0.25">
      <c r="C13" s="13"/>
      <c r="E13" s="14"/>
    </row>
    <row r="14" spans="2:5" x14ac:dyDescent="0.25">
      <c r="C14" s="13"/>
    </row>
    <row r="15" spans="2:5" x14ac:dyDescent="0.25">
      <c r="C15" s="13"/>
    </row>
    <row r="16" spans="2:5" x14ac:dyDescent="0.25">
      <c r="C16" s="13"/>
    </row>
    <row r="17" spans="3:3" x14ac:dyDescent="0.25">
      <c r="C17" s="13"/>
    </row>
    <row r="18" spans="3:3" x14ac:dyDescent="0.25">
      <c r="C18" s="1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topLeftCell="A4" workbookViewId="0">
      <pane xSplit="1" ySplit="4" topLeftCell="L31" activePane="bottomRight" state="frozen"/>
      <selection activeCell="A4" sqref="A4"/>
      <selection pane="topRight" activeCell="B4" sqref="B4"/>
      <selection pane="bottomLeft" activeCell="A8" sqref="A8"/>
      <selection pane="bottomRight" activeCell="A36" sqref="A36"/>
    </sheetView>
  </sheetViews>
  <sheetFormatPr defaultColWidth="9" defaultRowHeight="15" x14ac:dyDescent="0.25"/>
  <cols>
    <col min="1" max="1" width="46" style="1" customWidth="1"/>
    <col min="2" max="3" width="17.140625" style="1" customWidth="1"/>
    <col min="4" max="14" width="16" style="1" customWidth="1"/>
    <col min="15" max="15" width="10.28515625" style="1" bestFit="1" customWidth="1"/>
    <col min="16" max="16384" width="9" style="1"/>
  </cols>
  <sheetData>
    <row r="1" spans="1:15" x14ac:dyDescent="0.25">
      <c r="A1" s="124" t="s">
        <v>71</v>
      </c>
      <c r="B1" s="124"/>
      <c r="C1" s="124"/>
    </row>
    <row r="2" spans="1:15" x14ac:dyDescent="0.25">
      <c r="A2" s="125" t="s">
        <v>93</v>
      </c>
      <c r="B2" s="126"/>
      <c r="C2" s="126"/>
    </row>
    <row r="3" spans="1:15" x14ac:dyDescent="0.25">
      <c r="A3" s="126" t="s">
        <v>94</v>
      </c>
      <c r="B3" s="126"/>
      <c r="C3" s="126"/>
    </row>
    <row r="4" spans="1:15" s="20" customFormat="1" ht="10.5" x14ac:dyDescent="0.15">
      <c r="A4" s="15"/>
      <c r="B4" s="19">
        <v>43435</v>
      </c>
      <c r="C4" s="15" t="s">
        <v>95</v>
      </c>
      <c r="D4" s="20" t="s">
        <v>96</v>
      </c>
      <c r="E4" s="20" t="s">
        <v>97</v>
      </c>
      <c r="F4" s="20" t="s">
        <v>98</v>
      </c>
      <c r="G4" s="20" t="s">
        <v>99</v>
      </c>
      <c r="H4" s="20" t="s">
        <v>100</v>
      </c>
      <c r="I4" s="20" t="s">
        <v>101</v>
      </c>
      <c r="J4" s="20" t="s">
        <v>102</v>
      </c>
      <c r="K4" s="20" t="s">
        <v>103</v>
      </c>
      <c r="L4" s="20" t="s">
        <v>104</v>
      </c>
      <c r="M4" s="20" t="s">
        <v>105</v>
      </c>
      <c r="N4" s="20" t="s">
        <v>106</v>
      </c>
    </row>
    <row r="5" spans="1:15" x14ac:dyDescent="0.25">
      <c r="A5" s="2"/>
      <c r="B5" s="8" t="s">
        <v>107</v>
      </c>
      <c r="C5" s="15" t="s">
        <v>107</v>
      </c>
      <c r="D5" s="15" t="s">
        <v>107</v>
      </c>
      <c r="E5" s="15" t="s">
        <v>107</v>
      </c>
      <c r="F5" s="15" t="s">
        <v>107</v>
      </c>
      <c r="G5" s="15" t="s">
        <v>107</v>
      </c>
      <c r="H5" s="15" t="s">
        <v>107</v>
      </c>
      <c r="I5" s="15" t="s">
        <v>107</v>
      </c>
      <c r="J5" s="15" t="s">
        <v>107</v>
      </c>
      <c r="K5" s="15" t="s">
        <v>107</v>
      </c>
      <c r="L5" s="15" t="s">
        <v>107</v>
      </c>
      <c r="M5" s="15" t="s">
        <v>107</v>
      </c>
      <c r="N5" s="15" t="s">
        <v>107</v>
      </c>
    </row>
    <row r="6" spans="1:15" x14ac:dyDescent="0.25">
      <c r="A6" s="2"/>
      <c r="B6" s="9" t="s">
        <v>108</v>
      </c>
      <c r="C6" s="16" t="s">
        <v>108</v>
      </c>
      <c r="D6" s="16" t="s">
        <v>108</v>
      </c>
      <c r="E6" s="16" t="s">
        <v>108</v>
      </c>
      <c r="F6" s="16" t="s">
        <v>108</v>
      </c>
      <c r="G6" s="16" t="s">
        <v>108</v>
      </c>
      <c r="H6" s="16" t="s">
        <v>108</v>
      </c>
      <c r="I6" s="16" t="s">
        <v>108</v>
      </c>
      <c r="J6" s="16" t="s">
        <v>108</v>
      </c>
      <c r="K6" s="16" t="s">
        <v>108</v>
      </c>
      <c r="L6" s="16" t="s">
        <v>108</v>
      </c>
      <c r="M6" s="16" t="s">
        <v>108</v>
      </c>
      <c r="N6" s="16" t="s">
        <v>108</v>
      </c>
    </row>
    <row r="7" spans="1:15" ht="17.25" customHeight="1" x14ac:dyDescent="0.25">
      <c r="A7" s="2"/>
      <c r="B7" s="9" t="s">
        <v>3</v>
      </c>
      <c r="C7" s="16" t="s">
        <v>3</v>
      </c>
      <c r="D7" s="16" t="s">
        <v>3</v>
      </c>
      <c r="E7" s="16" t="s">
        <v>3</v>
      </c>
      <c r="F7" s="16" t="s">
        <v>3</v>
      </c>
      <c r="G7" s="16" t="s">
        <v>3</v>
      </c>
      <c r="H7" s="16" t="s">
        <v>3</v>
      </c>
      <c r="I7" s="16" t="s">
        <v>3</v>
      </c>
      <c r="J7" s="16" t="s">
        <v>3</v>
      </c>
      <c r="K7" s="16" t="s">
        <v>3</v>
      </c>
      <c r="L7" s="16" t="s">
        <v>3</v>
      </c>
      <c r="M7" s="16" t="s">
        <v>3</v>
      </c>
      <c r="N7" s="16" t="s">
        <v>3</v>
      </c>
      <c r="O7" s="16" t="s">
        <v>145</v>
      </c>
    </row>
    <row r="8" spans="1:15" x14ac:dyDescent="0.25">
      <c r="A8" s="2"/>
      <c r="B8" s="3"/>
      <c r="C8" s="3"/>
      <c r="D8" s="3"/>
      <c r="E8" s="3"/>
      <c r="F8" s="3"/>
      <c r="G8" s="3"/>
      <c r="H8" s="3"/>
      <c r="I8" s="3"/>
      <c r="J8" s="3"/>
      <c r="K8" s="3"/>
      <c r="L8" s="3"/>
      <c r="M8" s="3"/>
      <c r="N8" s="3"/>
    </row>
    <row r="9" spans="1:15" x14ac:dyDescent="0.25">
      <c r="A9" s="21" t="s">
        <v>72</v>
      </c>
      <c r="B9" s="3"/>
      <c r="C9" s="3"/>
      <c r="D9" s="3"/>
      <c r="E9" s="3"/>
      <c r="F9" s="3"/>
      <c r="G9" s="3"/>
      <c r="H9" s="3"/>
      <c r="I9" s="3"/>
      <c r="J9" s="3"/>
      <c r="K9" s="3"/>
      <c r="L9" s="3"/>
      <c r="M9" s="3"/>
      <c r="N9" s="3"/>
    </row>
    <row r="10" spans="1:15" x14ac:dyDescent="0.25">
      <c r="A10" s="7"/>
      <c r="B10" s="3"/>
      <c r="C10" s="3"/>
      <c r="D10" s="3"/>
      <c r="E10" s="22"/>
      <c r="F10" s="22"/>
      <c r="G10" s="22"/>
      <c r="H10" s="22"/>
      <c r="I10" s="22"/>
      <c r="J10" s="22"/>
      <c r="K10" s="22"/>
      <c r="L10" s="22"/>
      <c r="M10" s="22"/>
      <c r="N10" s="22"/>
    </row>
    <row r="11" spans="1:15" x14ac:dyDescent="0.25">
      <c r="A11" s="21" t="s">
        <v>73</v>
      </c>
      <c r="B11" s="3"/>
      <c r="C11" s="3"/>
      <c r="D11" s="3"/>
      <c r="E11" s="23"/>
      <c r="F11" s="23"/>
      <c r="G11" s="23"/>
      <c r="H11" s="23"/>
      <c r="I11" s="23"/>
      <c r="J11" s="23"/>
      <c r="K11" s="23"/>
      <c r="L11" s="23"/>
      <c r="M11" s="23"/>
      <c r="N11" s="23"/>
    </row>
    <row r="12" spans="1:15" x14ac:dyDescent="0.25">
      <c r="A12" s="21" t="s">
        <v>74</v>
      </c>
      <c r="B12" s="10">
        <v>918271</v>
      </c>
      <c r="C12" s="4">
        <v>184106</v>
      </c>
      <c r="D12" s="4">
        <v>141571</v>
      </c>
      <c r="E12" s="24">
        <v>-953239</v>
      </c>
      <c r="F12" s="4">
        <v>-227320</v>
      </c>
      <c r="G12" s="4">
        <v>73928</v>
      </c>
      <c r="H12" s="4">
        <v>697142</v>
      </c>
      <c r="I12" s="4">
        <v>-559843</v>
      </c>
      <c r="J12" s="4">
        <v>44707</v>
      </c>
      <c r="K12" s="4">
        <v>-122912</v>
      </c>
      <c r="L12" s="4">
        <v>83933</v>
      </c>
      <c r="M12" s="4">
        <v>52081</v>
      </c>
      <c r="N12" s="4">
        <v>-421486</v>
      </c>
    </row>
    <row r="13" spans="1:15" x14ac:dyDescent="0.25">
      <c r="A13" s="21" t="s">
        <v>75</v>
      </c>
      <c r="B13" s="10">
        <v>148862</v>
      </c>
      <c r="C13" s="5" t="s">
        <v>13</v>
      </c>
      <c r="D13" s="5" t="s">
        <v>13</v>
      </c>
      <c r="E13" s="24">
        <v>158403</v>
      </c>
      <c r="F13" s="4">
        <v>800</v>
      </c>
      <c r="G13" s="5" t="s">
        <v>13</v>
      </c>
      <c r="H13" s="4">
        <v>165819</v>
      </c>
      <c r="I13" s="5" t="s">
        <v>13</v>
      </c>
      <c r="J13" s="24"/>
      <c r="K13" s="4">
        <v>162511</v>
      </c>
      <c r="L13" s="24"/>
      <c r="M13" s="24"/>
      <c r="N13" s="4">
        <v>137222</v>
      </c>
    </row>
    <row r="14" spans="1:15" x14ac:dyDescent="0.25">
      <c r="A14" s="25" t="s">
        <v>76</v>
      </c>
      <c r="B14" s="10">
        <v>148862</v>
      </c>
      <c r="C14" s="5" t="s">
        <v>13</v>
      </c>
      <c r="D14" s="5" t="s">
        <v>13</v>
      </c>
      <c r="E14" s="24">
        <v>158403</v>
      </c>
      <c r="F14" s="4">
        <v>800</v>
      </c>
      <c r="G14" s="5" t="s">
        <v>13</v>
      </c>
      <c r="H14" s="4">
        <v>165819</v>
      </c>
      <c r="I14" s="5" t="s">
        <v>13</v>
      </c>
      <c r="J14" s="24"/>
      <c r="K14" s="4">
        <v>162511</v>
      </c>
      <c r="L14" s="24"/>
      <c r="M14" s="24"/>
      <c r="N14" s="4">
        <v>137222</v>
      </c>
    </row>
    <row r="15" spans="1:15" x14ac:dyDescent="0.25">
      <c r="A15" s="11" t="s">
        <v>109</v>
      </c>
      <c r="B15" s="12">
        <v>1067133</v>
      </c>
      <c r="C15" s="6">
        <v>184106</v>
      </c>
      <c r="D15" s="6">
        <v>141571</v>
      </c>
      <c r="E15" s="26">
        <v>-794836</v>
      </c>
      <c r="F15" s="6">
        <v>-226520</v>
      </c>
      <c r="G15" s="6">
        <v>73928</v>
      </c>
      <c r="H15" s="6">
        <v>862961</v>
      </c>
      <c r="I15" s="6">
        <v>-559843</v>
      </c>
      <c r="J15" s="6">
        <v>44707</v>
      </c>
      <c r="K15" s="6">
        <v>39599</v>
      </c>
      <c r="L15" s="6">
        <v>83933</v>
      </c>
      <c r="M15" s="6">
        <v>52081</v>
      </c>
      <c r="N15" s="6">
        <v>-284264</v>
      </c>
    </row>
    <row r="16" spans="1:15" x14ac:dyDescent="0.25">
      <c r="A16" s="7"/>
      <c r="B16" s="3"/>
      <c r="C16" s="3"/>
      <c r="D16" s="3"/>
      <c r="E16" s="24"/>
      <c r="F16" s="24"/>
      <c r="G16" s="24"/>
      <c r="H16" s="24"/>
      <c r="I16" s="24"/>
      <c r="J16" s="24"/>
      <c r="K16" s="24"/>
      <c r="L16" s="24"/>
      <c r="M16" s="24"/>
      <c r="N16" s="24"/>
    </row>
    <row r="17" spans="1:14" x14ac:dyDescent="0.25">
      <c r="A17" s="11" t="s">
        <v>110</v>
      </c>
      <c r="B17" s="10">
        <v>-1067133</v>
      </c>
      <c r="C17" s="4">
        <v>-184106</v>
      </c>
      <c r="D17" s="4">
        <v>-141571</v>
      </c>
      <c r="E17" s="24">
        <v>794836</v>
      </c>
      <c r="F17" s="4">
        <v>226520</v>
      </c>
      <c r="G17" s="4">
        <v>-73928</v>
      </c>
      <c r="H17" s="4">
        <v>-862961</v>
      </c>
      <c r="I17" s="4">
        <v>559843</v>
      </c>
      <c r="J17" s="4">
        <v>-44707</v>
      </c>
      <c r="K17" s="4">
        <v>-39599</v>
      </c>
      <c r="L17" s="4">
        <v>-83933</v>
      </c>
      <c r="M17" s="4">
        <v>-52081</v>
      </c>
      <c r="N17" s="4">
        <v>284264</v>
      </c>
    </row>
    <row r="18" spans="1:14" x14ac:dyDescent="0.25">
      <c r="A18" s="7"/>
      <c r="B18" s="3"/>
      <c r="C18" s="3"/>
      <c r="D18" s="3"/>
      <c r="E18" s="24"/>
      <c r="F18" s="24"/>
      <c r="G18" s="24"/>
      <c r="H18" s="24"/>
      <c r="I18" s="24"/>
      <c r="J18" s="24"/>
      <c r="K18" s="24"/>
      <c r="L18" s="24"/>
      <c r="M18" s="24"/>
      <c r="N18" s="24"/>
    </row>
    <row r="19" spans="1:14" x14ac:dyDescent="0.25">
      <c r="A19" s="21" t="s">
        <v>77</v>
      </c>
      <c r="B19" s="3"/>
      <c r="C19" s="3"/>
      <c r="D19" s="3"/>
      <c r="E19" s="24"/>
      <c r="F19" s="24"/>
      <c r="G19" s="24"/>
      <c r="H19" s="24"/>
      <c r="I19" s="24"/>
      <c r="J19" s="24"/>
      <c r="K19" s="24"/>
      <c r="L19" s="24"/>
      <c r="M19" s="24"/>
      <c r="N19" s="24"/>
    </row>
    <row r="20" spans="1:14" x14ac:dyDescent="0.25">
      <c r="A20" s="25" t="s">
        <v>78</v>
      </c>
      <c r="B20" s="10">
        <v>17112369</v>
      </c>
      <c r="C20" s="4">
        <v>1448711</v>
      </c>
      <c r="D20" s="4">
        <v>1398258</v>
      </c>
      <c r="E20" s="24">
        <v>40704810</v>
      </c>
      <c r="F20" s="4">
        <v>-225013</v>
      </c>
      <c r="G20" s="4">
        <v>299113</v>
      </c>
      <c r="H20" s="4">
        <v>14362073</v>
      </c>
      <c r="I20" s="4">
        <v>-886346</v>
      </c>
      <c r="J20" s="4">
        <v>-114619</v>
      </c>
      <c r="K20" s="4">
        <v>6134577</v>
      </c>
      <c r="L20" s="4">
        <v>-6715</v>
      </c>
      <c r="M20" s="4">
        <v>36048765</v>
      </c>
      <c r="N20" s="4">
        <v>15806941</v>
      </c>
    </row>
    <row r="21" spans="1:14" x14ac:dyDescent="0.25">
      <c r="A21" s="11" t="s">
        <v>111</v>
      </c>
      <c r="B21" s="10">
        <v>-66616</v>
      </c>
      <c r="C21" s="4">
        <v>97043</v>
      </c>
      <c r="D21" s="4">
        <v>-2094</v>
      </c>
      <c r="E21" s="24">
        <v>-16169</v>
      </c>
      <c r="F21" s="4">
        <v>-14506</v>
      </c>
      <c r="G21" s="4">
        <v>-30124</v>
      </c>
      <c r="H21" s="4">
        <v>131888</v>
      </c>
      <c r="I21" s="4">
        <v>-21696</v>
      </c>
      <c r="J21" s="4">
        <v>-56010</v>
      </c>
      <c r="K21" s="4">
        <v>20316</v>
      </c>
      <c r="L21" s="4">
        <v>35490</v>
      </c>
      <c r="M21" s="4">
        <v>-55977</v>
      </c>
      <c r="N21" s="4">
        <v>88977</v>
      </c>
    </row>
    <row r="22" spans="1:14" x14ac:dyDescent="0.25">
      <c r="A22" s="27" t="s">
        <v>79</v>
      </c>
      <c r="B22" s="10">
        <v>-66616</v>
      </c>
      <c r="C22" s="4">
        <v>97043</v>
      </c>
      <c r="D22" s="4">
        <v>-2094</v>
      </c>
      <c r="E22" s="24">
        <v>-16169</v>
      </c>
      <c r="F22" s="4">
        <v>-14506</v>
      </c>
      <c r="G22" s="4">
        <v>-30124</v>
      </c>
      <c r="H22" s="4">
        <v>131888</v>
      </c>
      <c r="I22" s="4">
        <v>-21696</v>
      </c>
      <c r="J22" s="4">
        <v>-56010</v>
      </c>
      <c r="K22" s="4">
        <v>20316</v>
      </c>
      <c r="L22" s="4">
        <v>35490</v>
      </c>
      <c r="M22" s="4">
        <v>-55977</v>
      </c>
      <c r="N22" s="4">
        <v>88977</v>
      </c>
    </row>
    <row r="23" spans="1:14" x14ac:dyDescent="0.25">
      <c r="A23" s="21" t="s">
        <v>112</v>
      </c>
      <c r="B23" s="10">
        <v>17045753</v>
      </c>
      <c r="C23" s="4">
        <v>1545753</v>
      </c>
      <c r="D23" s="4">
        <v>1396164</v>
      </c>
      <c r="E23" s="24">
        <v>40688641</v>
      </c>
      <c r="F23" s="4">
        <v>-239519</v>
      </c>
      <c r="G23" s="4">
        <v>268990</v>
      </c>
      <c r="H23" s="4">
        <v>14493962</v>
      </c>
      <c r="I23" s="4">
        <v>-908042</v>
      </c>
      <c r="J23" s="4">
        <v>-170629</v>
      </c>
      <c r="K23" s="4">
        <v>6154893</v>
      </c>
      <c r="L23" s="4">
        <v>28774</v>
      </c>
      <c r="M23" s="4">
        <v>35992788</v>
      </c>
      <c r="N23" s="4">
        <v>15895919</v>
      </c>
    </row>
    <row r="24" spans="1:14" x14ac:dyDescent="0.25">
      <c r="A24" s="27" t="s">
        <v>80</v>
      </c>
      <c r="B24" s="10">
        <v>1545753</v>
      </c>
      <c r="C24" s="4">
        <v>1545753</v>
      </c>
      <c r="D24" s="4">
        <v>1396164</v>
      </c>
      <c r="E24" s="24">
        <v>1545753</v>
      </c>
      <c r="F24" s="5" t="s">
        <v>13</v>
      </c>
      <c r="G24" s="5" t="s">
        <v>13</v>
      </c>
      <c r="H24" s="24"/>
      <c r="I24" s="5" t="s">
        <v>13</v>
      </c>
      <c r="J24" s="5" t="s">
        <v>13</v>
      </c>
      <c r="K24" s="5" t="s">
        <v>13</v>
      </c>
      <c r="L24" s="5" t="s">
        <v>13</v>
      </c>
      <c r="M24" s="5" t="s">
        <v>13</v>
      </c>
      <c r="N24" s="5" t="s">
        <v>13</v>
      </c>
    </row>
    <row r="25" spans="1:14" x14ac:dyDescent="0.25">
      <c r="A25" s="27" t="s">
        <v>81</v>
      </c>
      <c r="B25" s="10">
        <v>15500000</v>
      </c>
      <c r="C25" s="4" t="s">
        <v>13</v>
      </c>
      <c r="D25" s="5" t="s">
        <v>13</v>
      </c>
      <c r="E25" s="5" t="s">
        <v>13</v>
      </c>
      <c r="F25" s="5" t="s">
        <v>13</v>
      </c>
      <c r="G25" s="5" t="s">
        <v>13</v>
      </c>
      <c r="H25" s="4">
        <v>14500000</v>
      </c>
      <c r="I25" s="5" t="s">
        <v>13</v>
      </c>
      <c r="J25" s="5" t="s">
        <v>13</v>
      </c>
      <c r="K25" s="4">
        <v>7250000</v>
      </c>
      <c r="L25" s="5" t="s">
        <v>13</v>
      </c>
      <c r="M25" s="5" t="s">
        <v>13</v>
      </c>
      <c r="N25" s="4">
        <v>16031463</v>
      </c>
    </row>
    <row r="26" spans="1:14" x14ac:dyDescent="0.25">
      <c r="A26" s="27" t="s">
        <v>82</v>
      </c>
      <c r="B26" s="28" t="s">
        <v>13</v>
      </c>
      <c r="C26" s="4" t="s">
        <v>13</v>
      </c>
      <c r="D26" s="5" t="s">
        <v>13</v>
      </c>
      <c r="E26" s="5" t="s">
        <v>13</v>
      </c>
      <c r="F26" s="5" t="s">
        <v>13</v>
      </c>
      <c r="G26" s="5" t="s">
        <v>13</v>
      </c>
      <c r="H26" s="24"/>
      <c r="I26" s="5" t="s">
        <v>13</v>
      </c>
      <c r="J26" s="5" t="s">
        <v>13</v>
      </c>
      <c r="K26" s="5" t="s">
        <v>13</v>
      </c>
      <c r="L26" s="5" t="s">
        <v>13</v>
      </c>
      <c r="M26" s="4">
        <v>36059217</v>
      </c>
      <c r="N26" s="5" t="s">
        <v>13</v>
      </c>
    </row>
    <row r="27" spans="1:14" x14ac:dyDescent="0.25">
      <c r="A27" s="27" t="s">
        <v>113</v>
      </c>
      <c r="B27" s="29">
        <v>0</v>
      </c>
      <c r="C27" s="29">
        <v>0</v>
      </c>
      <c r="D27" s="5" t="s">
        <v>13</v>
      </c>
      <c r="E27" s="5" t="s">
        <v>13</v>
      </c>
      <c r="F27" s="5" t="s">
        <v>13</v>
      </c>
      <c r="G27" s="5" t="s">
        <v>13</v>
      </c>
      <c r="H27" s="24"/>
      <c r="I27" s="5" t="s">
        <v>13</v>
      </c>
      <c r="J27" s="5" t="s">
        <v>13</v>
      </c>
      <c r="K27" s="5" t="s">
        <v>13</v>
      </c>
      <c r="L27" s="5" t="s">
        <v>13</v>
      </c>
      <c r="M27" s="5" t="s">
        <v>13</v>
      </c>
      <c r="N27" s="5" t="s">
        <v>13</v>
      </c>
    </row>
    <row r="28" spans="1:14" x14ac:dyDescent="0.25">
      <c r="A28" s="30" t="s">
        <v>114</v>
      </c>
      <c r="B28" s="29"/>
      <c r="C28" s="29"/>
      <c r="D28" s="4"/>
      <c r="E28" s="24">
        <v>39142888</v>
      </c>
      <c r="F28" s="4">
        <v>-239519</v>
      </c>
      <c r="G28" s="4">
        <v>268990</v>
      </c>
      <c r="H28" s="4">
        <v>-6038</v>
      </c>
      <c r="I28" s="4">
        <v>-908042</v>
      </c>
      <c r="J28" s="4">
        <v>-170629</v>
      </c>
      <c r="K28" s="4">
        <v>-1095107</v>
      </c>
      <c r="L28" s="4">
        <v>28774</v>
      </c>
      <c r="M28" s="4">
        <v>-66429</v>
      </c>
      <c r="N28" s="4">
        <v>-135545</v>
      </c>
    </row>
    <row r="29" spans="1:14" x14ac:dyDescent="0.25">
      <c r="A29" s="21" t="s">
        <v>115</v>
      </c>
      <c r="B29" s="12">
        <v>17112369</v>
      </c>
      <c r="C29" s="12">
        <v>1448711</v>
      </c>
      <c r="D29" s="6">
        <v>1398258</v>
      </c>
      <c r="E29" s="31">
        <v>40704810</v>
      </c>
      <c r="F29" s="6">
        <v>-225013</v>
      </c>
      <c r="G29" s="6">
        <v>299113</v>
      </c>
      <c r="H29" s="6">
        <v>14362073</v>
      </c>
      <c r="I29" s="6">
        <v>-886346</v>
      </c>
      <c r="J29" s="6">
        <v>-114619</v>
      </c>
      <c r="K29" s="6">
        <v>6134577</v>
      </c>
      <c r="L29" s="6">
        <v>-6715</v>
      </c>
      <c r="M29" s="6">
        <v>36048765</v>
      </c>
      <c r="N29" s="6">
        <v>15806941</v>
      </c>
    </row>
    <row r="30" spans="1:14" x14ac:dyDescent="0.25">
      <c r="A30" s="2"/>
      <c r="B30" s="3"/>
      <c r="C30" s="3"/>
      <c r="D30" s="3"/>
      <c r="E30" s="24"/>
      <c r="F30" s="24"/>
      <c r="G30" s="24"/>
      <c r="H30" s="24"/>
      <c r="I30" s="24"/>
      <c r="J30" s="24"/>
      <c r="K30" s="24"/>
      <c r="L30" s="24"/>
      <c r="M30" s="24"/>
      <c r="N30" s="24"/>
    </row>
    <row r="31" spans="1:14" x14ac:dyDescent="0.25">
      <c r="A31" s="25" t="s">
        <v>116</v>
      </c>
      <c r="B31" s="3"/>
      <c r="C31" s="3"/>
      <c r="D31" s="3"/>
      <c r="E31" s="24"/>
      <c r="F31" s="24"/>
      <c r="G31" s="24"/>
      <c r="H31" s="24"/>
      <c r="I31" s="24"/>
      <c r="J31" s="24"/>
      <c r="K31" s="24"/>
      <c r="L31" s="24"/>
      <c r="M31" s="24"/>
      <c r="N31" s="24"/>
    </row>
    <row r="32" spans="1:14" x14ac:dyDescent="0.25">
      <c r="A32" s="25" t="s">
        <v>117</v>
      </c>
      <c r="B32" s="10">
        <v>-819438</v>
      </c>
      <c r="C32" s="4">
        <v>-819438</v>
      </c>
      <c r="D32" s="4">
        <v>-740139</v>
      </c>
      <c r="E32" s="24">
        <v>-819438</v>
      </c>
      <c r="F32" s="4">
        <v>-793005</v>
      </c>
      <c r="G32" s="4">
        <v>-819438</v>
      </c>
      <c r="H32" s="4">
        <v>-793005</v>
      </c>
      <c r="I32" s="4">
        <v>-817935</v>
      </c>
      <c r="J32" s="4">
        <v>-796133</v>
      </c>
      <c r="K32" s="4">
        <v>-770452</v>
      </c>
      <c r="L32" s="4">
        <v>-796133</v>
      </c>
      <c r="M32" s="4">
        <v>-770452</v>
      </c>
      <c r="N32" s="4">
        <v>-796133</v>
      </c>
    </row>
    <row r="33" spans="1:16" x14ac:dyDescent="0.25">
      <c r="A33" s="11" t="s">
        <v>84</v>
      </c>
      <c r="B33" s="10">
        <v>-819438</v>
      </c>
      <c r="C33" s="4">
        <v>-819438</v>
      </c>
      <c r="D33" s="4">
        <v>-740139</v>
      </c>
      <c r="E33" s="24">
        <v>-819438</v>
      </c>
      <c r="F33" s="4">
        <v>-793005</v>
      </c>
      <c r="G33" s="4">
        <v>-819438</v>
      </c>
      <c r="H33" s="4">
        <v>-793005</v>
      </c>
      <c r="I33" s="4">
        <v>-817935</v>
      </c>
      <c r="J33" s="4">
        <v>-796133</v>
      </c>
      <c r="K33" s="4">
        <v>-770452</v>
      </c>
      <c r="L33" s="4">
        <v>-796133</v>
      </c>
      <c r="M33" s="4">
        <v>-770452</v>
      </c>
      <c r="N33" s="4">
        <v>-796133</v>
      </c>
    </row>
    <row r="34" spans="1:16" x14ac:dyDescent="0.25">
      <c r="A34" s="25" t="s">
        <v>118</v>
      </c>
      <c r="B34" s="10">
        <v>3397257</v>
      </c>
      <c r="C34" s="4">
        <v>3590916</v>
      </c>
      <c r="D34" s="4">
        <v>3310608</v>
      </c>
      <c r="E34" s="24">
        <v>3498573</v>
      </c>
      <c r="F34" s="4">
        <v>2057685</v>
      </c>
      <c r="G34" s="4">
        <v>2128527</v>
      </c>
      <c r="H34" s="4">
        <v>2197133</v>
      </c>
      <c r="I34" s="4">
        <v>1283378</v>
      </c>
      <c r="J34" s="4">
        <v>1243574</v>
      </c>
      <c r="K34" s="4">
        <v>1162046</v>
      </c>
      <c r="L34" s="4">
        <v>980632</v>
      </c>
      <c r="M34" s="4">
        <v>-457776</v>
      </c>
      <c r="N34" s="4">
        <v>1062956</v>
      </c>
      <c r="O34" s="4"/>
    </row>
    <row r="35" spans="1:16" x14ac:dyDescent="0.25">
      <c r="A35" s="88" t="s">
        <v>85</v>
      </c>
      <c r="B35" s="28" t="s">
        <v>13</v>
      </c>
      <c r="C35" s="5" t="s">
        <v>13</v>
      </c>
      <c r="D35" s="4"/>
      <c r="E35" s="24">
        <v>-113050</v>
      </c>
      <c r="F35" s="4">
        <v>-1130500</v>
      </c>
      <c r="G35" s="4">
        <v>-1168183</v>
      </c>
      <c r="H35" s="4">
        <v>-452200</v>
      </c>
      <c r="I35" s="4">
        <v>231</v>
      </c>
      <c r="J35" s="5" t="s">
        <v>13</v>
      </c>
      <c r="K35" s="5" t="s">
        <v>13</v>
      </c>
      <c r="L35" s="4">
        <v>1400</v>
      </c>
      <c r="M35" s="4">
        <v>3656</v>
      </c>
      <c r="N35" s="4">
        <v>4159</v>
      </c>
      <c r="O35" s="4"/>
      <c r="P35" s="89" t="s">
        <v>192</v>
      </c>
    </row>
    <row r="36" spans="1:16" x14ac:dyDescent="0.25">
      <c r="A36" s="56" t="s">
        <v>86</v>
      </c>
      <c r="B36" s="10">
        <v>3397257</v>
      </c>
      <c r="C36" s="4">
        <v>3590916</v>
      </c>
      <c r="D36" s="4">
        <v>3310608</v>
      </c>
      <c r="E36" s="24">
        <v>3611623</v>
      </c>
      <c r="F36" s="4">
        <v>3188185</v>
      </c>
      <c r="G36" s="4">
        <v>3296710</v>
      </c>
      <c r="H36" s="4">
        <v>2649333</v>
      </c>
      <c r="I36" s="4">
        <v>1283147</v>
      </c>
      <c r="J36" s="4">
        <v>1243574</v>
      </c>
      <c r="K36" s="4">
        <v>1162046</v>
      </c>
      <c r="L36" s="4">
        <v>979232</v>
      </c>
      <c r="M36" s="4">
        <v>-461432</v>
      </c>
      <c r="N36" s="4">
        <v>1058797</v>
      </c>
      <c r="O36" s="4">
        <f>SUM(C36:N36)</f>
        <v>24912739</v>
      </c>
    </row>
    <row r="37" spans="1:16" x14ac:dyDescent="0.25">
      <c r="A37" s="25" t="s">
        <v>87</v>
      </c>
      <c r="B37" s="28" t="s">
        <v>13</v>
      </c>
      <c r="C37" s="28" t="s">
        <v>13</v>
      </c>
      <c r="D37" s="28" t="s">
        <v>13</v>
      </c>
      <c r="E37" s="32" t="s">
        <v>13</v>
      </c>
      <c r="F37" s="5" t="s">
        <v>13</v>
      </c>
      <c r="G37" s="5" t="s">
        <v>13</v>
      </c>
      <c r="H37" s="4">
        <v>-224</v>
      </c>
      <c r="I37" s="5" t="s">
        <v>13</v>
      </c>
      <c r="J37" s="5" t="s">
        <v>13</v>
      </c>
      <c r="K37" s="5" t="s">
        <v>13</v>
      </c>
      <c r="L37" s="5" t="s">
        <v>13</v>
      </c>
      <c r="M37" s="5" t="s">
        <v>13</v>
      </c>
      <c r="N37" s="32"/>
    </row>
    <row r="38" spans="1:16" x14ac:dyDescent="0.25">
      <c r="A38" s="21" t="s">
        <v>83</v>
      </c>
      <c r="B38" s="12">
        <v>2577819</v>
      </c>
      <c r="C38" s="6">
        <v>2771478</v>
      </c>
      <c r="D38" s="6">
        <v>2570469</v>
      </c>
      <c r="E38" s="33">
        <v>2679135</v>
      </c>
      <c r="F38" s="6">
        <v>1264680</v>
      </c>
      <c r="G38" s="6">
        <v>1309089</v>
      </c>
      <c r="H38" s="6">
        <v>1403904</v>
      </c>
      <c r="I38" s="6">
        <v>465443</v>
      </c>
      <c r="J38" s="6">
        <v>447441</v>
      </c>
      <c r="K38" s="6">
        <v>391594</v>
      </c>
      <c r="L38" s="6">
        <v>184499</v>
      </c>
      <c r="M38" s="6">
        <v>-1228228</v>
      </c>
      <c r="N38" s="6">
        <v>266823</v>
      </c>
    </row>
    <row r="39" spans="1:16" x14ac:dyDescent="0.25">
      <c r="A39" s="2"/>
      <c r="B39" s="3"/>
      <c r="C39" s="3"/>
      <c r="D39" s="3"/>
      <c r="E39" s="24"/>
      <c r="F39" s="24"/>
      <c r="G39" s="24"/>
      <c r="H39" s="24"/>
      <c r="I39" s="24"/>
      <c r="J39" s="24"/>
      <c r="K39" s="24"/>
      <c r="L39" s="24"/>
      <c r="M39" s="24"/>
      <c r="N39" s="24"/>
    </row>
    <row r="40" spans="1:16" x14ac:dyDescent="0.25">
      <c r="A40" s="21" t="s">
        <v>119</v>
      </c>
      <c r="B40" s="10">
        <v>13467417</v>
      </c>
      <c r="C40" s="4">
        <v>-1506873</v>
      </c>
      <c r="D40" s="4">
        <v>-1313782</v>
      </c>
      <c r="E40" s="34">
        <v>38820512</v>
      </c>
      <c r="F40" s="4">
        <v>-1263173</v>
      </c>
      <c r="G40" s="4">
        <v>-1083904</v>
      </c>
      <c r="H40" s="4">
        <v>12095208</v>
      </c>
      <c r="I40" s="4">
        <v>-791947</v>
      </c>
      <c r="J40" s="4">
        <v>-606767</v>
      </c>
      <c r="K40" s="4">
        <v>5703384</v>
      </c>
      <c r="L40" s="4">
        <v>-275147</v>
      </c>
      <c r="M40" s="4">
        <v>37224912</v>
      </c>
      <c r="N40" s="4">
        <v>15824382</v>
      </c>
    </row>
    <row r="41" spans="1:16" x14ac:dyDescent="0.25">
      <c r="A41" s="2"/>
      <c r="B41" s="3"/>
      <c r="C41" s="3"/>
      <c r="D41" s="3"/>
      <c r="E41" s="24"/>
      <c r="F41" s="24"/>
      <c r="G41" s="24"/>
      <c r="H41" s="24"/>
      <c r="I41" s="24"/>
      <c r="J41" s="24"/>
      <c r="K41" s="24"/>
      <c r="L41" s="24"/>
      <c r="M41" s="24"/>
      <c r="N41" s="24"/>
    </row>
    <row r="42" spans="1:16" x14ac:dyDescent="0.25">
      <c r="A42" s="25" t="s">
        <v>120</v>
      </c>
      <c r="B42" s="3"/>
      <c r="C42" s="3"/>
      <c r="D42" s="3"/>
      <c r="E42" s="24"/>
      <c r="F42" s="24"/>
      <c r="G42" s="24"/>
      <c r="H42" s="24"/>
      <c r="I42" s="24"/>
      <c r="J42" s="24"/>
      <c r="K42" s="24"/>
      <c r="L42" s="24"/>
      <c r="M42" s="24"/>
      <c r="N42" s="24"/>
    </row>
    <row r="43" spans="1:16" x14ac:dyDescent="0.25">
      <c r="A43" s="11" t="s">
        <v>89</v>
      </c>
      <c r="B43" s="10">
        <v>1661367</v>
      </c>
      <c r="C43" s="4">
        <v>-55024</v>
      </c>
      <c r="D43" s="4">
        <v>33477</v>
      </c>
      <c r="E43" s="24">
        <v>32165288</v>
      </c>
      <c r="F43" s="4">
        <v>5895</v>
      </c>
      <c r="G43" s="4">
        <v>61957</v>
      </c>
      <c r="H43" s="4">
        <v>2054381</v>
      </c>
      <c r="I43" s="4">
        <v>-406270</v>
      </c>
      <c r="J43" s="4">
        <v>-354036</v>
      </c>
      <c r="K43" s="4">
        <v>-4341754</v>
      </c>
      <c r="L43" s="4">
        <v>-264606</v>
      </c>
      <c r="M43" s="4">
        <v>97625</v>
      </c>
      <c r="N43" s="4">
        <v>889911</v>
      </c>
    </row>
    <row r="44" spans="1:16" x14ac:dyDescent="0.25">
      <c r="A44" s="11" t="s">
        <v>90</v>
      </c>
      <c r="B44" s="10">
        <v>-10024633</v>
      </c>
      <c r="C44" s="4">
        <v>206793</v>
      </c>
      <c r="D44" s="4">
        <v>186781</v>
      </c>
      <c r="E44" s="24">
        <v>-10546926</v>
      </c>
      <c r="F44" s="4">
        <v>200123</v>
      </c>
      <c r="G44" s="4">
        <v>206793</v>
      </c>
      <c r="H44" s="4">
        <v>52785</v>
      </c>
      <c r="I44" s="4">
        <v>206414</v>
      </c>
      <c r="J44" s="4">
        <v>200912</v>
      </c>
      <c r="K44" s="4">
        <v>-903547</v>
      </c>
      <c r="L44" s="4">
        <v>196645</v>
      </c>
      <c r="M44" s="4">
        <v>190302</v>
      </c>
      <c r="N44" s="4">
        <v>-3534317</v>
      </c>
    </row>
    <row r="45" spans="1:16" x14ac:dyDescent="0.25">
      <c r="A45" s="21" t="s">
        <v>88</v>
      </c>
      <c r="B45" s="12">
        <v>-8363266</v>
      </c>
      <c r="C45" s="6">
        <v>151770</v>
      </c>
      <c r="D45" s="6">
        <v>220258</v>
      </c>
      <c r="E45" s="31">
        <v>21618362</v>
      </c>
      <c r="F45" s="6">
        <v>206017</v>
      </c>
      <c r="G45" s="6">
        <v>268751</v>
      </c>
      <c r="H45" s="6">
        <v>2107166</v>
      </c>
      <c r="I45" s="6">
        <v>-199856</v>
      </c>
      <c r="J45" s="6">
        <v>-153124</v>
      </c>
      <c r="K45" s="6">
        <v>-5245300</v>
      </c>
      <c r="L45" s="6">
        <v>-67961</v>
      </c>
      <c r="M45" s="6">
        <v>287927</v>
      </c>
      <c r="N45" s="6">
        <v>-2644406</v>
      </c>
    </row>
    <row r="46" spans="1:16" x14ac:dyDescent="0.25">
      <c r="A46" s="2"/>
      <c r="B46" s="3"/>
      <c r="C46" s="3"/>
      <c r="D46" s="3"/>
      <c r="E46" s="24"/>
      <c r="F46" s="24"/>
      <c r="G46" s="24"/>
      <c r="H46" s="24"/>
      <c r="I46" s="24"/>
      <c r="J46" s="24"/>
      <c r="K46" s="24"/>
      <c r="L46" s="24"/>
      <c r="M46" s="24"/>
      <c r="N46" s="24"/>
    </row>
    <row r="47" spans="1:16" x14ac:dyDescent="0.25">
      <c r="A47" s="2"/>
      <c r="B47" s="3"/>
      <c r="C47" s="3"/>
      <c r="D47" s="3"/>
      <c r="E47" s="24" t="s">
        <v>13</v>
      </c>
      <c r="F47" s="24"/>
      <c r="G47" s="24"/>
      <c r="H47" s="24"/>
      <c r="I47" s="24"/>
      <c r="J47" s="24"/>
      <c r="K47" s="24"/>
      <c r="L47" s="24"/>
      <c r="M47" s="24"/>
      <c r="N47" s="24"/>
    </row>
    <row r="48" spans="1:16" x14ac:dyDescent="0.25">
      <c r="A48" s="21" t="s">
        <v>121</v>
      </c>
      <c r="B48" s="10">
        <v>21830683</v>
      </c>
      <c r="C48" s="4">
        <v>-1658643</v>
      </c>
      <c r="D48" s="4">
        <v>-1534040</v>
      </c>
      <c r="E48" s="34">
        <v>17202150</v>
      </c>
      <c r="F48" s="4">
        <v>-1469190</v>
      </c>
      <c r="G48" s="4">
        <v>-1352654</v>
      </c>
      <c r="H48" s="4">
        <v>9988042</v>
      </c>
      <c r="I48" s="4">
        <v>-592091</v>
      </c>
      <c r="J48" s="4">
        <v>-453644</v>
      </c>
      <c r="K48" s="4">
        <v>10948685</v>
      </c>
      <c r="L48" s="4">
        <v>-207186</v>
      </c>
      <c r="M48" s="4">
        <v>36936985</v>
      </c>
      <c r="N48" s="4">
        <v>18468788</v>
      </c>
    </row>
    <row r="49" spans="1:15" x14ac:dyDescent="0.25">
      <c r="A49" s="2"/>
      <c r="B49" s="3"/>
      <c r="C49" s="3"/>
      <c r="D49" s="3"/>
      <c r="E49" s="35"/>
      <c r="F49" s="35"/>
      <c r="G49" s="35"/>
      <c r="H49" s="35"/>
      <c r="I49" s="35"/>
      <c r="J49" s="35"/>
      <c r="K49" s="35"/>
      <c r="L49" s="3"/>
      <c r="M49" s="35"/>
      <c r="N49" s="35"/>
    </row>
    <row r="50" spans="1:15" x14ac:dyDescent="0.25">
      <c r="A50" s="21" t="s">
        <v>91</v>
      </c>
      <c r="B50" s="10">
        <v>84729012</v>
      </c>
      <c r="C50" s="4">
        <v>-7085941</v>
      </c>
      <c r="D50" s="5" t="s">
        <v>13</v>
      </c>
      <c r="E50" s="5" t="s">
        <v>13</v>
      </c>
      <c r="F50" s="5" t="s">
        <v>13</v>
      </c>
      <c r="G50" s="5" t="s">
        <v>13</v>
      </c>
      <c r="H50" s="4">
        <v>77919571</v>
      </c>
      <c r="I50" s="5" t="s">
        <v>13</v>
      </c>
      <c r="J50" s="5" t="s">
        <v>13</v>
      </c>
      <c r="K50" s="5" t="s">
        <v>13</v>
      </c>
      <c r="L50" s="5" t="s">
        <v>13</v>
      </c>
      <c r="M50" s="5" t="s">
        <v>13</v>
      </c>
      <c r="N50" s="4">
        <v>83144600</v>
      </c>
      <c r="O50" s="4">
        <f>SUM(C50:N50)</f>
        <v>153978230</v>
      </c>
    </row>
    <row r="51" spans="1:15" x14ac:dyDescent="0.25">
      <c r="A51" s="2"/>
      <c r="B51" s="3"/>
      <c r="C51" s="3"/>
      <c r="D51" s="3"/>
      <c r="E51" s="24"/>
      <c r="F51" s="24"/>
      <c r="G51" s="24"/>
      <c r="H51" s="24"/>
      <c r="I51" s="24"/>
      <c r="J51" s="24"/>
      <c r="K51" s="24"/>
      <c r="L51" s="3"/>
      <c r="M51" s="24"/>
      <c r="N51" s="24"/>
    </row>
    <row r="52" spans="1:15" x14ac:dyDescent="0.25">
      <c r="A52" s="21" t="s">
        <v>122</v>
      </c>
      <c r="B52" s="10">
        <v>-62898329</v>
      </c>
      <c r="C52" s="4">
        <v>5427298</v>
      </c>
      <c r="D52" s="4">
        <v>-1534040</v>
      </c>
      <c r="E52" s="24">
        <v>17202150</v>
      </c>
      <c r="F52" s="4">
        <v>-1469190</v>
      </c>
      <c r="G52" s="4">
        <v>-1352654</v>
      </c>
      <c r="H52" s="4">
        <v>-67931529</v>
      </c>
      <c r="I52" s="4">
        <v>-592091</v>
      </c>
      <c r="J52" s="4">
        <v>-453644</v>
      </c>
      <c r="K52" s="4">
        <v>10948685</v>
      </c>
      <c r="L52" s="4">
        <v>-207186</v>
      </c>
      <c r="M52" s="4">
        <v>36936985</v>
      </c>
      <c r="N52" s="4">
        <v>-64675812</v>
      </c>
    </row>
    <row r="53" spans="1:15" x14ac:dyDescent="0.25">
      <c r="A53" s="123" t="s">
        <v>123</v>
      </c>
      <c r="B53" s="123"/>
      <c r="C53" s="123"/>
      <c r="E53" s="36"/>
      <c r="F53" s="36"/>
      <c r="G53" s="36"/>
      <c r="H53" s="36"/>
      <c r="I53" s="36"/>
      <c r="J53" s="36"/>
      <c r="K53" s="36"/>
      <c r="L53" s="36"/>
      <c r="M53" s="36"/>
      <c r="N53" s="36"/>
    </row>
    <row r="54" spans="1:15" x14ac:dyDescent="0.25">
      <c r="A54" s="123" t="s">
        <v>71</v>
      </c>
      <c r="B54" s="123"/>
      <c r="C54" s="123"/>
    </row>
    <row r="55" spans="1:15" x14ac:dyDescent="0.25">
      <c r="A55" s="123" t="s">
        <v>70</v>
      </c>
      <c r="B55" s="123"/>
      <c r="C55" s="123"/>
    </row>
  </sheetData>
  <mergeCells count="6">
    <mergeCell ref="A55:C55"/>
    <mergeCell ref="A1:C1"/>
    <mergeCell ref="A2:C2"/>
    <mergeCell ref="A3:C3"/>
    <mergeCell ref="A53:C53"/>
    <mergeCell ref="A54:C5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showGridLines="0" topLeftCell="A4" workbookViewId="0">
      <pane xSplit="1" ySplit="3" topLeftCell="M67" activePane="bottomRight" state="frozen"/>
      <selection activeCell="A4" sqref="A4"/>
      <selection pane="topRight" activeCell="B4" sqref="B4"/>
      <selection pane="bottomLeft" activeCell="A7" sqref="A7"/>
      <selection pane="bottomRight" activeCell="N65" sqref="N65"/>
    </sheetView>
  </sheetViews>
  <sheetFormatPr defaultColWidth="9" defaultRowHeight="15" x14ac:dyDescent="0.25"/>
  <cols>
    <col min="1" max="1" width="57.42578125" style="1" customWidth="1"/>
    <col min="2" max="13" width="17.140625" style="1" customWidth="1"/>
    <col min="14" max="14" width="17.140625" style="54" customWidth="1"/>
    <col min="15" max="15" width="14.85546875" style="1" customWidth="1"/>
    <col min="16" max="16384" width="9" style="1"/>
  </cols>
  <sheetData>
    <row r="1" spans="1:15" x14ac:dyDescent="0.25">
      <c r="A1" s="124" t="s">
        <v>0</v>
      </c>
      <c r="B1" s="124"/>
      <c r="E1" s="37"/>
      <c r="N1" s="1"/>
    </row>
    <row r="2" spans="1:15" x14ac:dyDescent="0.25">
      <c r="A2" s="126" t="s">
        <v>124</v>
      </c>
      <c r="B2" s="126"/>
      <c r="E2" s="17"/>
      <c r="N2" s="1"/>
    </row>
    <row r="3" spans="1:15" x14ac:dyDescent="0.25">
      <c r="A3" s="126" t="s">
        <v>94</v>
      </c>
      <c r="B3" s="126"/>
      <c r="E3" s="17"/>
      <c r="N3" s="1"/>
    </row>
    <row r="4" spans="1:15" x14ac:dyDescent="0.25">
      <c r="A4" s="2"/>
      <c r="B4" s="8" t="s">
        <v>1</v>
      </c>
      <c r="C4" s="8" t="s">
        <v>125</v>
      </c>
      <c r="D4" s="8" t="s">
        <v>126</v>
      </c>
      <c r="E4" s="8" t="s">
        <v>127</v>
      </c>
      <c r="F4" s="8" t="s">
        <v>128</v>
      </c>
      <c r="G4" s="8" t="s">
        <v>99</v>
      </c>
      <c r="H4" s="8" t="s">
        <v>129</v>
      </c>
      <c r="I4" s="8" t="s">
        <v>130</v>
      </c>
      <c r="J4" s="8" t="s">
        <v>131</v>
      </c>
      <c r="K4" s="8" t="s">
        <v>132</v>
      </c>
      <c r="L4" s="8" t="s">
        <v>133</v>
      </c>
      <c r="M4" s="8" t="s">
        <v>134</v>
      </c>
      <c r="N4" s="8" t="s">
        <v>1</v>
      </c>
    </row>
    <row r="5" spans="1:15" x14ac:dyDescent="0.25">
      <c r="A5" s="2"/>
      <c r="B5" s="9" t="s">
        <v>2</v>
      </c>
      <c r="C5" s="9" t="s">
        <v>135</v>
      </c>
      <c r="D5" s="9" t="s">
        <v>135</v>
      </c>
      <c r="E5" s="9" t="s">
        <v>135</v>
      </c>
      <c r="F5" s="9" t="s">
        <v>135</v>
      </c>
      <c r="G5" s="9" t="s">
        <v>135</v>
      </c>
      <c r="H5" s="9" t="s">
        <v>135</v>
      </c>
      <c r="I5" s="9" t="s">
        <v>135</v>
      </c>
      <c r="J5" s="9" t="s">
        <v>135</v>
      </c>
      <c r="K5" s="9" t="s">
        <v>135</v>
      </c>
      <c r="L5" s="9" t="s">
        <v>135</v>
      </c>
      <c r="M5" s="9" t="s">
        <v>135</v>
      </c>
      <c r="N5" s="9" t="s">
        <v>135</v>
      </c>
    </row>
    <row r="6" spans="1:15" x14ac:dyDescent="0.25">
      <c r="A6" s="2"/>
      <c r="B6" s="9" t="s">
        <v>3</v>
      </c>
      <c r="C6" s="9" t="s">
        <v>3</v>
      </c>
      <c r="D6" s="9" t="s">
        <v>3</v>
      </c>
      <c r="E6" s="9" t="s">
        <v>3</v>
      </c>
      <c r="F6" s="9" t="s">
        <v>3</v>
      </c>
      <c r="G6" s="9" t="s">
        <v>3</v>
      </c>
      <c r="H6" s="9" t="s">
        <v>3</v>
      </c>
      <c r="I6" s="9" t="s">
        <v>3</v>
      </c>
      <c r="J6" s="9" t="s">
        <v>3</v>
      </c>
      <c r="K6" s="9" t="s">
        <v>3</v>
      </c>
      <c r="L6" s="9" t="s">
        <v>3</v>
      </c>
      <c r="M6" s="9" t="s">
        <v>3</v>
      </c>
      <c r="N6" s="9" t="s">
        <v>3</v>
      </c>
    </row>
    <row r="7" spans="1:15" x14ac:dyDescent="0.25">
      <c r="A7" s="38" t="s">
        <v>4</v>
      </c>
      <c r="B7" s="39"/>
      <c r="C7" s="39"/>
      <c r="D7" s="39"/>
      <c r="E7" s="39"/>
      <c r="F7" s="39"/>
      <c r="G7" s="39"/>
      <c r="H7" s="39"/>
      <c r="I7" s="39"/>
      <c r="J7" s="39"/>
      <c r="K7" s="39"/>
      <c r="L7" s="39"/>
      <c r="M7" s="39"/>
      <c r="N7" s="39"/>
      <c r="O7" s="93"/>
    </row>
    <row r="8" spans="1:15" x14ac:dyDescent="0.25">
      <c r="A8" s="38" t="s">
        <v>5</v>
      </c>
      <c r="B8" s="39"/>
      <c r="C8" s="39"/>
      <c r="D8" s="39"/>
      <c r="E8" s="39"/>
      <c r="F8" s="39"/>
      <c r="G8" s="39"/>
      <c r="H8" s="39"/>
      <c r="I8" s="39"/>
      <c r="J8" s="39"/>
      <c r="K8" s="39"/>
      <c r="L8" s="39"/>
      <c r="M8" s="39"/>
      <c r="N8" s="39"/>
      <c r="O8" s="93"/>
    </row>
    <row r="9" spans="1:15" x14ac:dyDescent="0.25">
      <c r="A9" s="40" t="s">
        <v>6</v>
      </c>
      <c r="B9" s="41">
        <v>1457037</v>
      </c>
      <c r="C9" s="41">
        <v>1863785</v>
      </c>
      <c r="D9" s="41">
        <v>25976741</v>
      </c>
      <c r="E9" s="41">
        <v>542489560</v>
      </c>
      <c r="F9" s="41">
        <v>545785280</v>
      </c>
      <c r="G9" s="41">
        <v>545785280</v>
      </c>
      <c r="H9" s="41">
        <v>16078912</v>
      </c>
      <c r="I9" s="41">
        <v>1535003</v>
      </c>
      <c r="J9" s="41">
        <v>1535003</v>
      </c>
      <c r="K9" s="41">
        <v>11154284</v>
      </c>
      <c r="L9" s="41">
        <v>2426000</v>
      </c>
      <c r="M9" s="41">
        <v>271925</v>
      </c>
      <c r="N9" s="90">
        <v>9494604</v>
      </c>
      <c r="O9" s="93"/>
    </row>
    <row r="10" spans="1:15" x14ac:dyDescent="0.25">
      <c r="A10" s="43" t="s">
        <v>7</v>
      </c>
      <c r="B10" s="41">
        <v>1457037</v>
      </c>
      <c r="C10" s="41">
        <v>1863785</v>
      </c>
      <c r="D10" s="41">
        <v>25976741</v>
      </c>
      <c r="E10" s="41">
        <v>32489560</v>
      </c>
      <c r="F10" s="41">
        <v>35785280</v>
      </c>
      <c r="G10" s="41">
        <v>35785280</v>
      </c>
      <c r="H10" s="41">
        <v>16078912</v>
      </c>
      <c r="I10" s="41">
        <v>1535003</v>
      </c>
      <c r="J10" s="41">
        <v>1535003</v>
      </c>
      <c r="K10" s="41">
        <v>11154284</v>
      </c>
      <c r="L10" s="41">
        <v>2426000</v>
      </c>
      <c r="M10" s="41">
        <v>271925</v>
      </c>
      <c r="N10" s="90">
        <v>9494604</v>
      </c>
      <c r="O10" s="93"/>
    </row>
    <row r="11" spans="1:15" x14ac:dyDescent="0.25">
      <c r="A11" s="43" t="s">
        <v>136</v>
      </c>
      <c r="B11" s="44" t="s">
        <v>13</v>
      </c>
      <c r="C11" s="44" t="s">
        <v>13</v>
      </c>
      <c r="D11" s="44" t="s">
        <v>13</v>
      </c>
      <c r="E11" s="41">
        <v>510000000</v>
      </c>
      <c r="F11" s="41">
        <v>510000000</v>
      </c>
      <c r="G11" s="41">
        <v>510000000</v>
      </c>
      <c r="H11" s="44" t="s">
        <v>13</v>
      </c>
      <c r="I11" s="44" t="s">
        <v>13</v>
      </c>
      <c r="J11" s="44" t="s">
        <v>13</v>
      </c>
      <c r="K11" s="44" t="s">
        <v>13</v>
      </c>
      <c r="L11" s="44" t="s">
        <v>13</v>
      </c>
      <c r="M11" s="44" t="s">
        <v>13</v>
      </c>
      <c r="N11" s="92" t="s">
        <v>13</v>
      </c>
      <c r="O11" s="93"/>
    </row>
    <row r="12" spans="1:15" x14ac:dyDescent="0.25">
      <c r="A12" s="40" t="s">
        <v>137</v>
      </c>
      <c r="B12" s="44" t="s">
        <v>13</v>
      </c>
      <c r="C12" s="44" t="s">
        <v>13</v>
      </c>
      <c r="D12" s="44" t="s">
        <v>13</v>
      </c>
      <c r="E12" s="41">
        <v>113050</v>
      </c>
      <c r="F12" s="41">
        <v>1243550</v>
      </c>
      <c r="G12" s="41">
        <v>2411733</v>
      </c>
      <c r="H12" s="44" t="s">
        <v>13</v>
      </c>
      <c r="I12" s="44" t="s">
        <v>13</v>
      </c>
      <c r="J12" s="44" t="s">
        <v>13</v>
      </c>
      <c r="K12" s="44" t="s">
        <v>13</v>
      </c>
      <c r="L12" s="44" t="s">
        <v>13</v>
      </c>
      <c r="M12" s="44" t="s">
        <v>13</v>
      </c>
      <c r="N12" s="92" t="s">
        <v>13</v>
      </c>
      <c r="O12" s="93"/>
    </row>
    <row r="13" spans="1:15" x14ac:dyDescent="0.25">
      <c r="A13" s="43" t="s">
        <v>138</v>
      </c>
      <c r="B13" s="44" t="s">
        <v>13</v>
      </c>
      <c r="C13" s="44" t="s">
        <v>13</v>
      </c>
      <c r="D13" s="44" t="s">
        <v>13</v>
      </c>
      <c r="E13" s="41">
        <v>113050</v>
      </c>
      <c r="F13" s="41">
        <v>1243550</v>
      </c>
      <c r="G13" s="41">
        <v>2411733</v>
      </c>
      <c r="H13" s="44" t="s">
        <v>13</v>
      </c>
      <c r="I13" s="44" t="s">
        <v>13</v>
      </c>
      <c r="J13" s="44" t="s">
        <v>13</v>
      </c>
      <c r="K13" s="44" t="s">
        <v>13</v>
      </c>
      <c r="L13" s="44" t="s">
        <v>13</v>
      </c>
      <c r="M13" s="44" t="s">
        <v>13</v>
      </c>
      <c r="N13" s="92" t="s">
        <v>13</v>
      </c>
      <c r="O13" s="93"/>
    </row>
    <row r="14" spans="1:15" x14ac:dyDescent="0.25">
      <c r="A14" s="45" t="s">
        <v>139</v>
      </c>
      <c r="B14" s="44" t="s">
        <v>13</v>
      </c>
      <c r="C14" s="44" t="s">
        <v>13</v>
      </c>
      <c r="D14" s="44" t="s">
        <v>13</v>
      </c>
      <c r="E14" s="41">
        <v>113050</v>
      </c>
      <c r="F14" s="41">
        <v>1243550</v>
      </c>
      <c r="G14" s="41">
        <v>2411733</v>
      </c>
      <c r="H14" s="44" t="s">
        <v>13</v>
      </c>
      <c r="I14" s="44" t="s">
        <v>13</v>
      </c>
      <c r="J14" s="44" t="s">
        <v>13</v>
      </c>
      <c r="K14" s="44" t="s">
        <v>13</v>
      </c>
      <c r="L14" s="44" t="s">
        <v>13</v>
      </c>
      <c r="M14" s="44" t="s">
        <v>13</v>
      </c>
      <c r="N14" s="92" t="s">
        <v>13</v>
      </c>
      <c r="O14" s="93"/>
    </row>
    <row r="15" spans="1:15" x14ac:dyDescent="0.25">
      <c r="A15" s="40" t="s">
        <v>8</v>
      </c>
      <c r="B15" s="41">
        <v>316940117</v>
      </c>
      <c r="C15" s="41">
        <v>318458332</v>
      </c>
      <c r="D15" s="41">
        <v>310696352</v>
      </c>
      <c r="E15" s="41">
        <v>33445182</v>
      </c>
      <c r="F15" s="41">
        <v>34232987</v>
      </c>
      <c r="G15" s="41">
        <v>34221677</v>
      </c>
      <c r="H15" s="41">
        <v>32751032</v>
      </c>
      <c r="I15" s="41">
        <v>32721032</v>
      </c>
      <c r="J15" s="41">
        <v>32718843</v>
      </c>
      <c r="K15" s="41">
        <v>-10097848</v>
      </c>
      <c r="L15" s="41">
        <v>-9093781</v>
      </c>
      <c r="M15" s="41">
        <v>29501900</v>
      </c>
      <c r="N15" s="90">
        <v>-21414847</v>
      </c>
      <c r="O15" s="93"/>
    </row>
    <row r="16" spans="1:15" x14ac:dyDescent="0.25">
      <c r="A16" s="43" t="s">
        <v>9</v>
      </c>
      <c r="B16" s="41">
        <v>10670684</v>
      </c>
      <c r="C16" s="41">
        <v>12216438</v>
      </c>
      <c r="D16" s="41">
        <v>-1</v>
      </c>
      <c r="E16" s="41">
        <v>-1</v>
      </c>
      <c r="F16" s="41">
        <v>-1</v>
      </c>
      <c r="G16" s="41">
        <v>-1</v>
      </c>
      <c r="H16" s="41">
        <v>-1</v>
      </c>
      <c r="I16" s="41">
        <v>-1</v>
      </c>
      <c r="J16" s="41">
        <v>-1</v>
      </c>
      <c r="K16" s="41">
        <v>-1</v>
      </c>
      <c r="L16" s="41">
        <v>449</v>
      </c>
      <c r="M16" s="41">
        <v>449</v>
      </c>
      <c r="N16" s="90">
        <v>449</v>
      </c>
      <c r="O16" s="93"/>
    </row>
    <row r="17" spans="1:15" x14ac:dyDescent="0.25">
      <c r="A17" s="43" t="s">
        <v>10</v>
      </c>
      <c r="B17" s="41">
        <v>306148121</v>
      </c>
      <c r="C17" s="41">
        <v>306148121</v>
      </c>
      <c r="D17" s="41">
        <v>306148121</v>
      </c>
      <c r="E17" s="41">
        <v>26148121</v>
      </c>
      <c r="F17" s="41">
        <v>26925754</v>
      </c>
      <c r="G17" s="41">
        <v>26925754</v>
      </c>
      <c r="H17" s="41">
        <v>25774748</v>
      </c>
      <c r="I17" s="41">
        <v>25774748</v>
      </c>
      <c r="J17" s="41">
        <v>25774748</v>
      </c>
      <c r="K17" s="41">
        <v>-14067477</v>
      </c>
      <c r="L17" s="41">
        <v>-14075637</v>
      </c>
      <c r="M17" s="41">
        <v>-11531875</v>
      </c>
      <c r="N17" s="90">
        <v>-26842995</v>
      </c>
      <c r="O17" s="93"/>
    </row>
    <row r="18" spans="1:15" x14ac:dyDescent="0.25">
      <c r="A18" s="43" t="s">
        <v>11</v>
      </c>
      <c r="B18" s="41">
        <v>112276</v>
      </c>
      <c r="C18" s="41">
        <v>84737</v>
      </c>
      <c r="D18" s="41">
        <v>4539195</v>
      </c>
      <c r="E18" s="41">
        <v>7288026</v>
      </c>
      <c r="F18" s="41">
        <v>7298197</v>
      </c>
      <c r="G18" s="41">
        <v>7286888</v>
      </c>
      <c r="H18" s="41">
        <v>6967249</v>
      </c>
      <c r="I18" s="41">
        <v>6937249</v>
      </c>
      <c r="J18" s="41">
        <v>6935060</v>
      </c>
      <c r="K18" s="41">
        <v>3960594</v>
      </c>
      <c r="L18" s="41">
        <v>4972371</v>
      </c>
      <c r="M18" s="41">
        <v>41024290</v>
      </c>
      <c r="N18" s="90">
        <v>5418663</v>
      </c>
      <c r="O18" s="93"/>
    </row>
    <row r="19" spans="1:15" x14ac:dyDescent="0.25">
      <c r="A19" s="43" t="s">
        <v>12</v>
      </c>
      <c r="B19" s="41">
        <v>9036</v>
      </c>
      <c r="C19" s="41">
        <v>9036</v>
      </c>
      <c r="D19" s="41">
        <v>9036</v>
      </c>
      <c r="E19" s="41">
        <v>9036</v>
      </c>
      <c r="F19" s="41">
        <v>9036</v>
      </c>
      <c r="G19" s="41">
        <v>9036</v>
      </c>
      <c r="H19" s="41">
        <v>9036</v>
      </c>
      <c r="I19" s="41">
        <v>9036</v>
      </c>
      <c r="J19" s="41">
        <v>9036</v>
      </c>
      <c r="K19" s="41">
        <v>9036</v>
      </c>
      <c r="L19" s="41">
        <v>9036</v>
      </c>
      <c r="M19" s="41">
        <v>9036</v>
      </c>
      <c r="N19" s="90">
        <v>9036</v>
      </c>
      <c r="O19" s="93"/>
    </row>
    <row r="20" spans="1:15" x14ac:dyDescent="0.25">
      <c r="A20" s="40" t="s">
        <v>14</v>
      </c>
      <c r="B20" s="44" t="s">
        <v>13</v>
      </c>
      <c r="C20" s="44" t="s">
        <v>13</v>
      </c>
      <c r="D20" s="44" t="s">
        <v>13</v>
      </c>
      <c r="E20" s="44" t="s">
        <v>13</v>
      </c>
      <c r="F20" s="44" t="s">
        <v>13</v>
      </c>
      <c r="G20" s="44" t="s">
        <v>13</v>
      </c>
      <c r="H20" s="44" t="s">
        <v>13</v>
      </c>
      <c r="I20" s="44" t="s">
        <v>13</v>
      </c>
      <c r="J20" s="44" t="s">
        <v>13</v>
      </c>
      <c r="L20" s="44" t="s">
        <v>13</v>
      </c>
      <c r="M20" s="41"/>
      <c r="N20" s="42"/>
      <c r="O20" s="93"/>
    </row>
    <row r="21" spans="1:15" x14ac:dyDescent="0.25">
      <c r="A21" s="43" t="s">
        <v>15</v>
      </c>
      <c r="B21" s="44" t="s">
        <v>13</v>
      </c>
      <c r="C21" s="44" t="s">
        <v>13</v>
      </c>
      <c r="D21" s="44" t="s">
        <v>13</v>
      </c>
      <c r="E21" s="44" t="s">
        <v>13</v>
      </c>
      <c r="F21" s="44" t="s">
        <v>13</v>
      </c>
      <c r="G21" s="44" t="s">
        <v>13</v>
      </c>
      <c r="H21" s="44" t="s">
        <v>13</v>
      </c>
      <c r="I21" s="44" t="s">
        <v>13</v>
      </c>
      <c r="J21" s="44" t="s">
        <v>13</v>
      </c>
      <c r="L21" s="44" t="s">
        <v>13</v>
      </c>
      <c r="M21" s="41"/>
      <c r="N21" s="42"/>
      <c r="O21" s="93"/>
    </row>
    <row r="22" spans="1:15" x14ac:dyDescent="0.25">
      <c r="A22" s="40" t="s">
        <v>16</v>
      </c>
      <c r="B22" s="42">
        <v>1003292</v>
      </c>
      <c r="C22" s="42">
        <v>979404</v>
      </c>
      <c r="D22" s="42">
        <v>955517</v>
      </c>
      <c r="E22" s="42">
        <v>931629</v>
      </c>
      <c r="F22" s="42">
        <v>907741</v>
      </c>
      <c r="G22" s="42">
        <v>883853</v>
      </c>
      <c r="H22" s="42">
        <v>859965</v>
      </c>
      <c r="I22" s="42">
        <v>836077</v>
      </c>
      <c r="J22" s="42">
        <v>812189</v>
      </c>
      <c r="K22" s="42">
        <v>788301</v>
      </c>
      <c r="L22" s="42">
        <v>764413</v>
      </c>
      <c r="M22" s="42">
        <v>740525</v>
      </c>
      <c r="N22" s="42">
        <v>716637</v>
      </c>
      <c r="O22" s="93"/>
    </row>
    <row r="23" spans="1:15" x14ac:dyDescent="0.25">
      <c r="A23" s="43" t="s">
        <v>17</v>
      </c>
      <c r="B23" s="42">
        <v>0</v>
      </c>
      <c r="C23" s="42">
        <v>0</v>
      </c>
      <c r="D23" s="42">
        <v>0</v>
      </c>
      <c r="E23" s="42">
        <v>0</v>
      </c>
      <c r="F23" s="42">
        <v>0</v>
      </c>
      <c r="G23" s="42">
        <v>0</v>
      </c>
      <c r="H23" s="42">
        <v>0</v>
      </c>
      <c r="I23" s="42">
        <v>0</v>
      </c>
      <c r="J23" s="42">
        <v>0</v>
      </c>
      <c r="K23" s="42">
        <v>0</v>
      </c>
      <c r="L23" s="42">
        <v>0</v>
      </c>
      <c r="M23" s="42">
        <v>0</v>
      </c>
      <c r="N23" s="42">
        <v>0</v>
      </c>
      <c r="O23" s="93"/>
    </row>
    <row r="24" spans="1:15" x14ac:dyDescent="0.25">
      <c r="A24" s="43" t="s">
        <v>18</v>
      </c>
      <c r="B24" s="42">
        <v>1003292</v>
      </c>
      <c r="C24" s="42">
        <v>979404</v>
      </c>
      <c r="D24" s="42">
        <v>955517</v>
      </c>
      <c r="E24" s="42">
        <v>931629</v>
      </c>
      <c r="F24" s="42">
        <v>907741</v>
      </c>
      <c r="G24" s="42">
        <v>883853</v>
      </c>
      <c r="H24" s="42">
        <v>859965</v>
      </c>
      <c r="I24" s="42">
        <v>836077</v>
      </c>
      <c r="J24" s="42">
        <v>812189</v>
      </c>
      <c r="K24" s="42">
        <v>788301</v>
      </c>
      <c r="L24" s="42">
        <v>764413</v>
      </c>
      <c r="M24" s="42">
        <v>740525</v>
      </c>
      <c r="N24" s="42">
        <v>716637</v>
      </c>
      <c r="O24" s="93"/>
    </row>
    <row r="25" spans="1:15" x14ac:dyDescent="0.25">
      <c r="A25" s="38" t="s">
        <v>19</v>
      </c>
      <c r="B25" s="46">
        <v>319400447</v>
      </c>
      <c r="C25" s="46">
        <v>321301521</v>
      </c>
      <c r="D25" s="46">
        <v>337628609</v>
      </c>
      <c r="E25" s="46">
        <v>576979421</v>
      </c>
      <c r="F25" s="46">
        <v>582169557</v>
      </c>
      <c r="G25" s="46">
        <v>583302543</v>
      </c>
      <c r="H25" s="46">
        <v>49689909</v>
      </c>
      <c r="I25" s="46">
        <v>35092112</v>
      </c>
      <c r="J25" s="46">
        <v>35066035</v>
      </c>
      <c r="K25" s="46">
        <v>1844737</v>
      </c>
      <c r="L25" s="46">
        <v>-5903368</v>
      </c>
      <c r="M25" s="46">
        <v>30514350</v>
      </c>
      <c r="N25" s="46">
        <v>-11203606</v>
      </c>
      <c r="O25" s="93"/>
    </row>
    <row r="26" spans="1:15" x14ac:dyDescent="0.25">
      <c r="A26" s="47"/>
      <c r="B26" s="39"/>
      <c r="C26" s="39"/>
      <c r="D26" s="39"/>
      <c r="E26" s="39"/>
      <c r="F26" s="39"/>
      <c r="G26" s="39"/>
      <c r="H26" s="39"/>
      <c r="I26" s="39"/>
      <c r="J26" s="39"/>
      <c r="K26" s="39"/>
      <c r="L26" s="39"/>
      <c r="M26" s="39"/>
      <c r="N26" s="39"/>
      <c r="O26" s="93"/>
    </row>
    <row r="27" spans="1:15" x14ac:dyDescent="0.25">
      <c r="A27" s="47"/>
      <c r="B27" s="48"/>
      <c r="C27" s="48"/>
      <c r="D27" s="48"/>
      <c r="E27" s="48"/>
      <c r="F27" s="48"/>
      <c r="G27" s="48"/>
      <c r="H27" s="48"/>
      <c r="I27" s="48"/>
      <c r="J27" s="48"/>
      <c r="K27" s="48"/>
      <c r="L27" s="48"/>
      <c r="M27" s="48"/>
      <c r="N27" s="48"/>
      <c r="O27" s="93"/>
    </row>
    <row r="28" spans="1:15" x14ac:dyDescent="0.25">
      <c r="A28" s="38" t="s">
        <v>20</v>
      </c>
      <c r="B28" s="39"/>
      <c r="C28" s="39"/>
      <c r="D28" s="39"/>
      <c r="E28" s="39"/>
      <c r="F28" s="39"/>
      <c r="G28" s="39"/>
      <c r="H28" s="39"/>
      <c r="I28" s="39"/>
      <c r="J28" s="39"/>
      <c r="K28" s="39"/>
      <c r="L28" s="39"/>
      <c r="M28" s="39"/>
      <c r="N28" s="39"/>
      <c r="O28" s="93"/>
    </row>
    <row r="29" spans="1:15" x14ac:dyDescent="0.25">
      <c r="A29" s="40" t="s">
        <v>21</v>
      </c>
      <c r="B29" s="42">
        <v>-1</v>
      </c>
      <c r="C29" s="42">
        <v>-1</v>
      </c>
      <c r="D29" s="42">
        <v>-1</v>
      </c>
      <c r="E29" s="42">
        <v>-1</v>
      </c>
      <c r="F29" s="42">
        <v>-1</v>
      </c>
      <c r="G29" s="42">
        <v>-1</v>
      </c>
      <c r="H29" s="42">
        <v>-1</v>
      </c>
      <c r="I29" s="42">
        <v>-1</v>
      </c>
      <c r="J29" s="42">
        <v>-1</v>
      </c>
      <c r="K29" s="42">
        <v>-1</v>
      </c>
      <c r="L29" s="42">
        <v>-1</v>
      </c>
      <c r="M29" s="42">
        <v>-1</v>
      </c>
      <c r="N29" s="42">
        <v>-1</v>
      </c>
      <c r="O29" s="93"/>
    </row>
    <row r="30" spans="1:15" x14ac:dyDescent="0.25">
      <c r="A30" s="43" t="s">
        <v>22</v>
      </c>
      <c r="B30" s="42">
        <v>-1</v>
      </c>
      <c r="C30" s="42">
        <v>-1</v>
      </c>
      <c r="D30" s="42">
        <v>-1</v>
      </c>
      <c r="E30" s="42">
        <v>-1</v>
      </c>
      <c r="F30" s="42">
        <v>-1</v>
      </c>
      <c r="G30" s="42">
        <v>-1</v>
      </c>
      <c r="H30" s="42">
        <v>-1</v>
      </c>
      <c r="I30" s="42">
        <v>-1</v>
      </c>
      <c r="J30" s="42">
        <v>-1</v>
      </c>
      <c r="K30" s="42">
        <v>-1</v>
      </c>
      <c r="L30" s="42">
        <v>-1</v>
      </c>
      <c r="M30" s="42">
        <v>-1</v>
      </c>
      <c r="N30" s="42">
        <v>-1</v>
      </c>
      <c r="O30" s="93"/>
    </row>
    <row r="31" spans="1:15" x14ac:dyDescent="0.25">
      <c r="A31" s="40" t="s">
        <v>23</v>
      </c>
      <c r="B31" s="42">
        <v>4436647462</v>
      </c>
      <c r="C31" s="42">
        <v>4436647462</v>
      </c>
      <c r="D31" s="42">
        <v>4436647462</v>
      </c>
      <c r="E31" s="42">
        <v>4436647462</v>
      </c>
      <c r="F31" s="42">
        <v>4436647462</v>
      </c>
      <c r="G31" s="42">
        <v>4436647462</v>
      </c>
      <c r="H31" s="42">
        <v>4436647462</v>
      </c>
      <c r="I31" s="42">
        <v>4436647462</v>
      </c>
      <c r="J31" s="42">
        <v>4436647462</v>
      </c>
      <c r="K31" s="42">
        <v>4436647462</v>
      </c>
      <c r="L31" s="42">
        <v>4436647462</v>
      </c>
      <c r="M31" s="42">
        <v>4436647462</v>
      </c>
      <c r="N31" s="42">
        <v>4436647462</v>
      </c>
      <c r="O31" s="93"/>
    </row>
    <row r="32" spans="1:15" x14ac:dyDescent="0.25">
      <c r="A32" s="43" t="s">
        <v>24</v>
      </c>
      <c r="B32" s="42">
        <v>4436647462</v>
      </c>
      <c r="C32" s="42">
        <v>4436647462</v>
      </c>
      <c r="D32" s="42">
        <v>4436647462</v>
      </c>
      <c r="E32" s="42">
        <v>4436647462</v>
      </c>
      <c r="F32" s="42">
        <v>4436647462</v>
      </c>
      <c r="G32" s="42">
        <v>4436647462</v>
      </c>
      <c r="H32" s="42">
        <v>4436647462</v>
      </c>
      <c r="I32" s="42">
        <v>4436647462</v>
      </c>
      <c r="J32" s="42">
        <v>4436647462</v>
      </c>
      <c r="K32" s="42">
        <v>4436647462</v>
      </c>
      <c r="L32" s="42">
        <v>4436647462</v>
      </c>
      <c r="M32" s="42">
        <v>4436647462</v>
      </c>
      <c r="N32" s="42">
        <v>4436647462</v>
      </c>
      <c r="O32" s="93"/>
    </row>
    <row r="33" spans="1:15" x14ac:dyDescent="0.25">
      <c r="A33" s="40" t="s">
        <v>25</v>
      </c>
      <c r="B33" s="42">
        <v>3128410716</v>
      </c>
      <c r="C33" s="42">
        <v>3128410716</v>
      </c>
      <c r="D33" s="42">
        <v>3136410716</v>
      </c>
      <c r="E33" s="42">
        <v>2867812406</v>
      </c>
      <c r="F33" s="42">
        <v>2867812406</v>
      </c>
      <c r="G33" s="42">
        <v>2867812406</v>
      </c>
      <c r="H33" s="42">
        <v>2867389341</v>
      </c>
      <c r="I33" s="42">
        <v>2917389341</v>
      </c>
      <c r="J33" s="42">
        <v>2917389341</v>
      </c>
      <c r="K33" s="42">
        <v>2921536075</v>
      </c>
      <c r="L33" s="42">
        <v>2921536074</v>
      </c>
      <c r="M33" s="42">
        <v>2921536074</v>
      </c>
      <c r="N33" s="42">
        <v>2921900439</v>
      </c>
      <c r="O33" s="93"/>
    </row>
    <row r="34" spans="1:15" x14ac:dyDescent="0.25">
      <c r="A34" s="43" t="s">
        <v>26</v>
      </c>
      <c r="B34" s="42">
        <v>3128410716</v>
      </c>
      <c r="C34" s="42">
        <v>3128410716</v>
      </c>
      <c r="D34" s="42">
        <v>3136410716</v>
      </c>
      <c r="E34" s="42">
        <v>2867812406</v>
      </c>
      <c r="F34" s="42">
        <v>2867812406</v>
      </c>
      <c r="G34" s="42">
        <v>2867812406</v>
      </c>
      <c r="H34" s="42">
        <v>2867389341</v>
      </c>
      <c r="I34" s="42">
        <v>2917389341</v>
      </c>
      <c r="J34" s="42">
        <v>2917389341</v>
      </c>
      <c r="K34" s="42">
        <v>2921536075</v>
      </c>
      <c r="L34" s="42">
        <v>2921536074</v>
      </c>
      <c r="M34" s="42">
        <v>2921536074</v>
      </c>
      <c r="N34" s="42">
        <v>2921900439</v>
      </c>
      <c r="O34" s="93"/>
    </row>
    <row r="35" spans="1:15" x14ac:dyDescent="0.25">
      <c r="A35" s="40" t="s">
        <v>27</v>
      </c>
      <c r="B35" s="42">
        <v>-616749</v>
      </c>
      <c r="C35" s="42">
        <v>-823543</v>
      </c>
      <c r="D35" s="42">
        <v>-1010324</v>
      </c>
      <c r="E35" s="42">
        <v>9774093</v>
      </c>
      <c r="F35" s="42">
        <v>9573971</v>
      </c>
      <c r="G35" s="42">
        <v>9367177</v>
      </c>
      <c r="H35" s="42">
        <v>9337808</v>
      </c>
      <c r="I35" s="42">
        <v>9131393</v>
      </c>
      <c r="J35" s="42">
        <v>8930481</v>
      </c>
      <c r="K35" s="42">
        <v>0</v>
      </c>
      <c r="L35" s="42">
        <v>0</v>
      </c>
      <c r="M35" s="42">
        <v>0</v>
      </c>
      <c r="N35" s="42">
        <v>0</v>
      </c>
      <c r="O35" s="93"/>
    </row>
    <row r="36" spans="1:15" x14ac:dyDescent="0.25">
      <c r="A36" s="43" t="s">
        <v>28</v>
      </c>
      <c r="B36" s="42">
        <v>-616749</v>
      </c>
      <c r="C36" s="42">
        <v>-823543</v>
      </c>
      <c r="D36" s="42">
        <v>-1010324</v>
      </c>
      <c r="E36" s="42">
        <v>9774093</v>
      </c>
      <c r="F36" s="42">
        <v>9573971</v>
      </c>
      <c r="G36" s="42">
        <v>9367177</v>
      </c>
      <c r="H36" s="42">
        <v>9337808</v>
      </c>
      <c r="I36" s="42">
        <v>9131393</v>
      </c>
      <c r="J36" s="42">
        <v>8930481</v>
      </c>
      <c r="K36" s="42">
        <v>0</v>
      </c>
      <c r="L36" s="42">
        <v>0</v>
      </c>
      <c r="M36" s="42">
        <v>0</v>
      </c>
      <c r="N36" s="42">
        <v>0</v>
      </c>
      <c r="O36" s="93"/>
    </row>
    <row r="37" spans="1:15" x14ac:dyDescent="0.25">
      <c r="A37" s="38" t="s">
        <v>29</v>
      </c>
      <c r="B37" s="46">
        <v>7564441428</v>
      </c>
      <c r="C37" s="46">
        <v>7564234635</v>
      </c>
      <c r="D37" s="46">
        <v>7572047854</v>
      </c>
      <c r="E37" s="46">
        <v>7314233961</v>
      </c>
      <c r="F37" s="46">
        <v>7314033838</v>
      </c>
      <c r="G37" s="46">
        <v>7313827045</v>
      </c>
      <c r="H37" s="46">
        <v>7313374610</v>
      </c>
      <c r="I37" s="46">
        <v>7363168196</v>
      </c>
      <c r="J37" s="46">
        <v>7362967284</v>
      </c>
      <c r="K37" s="46">
        <v>7358183537</v>
      </c>
      <c r="L37" s="46">
        <v>7358183536</v>
      </c>
      <c r="M37" s="46">
        <v>7358183536</v>
      </c>
      <c r="N37" s="46">
        <v>7358547901</v>
      </c>
      <c r="O37" s="93"/>
    </row>
    <row r="38" spans="1:15" x14ac:dyDescent="0.25">
      <c r="A38" s="47"/>
      <c r="B38" s="39"/>
      <c r="C38" s="39"/>
      <c r="D38" s="39"/>
      <c r="E38" s="39"/>
      <c r="F38" s="39"/>
      <c r="G38" s="39"/>
      <c r="H38" s="39"/>
      <c r="I38" s="39"/>
      <c r="J38" s="39"/>
      <c r="K38" s="39"/>
      <c r="L38" s="39"/>
      <c r="M38" s="39"/>
      <c r="N38" s="39"/>
      <c r="O38" s="93"/>
    </row>
    <row r="39" spans="1:15" ht="15.75" thickBot="1" x14ac:dyDescent="0.3">
      <c r="A39" s="38" t="s">
        <v>30</v>
      </c>
      <c r="B39" s="42">
        <v>7883841875</v>
      </c>
      <c r="C39" s="42">
        <v>7885536156</v>
      </c>
      <c r="D39" s="42">
        <v>7909676462</v>
      </c>
      <c r="E39" s="42">
        <v>7891213382</v>
      </c>
      <c r="F39" s="42">
        <v>7896203395</v>
      </c>
      <c r="G39" s="42">
        <v>7897129588</v>
      </c>
      <c r="H39" s="42">
        <v>7363064520</v>
      </c>
      <c r="I39" s="42">
        <v>7398260308</v>
      </c>
      <c r="J39" s="42">
        <v>7398033320</v>
      </c>
      <c r="K39" s="42">
        <v>7360028274</v>
      </c>
      <c r="L39" s="42">
        <v>7352280168</v>
      </c>
      <c r="M39" s="42">
        <v>7388697886</v>
      </c>
      <c r="N39" s="42">
        <v>7347344295</v>
      </c>
      <c r="O39" s="93"/>
    </row>
    <row r="40" spans="1:15" x14ac:dyDescent="0.25">
      <c r="A40" s="47"/>
      <c r="B40" s="49"/>
      <c r="C40" s="49"/>
      <c r="D40" s="49"/>
      <c r="E40" s="49"/>
      <c r="F40" s="49"/>
      <c r="G40" s="49"/>
      <c r="H40" s="49"/>
      <c r="I40" s="49"/>
      <c r="J40" s="49"/>
      <c r="K40" s="49"/>
      <c r="L40" s="49"/>
      <c r="M40" s="49"/>
      <c r="N40" s="49"/>
      <c r="O40" s="93"/>
    </row>
    <row r="41" spans="1:15" x14ac:dyDescent="0.25">
      <c r="A41" s="38" t="s">
        <v>31</v>
      </c>
      <c r="B41" s="39"/>
      <c r="C41" s="39"/>
      <c r="D41" s="39"/>
      <c r="E41" s="39"/>
      <c r="F41" s="39"/>
      <c r="G41" s="39"/>
      <c r="H41" s="39"/>
      <c r="I41" s="39"/>
      <c r="J41" s="39"/>
      <c r="K41" s="39"/>
      <c r="L41" s="39"/>
      <c r="M41" s="39"/>
      <c r="N41" s="39"/>
      <c r="O41" s="93"/>
    </row>
    <row r="42" spans="1:15" x14ac:dyDescent="0.25">
      <c r="A42" s="38" t="s">
        <v>32</v>
      </c>
      <c r="B42" s="39"/>
      <c r="C42" s="39"/>
      <c r="D42" s="39"/>
      <c r="E42" s="39"/>
      <c r="F42" s="39"/>
      <c r="G42" s="39"/>
      <c r="H42" s="39"/>
      <c r="I42" s="39"/>
      <c r="J42" s="39"/>
      <c r="K42" s="39"/>
      <c r="L42" s="39"/>
      <c r="M42" s="39"/>
      <c r="N42" s="39"/>
      <c r="O42" s="93"/>
    </row>
    <row r="43" spans="1:15" x14ac:dyDescent="0.25">
      <c r="A43" s="40" t="s">
        <v>33</v>
      </c>
      <c r="B43" s="42">
        <v>38549315</v>
      </c>
      <c r="C43" s="42">
        <v>34715592</v>
      </c>
      <c r="D43" s="42">
        <v>46600399</v>
      </c>
      <c r="E43" s="42">
        <v>49479561</v>
      </c>
      <c r="F43" s="42">
        <v>54652385</v>
      </c>
      <c r="G43" s="42">
        <v>57328523</v>
      </c>
      <c r="H43" s="42">
        <v>47866834</v>
      </c>
      <c r="I43" s="42">
        <v>48622763</v>
      </c>
      <c r="J43" s="42">
        <v>49278608</v>
      </c>
      <c r="K43" s="42">
        <v>56265283</v>
      </c>
      <c r="L43" s="42">
        <v>58023586</v>
      </c>
      <c r="M43" s="42">
        <v>56109575</v>
      </c>
      <c r="N43" s="42">
        <v>45061366</v>
      </c>
      <c r="O43" s="93"/>
    </row>
    <row r="44" spans="1:15" x14ac:dyDescent="0.25">
      <c r="A44" s="43" t="s">
        <v>34</v>
      </c>
      <c r="B44" s="42">
        <v>9850344</v>
      </c>
      <c r="C44" s="42">
        <v>10494515</v>
      </c>
      <c r="D44" s="42">
        <v>25624783</v>
      </c>
      <c r="E44" s="42">
        <v>25828052</v>
      </c>
      <c r="F44" s="42">
        <v>28479989</v>
      </c>
      <c r="G44" s="42">
        <v>28508276</v>
      </c>
      <c r="H44" s="42">
        <v>29085839</v>
      </c>
      <c r="I44" s="42">
        <v>29401904</v>
      </c>
      <c r="J44" s="42">
        <v>29535153</v>
      </c>
      <c r="K44" s="42">
        <v>36070536</v>
      </c>
      <c r="L44" s="42">
        <v>37331365</v>
      </c>
      <c r="M44" s="42">
        <v>36308269</v>
      </c>
      <c r="N44" s="42">
        <v>17502126</v>
      </c>
      <c r="O44" s="93"/>
    </row>
    <row r="45" spans="1:15" x14ac:dyDescent="0.25">
      <c r="A45" s="43" t="s">
        <v>140</v>
      </c>
      <c r="B45" s="50" t="s">
        <v>13</v>
      </c>
      <c r="C45" s="50" t="s">
        <v>13</v>
      </c>
      <c r="D45" s="50" t="s">
        <v>13</v>
      </c>
      <c r="E45" s="50" t="s">
        <v>13</v>
      </c>
      <c r="F45" s="50" t="s">
        <v>13</v>
      </c>
      <c r="G45" s="50" t="s">
        <v>13</v>
      </c>
      <c r="H45" s="42">
        <v>-1</v>
      </c>
      <c r="I45" s="42">
        <v>-1</v>
      </c>
      <c r="J45" s="42">
        <v>-1</v>
      </c>
      <c r="K45" s="42">
        <v>-1</v>
      </c>
      <c r="L45" s="50" t="s">
        <v>13</v>
      </c>
      <c r="M45" s="50" t="s">
        <v>13</v>
      </c>
      <c r="N45" s="50" t="s">
        <v>13</v>
      </c>
      <c r="O45" s="93"/>
    </row>
    <row r="46" spans="1:15" x14ac:dyDescent="0.25">
      <c r="A46" s="43" t="s">
        <v>35</v>
      </c>
      <c r="B46" s="42">
        <v>21613030</v>
      </c>
      <c r="C46" s="42">
        <v>24221077</v>
      </c>
      <c r="D46" s="42">
        <v>20975616</v>
      </c>
      <c r="E46" s="42">
        <v>23651509</v>
      </c>
      <c r="F46" s="42">
        <v>26172395</v>
      </c>
      <c r="G46" s="42">
        <v>28820247</v>
      </c>
      <c r="H46" s="42">
        <v>18780997</v>
      </c>
      <c r="I46" s="42">
        <v>19220860</v>
      </c>
      <c r="J46" s="42">
        <v>19743456</v>
      </c>
      <c r="K46" s="42">
        <v>20194748</v>
      </c>
      <c r="L46" s="42">
        <v>20692220</v>
      </c>
      <c r="M46" s="42">
        <v>19801306</v>
      </c>
      <c r="N46" s="42">
        <v>20140942</v>
      </c>
      <c r="O46" s="93"/>
    </row>
    <row r="47" spans="1:15" x14ac:dyDescent="0.25">
      <c r="A47" s="43" t="s">
        <v>36</v>
      </c>
      <c r="B47" s="42">
        <v>7085941</v>
      </c>
      <c r="C47" s="51">
        <v>0</v>
      </c>
      <c r="D47" s="51">
        <v>0</v>
      </c>
      <c r="E47" s="51">
        <v>0</v>
      </c>
      <c r="F47" s="51">
        <v>0</v>
      </c>
      <c r="G47" s="51">
        <v>0</v>
      </c>
      <c r="H47" s="51">
        <v>0</v>
      </c>
      <c r="I47" s="51">
        <v>0</v>
      </c>
      <c r="J47" s="51">
        <v>0</v>
      </c>
      <c r="K47" s="51">
        <v>0</v>
      </c>
      <c r="L47" s="51">
        <v>0</v>
      </c>
      <c r="M47" s="51">
        <v>0</v>
      </c>
      <c r="N47" s="42">
        <v>7418298</v>
      </c>
      <c r="O47" s="93"/>
    </row>
    <row r="48" spans="1:15" x14ac:dyDescent="0.25">
      <c r="A48" s="40" t="s">
        <v>37</v>
      </c>
      <c r="B48" s="42">
        <v>32001394</v>
      </c>
      <c r="C48" s="42">
        <v>32366982</v>
      </c>
      <c r="D48" s="42">
        <v>32400459</v>
      </c>
      <c r="E48" s="42">
        <v>68365149</v>
      </c>
      <c r="F48" s="42">
        <v>72461224</v>
      </c>
      <c r="G48" s="42">
        <v>72523181</v>
      </c>
      <c r="H48" s="42">
        <v>72487329</v>
      </c>
      <c r="I48" s="42">
        <v>74550862</v>
      </c>
      <c r="J48" s="42">
        <v>74196827</v>
      </c>
      <c r="K48" s="42">
        <v>78663003</v>
      </c>
      <c r="L48" s="42">
        <v>78577074</v>
      </c>
      <c r="M48" s="42">
        <v>78674699</v>
      </c>
      <c r="N48" s="42">
        <v>23259085</v>
      </c>
      <c r="O48" s="93"/>
    </row>
    <row r="49" spans="1:16" x14ac:dyDescent="0.25">
      <c r="A49" s="43" t="s">
        <v>38</v>
      </c>
      <c r="B49" s="42">
        <v>50576943</v>
      </c>
      <c r="C49" s="42">
        <v>50942531</v>
      </c>
      <c r="D49" s="42">
        <v>50976008</v>
      </c>
      <c r="E49" s="42">
        <v>86940698</v>
      </c>
      <c r="F49" s="42">
        <v>91036773</v>
      </c>
      <c r="G49" s="42">
        <v>91098730</v>
      </c>
      <c r="H49" s="42">
        <v>91051058</v>
      </c>
      <c r="I49" s="42">
        <v>93114591</v>
      </c>
      <c r="J49" s="42">
        <v>92760555</v>
      </c>
      <c r="K49" s="42">
        <v>97226731</v>
      </c>
      <c r="L49" s="42">
        <v>97140802</v>
      </c>
      <c r="M49" s="42">
        <v>97238427</v>
      </c>
      <c r="N49" s="42">
        <v>41822813</v>
      </c>
      <c r="O49" s="93"/>
    </row>
    <row r="50" spans="1:16" x14ac:dyDescent="0.25">
      <c r="A50" s="43" t="s">
        <v>39</v>
      </c>
      <c r="B50" s="42">
        <v>-18575549</v>
      </c>
      <c r="C50" s="42">
        <v>-18575549</v>
      </c>
      <c r="D50" s="42">
        <v>-18575549</v>
      </c>
      <c r="E50" s="42">
        <v>-18575549</v>
      </c>
      <c r="F50" s="42">
        <v>-18575549</v>
      </c>
      <c r="G50" s="42">
        <v>-18575549</v>
      </c>
      <c r="H50" s="42">
        <v>-18563729</v>
      </c>
      <c r="I50" s="42">
        <v>-18563729</v>
      </c>
      <c r="J50" s="42">
        <v>-18563729</v>
      </c>
      <c r="K50" s="42">
        <v>-18563729</v>
      </c>
      <c r="L50" s="42">
        <v>-18563729</v>
      </c>
      <c r="M50" s="42">
        <v>-18563729</v>
      </c>
      <c r="N50" s="42">
        <v>-18563729</v>
      </c>
      <c r="O50" s="93"/>
    </row>
    <row r="51" spans="1:16" x14ac:dyDescent="0.25">
      <c r="A51" s="40" t="s">
        <v>40</v>
      </c>
      <c r="B51" s="42">
        <v>685473</v>
      </c>
      <c r="C51" s="42">
        <v>257161</v>
      </c>
      <c r="D51" s="42">
        <v>117093</v>
      </c>
      <c r="E51" s="42">
        <v>9191269</v>
      </c>
      <c r="F51" s="42">
        <v>6507281</v>
      </c>
      <c r="G51" s="42">
        <v>6218611</v>
      </c>
      <c r="H51" s="42">
        <v>6261931</v>
      </c>
      <c r="I51" s="42">
        <v>6205000</v>
      </c>
      <c r="J51" s="42">
        <v>6205000</v>
      </c>
      <c r="K51" s="42">
        <v>603786</v>
      </c>
      <c r="L51" s="42">
        <v>515931</v>
      </c>
      <c r="M51" s="42">
        <v>463719</v>
      </c>
      <c r="N51" s="42">
        <v>160448</v>
      </c>
      <c r="O51" s="93"/>
    </row>
    <row r="52" spans="1:16" x14ac:dyDescent="0.25">
      <c r="A52" s="43" t="s">
        <v>41</v>
      </c>
      <c r="B52" s="42">
        <v>685473</v>
      </c>
      <c r="C52" s="42">
        <v>257161</v>
      </c>
      <c r="D52" s="42">
        <v>117093</v>
      </c>
      <c r="E52" s="42">
        <v>9191269</v>
      </c>
      <c r="F52" s="42">
        <v>6507281</v>
      </c>
      <c r="G52" s="42">
        <v>6218611</v>
      </c>
      <c r="H52" s="42">
        <v>6261931</v>
      </c>
      <c r="I52" s="42">
        <v>6205000</v>
      </c>
      <c r="J52" s="42">
        <v>6205000</v>
      </c>
      <c r="K52" s="42">
        <v>603786</v>
      </c>
      <c r="L52" s="42">
        <v>515931</v>
      </c>
      <c r="M52" s="42">
        <v>463719</v>
      </c>
      <c r="N52" s="42">
        <v>160448</v>
      </c>
      <c r="O52" s="93"/>
    </row>
    <row r="53" spans="1:16" x14ac:dyDescent="0.25">
      <c r="A53" s="38" t="s">
        <v>42</v>
      </c>
      <c r="B53" s="46">
        <v>71236182</v>
      </c>
      <c r="C53" s="46">
        <v>67339735</v>
      </c>
      <c r="D53" s="46">
        <v>79117950</v>
      </c>
      <c r="E53" s="46">
        <v>127035979</v>
      </c>
      <c r="F53" s="46">
        <v>133620889</v>
      </c>
      <c r="G53" s="46">
        <v>136070316</v>
      </c>
      <c r="H53" s="46">
        <v>126616094</v>
      </c>
      <c r="I53" s="46">
        <v>129378626</v>
      </c>
      <c r="J53" s="46">
        <v>129680435</v>
      </c>
      <c r="K53" s="46">
        <v>135532072</v>
      </c>
      <c r="L53" s="46">
        <v>137116591</v>
      </c>
      <c r="M53" s="46">
        <v>135247993</v>
      </c>
      <c r="N53" s="46">
        <v>68480898</v>
      </c>
      <c r="O53" s="93"/>
    </row>
    <row r="54" spans="1:16" x14ac:dyDescent="0.25">
      <c r="A54" s="47"/>
      <c r="B54" s="39"/>
      <c r="C54" s="39"/>
      <c r="D54" s="39"/>
      <c r="E54" s="39"/>
      <c r="F54" s="39"/>
      <c r="G54" s="39"/>
      <c r="H54" s="39"/>
      <c r="I54" s="39"/>
      <c r="J54" s="39"/>
      <c r="K54" s="39"/>
      <c r="L54" s="39"/>
      <c r="M54" s="39"/>
      <c r="N54" s="39"/>
      <c r="O54" s="94" t="s">
        <v>144</v>
      </c>
    </row>
    <row r="55" spans="1:16" x14ac:dyDescent="0.25">
      <c r="A55" s="55" t="s">
        <v>43</v>
      </c>
      <c r="B55" s="42">
        <v>785531265</v>
      </c>
      <c r="C55" s="42">
        <v>785694696</v>
      </c>
      <c r="D55" s="42">
        <v>799590827</v>
      </c>
      <c r="E55" s="42">
        <v>716707118</v>
      </c>
      <c r="F55" s="42">
        <v>716581411</v>
      </c>
      <c r="G55" s="42">
        <v>716410832</v>
      </c>
      <c r="H55" s="42">
        <v>339300303</v>
      </c>
      <c r="I55" s="42">
        <v>319325652</v>
      </c>
      <c r="J55" s="42">
        <v>319250497</v>
      </c>
      <c r="K55" s="42">
        <v>274390799</v>
      </c>
      <c r="L55" s="42">
        <v>265068716</v>
      </c>
      <c r="M55" s="42">
        <v>266227745</v>
      </c>
      <c r="N55" s="42">
        <v>360150774</v>
      </c>
      <c r="O55" s="93"/>
    </row>
    <row r="56" spans="1:16" x14ac:dyDescent="0.25">
      <c r="A56" s="43" t="s">
        <v>44</v>
      </c>
      <c r="B56" s="42">
        <v>15777790</v>
      </c>
      <c r="C56" s="42">
        <v>14958352</v>
      </c>
      <c r="D56" s="42">
        <v>14218213</v>
      </c>
      <c r="E56" s="42">
        <v>13398775</v>
      </c>
      <c r="F56" s="42">
        <v>12605770</v>
      </c>
      <c r="G56" s="42">
        <v>11786332</v>
      </c>
      <c r="H56" s="42">
        <v>10993327</v>
      </c>
      <c r="I56" s="42">
        <v>10175392</v>
      </c>
      <c r="J56" s="42">
        <v>9379259</v>
      </c>
      <c r="K56" s="42">
        <v>8608807</v>
      </c>
      <c r="L56" s="42">
        <v>7812674</v>
      </c>
      <c r="M56" s="42">
        <v>7042222</v>
      </c>
      <c r="N56" s="90">
        <v>6246089</v>
      </c>
      <c r="P56" s="89" t="s">
        <v>207</v>
      </c>
    </row>
    <row r="57" spans="1:16" x14ac:dyDescent="0.25">
      <c r="A57" s="43" t="s">
        <v>45</v>
      </c>
      <c r="B57" s="42">
        <v>769753475</v>
      </c>
      <c r="C57" s="42">
        <v>770736344</v>
      </c>
      <c r="D57" s="42">
        <v>785372614</v>
      </c>
      <c r="E57" s="42">
        <v>703308343</v>
      </c>
      <c r="F57" s="42">
        <v>703975641</v>
      </c>
      <c r="G57" s="42">
        <v>704624500</v>
      </c>
      <c r="H57" s="42">
        <v>328306976</v>
      </c>
      <c r="I57" s="42">
        <v>309150260</v>
      </c>
      <c r="J57" s="42">
        <v>309871238</v>
      </c>
      <c r="K57" s="42">
        <v>265781992</v>
      </c>
      <c r="L57" s="42">
        <v>257256042</v>
      </c>
      <c r="M57" s="42">
        <v>259185523</v>
      </c>
      <c r="N57" s="42">
        <v>353904685</v>
      </c>
      <c r="O57" s="90">
        <f t="shared" ref="O57" si="0">SUM(B57:N57)/13</f>
        <v>501632894.84615386</v>
      </c>
    </row>
    <row r="58" spans="1:16" x14ac:dyDescent="0.25">
      <c r="A58" s="40" t="s">
        <v>46</v>
      </c>
      <c r="B58" s="42">
        <v>-30772464</v>
      </c>
      <c r="C58" s="42">
        <v>-30288085</v>
      </c>
      <c r="D58" s="42">
        <v>-30288085</v>
      </c>
      <c r="E58" s="42">
        <v>-30288085</v>
      </c>
      <c r="F58" s="42">
        <v>-30288085</v>
      </c>
      <c r="G58" s="42">
        <v>-30288085</v>
      </c>
      <c r="H58" s="42">
        <v>-31648350</v>
      </c>
      <c r="I58" s="42">
        <v>-31648350</v>
      </c>
      <c r="J58" s="42">
        <v>-31648350</v>
      </c>
      <c r="K58" s="42">
        <v>-41510673</v>
      </c>
      <c r="L58" s="42">
        <v>-41314028</v>
      </c>
      <c r="M58" s="42">
        <v>-41123726</v>
      </c>
      <c r="N58" s="42">
        <v>-44733926</v>
      </c>
      <c r="O58" s="93"/>
    </row>
    <row r="59" spans="1:16" x14ac:dyDescent="0.25">
      <c r="A59" s="43" t="s">
        <v>47</v>
      </c>
      <c r="B59" s="42">
        <v>-8716990</v>
      </c>
      <c r="C59" s="42">
        <v>-8232612</v>
      </c>
      <c r="D59" s="42">
        <v>-8232612</v>
      </c>
      <c r="E59" s="42">
        <v>-8232612</v>
      </c>
      <c r="F59" s="42">
        <v>-8232612</v>
      </c>
      <c r="G59" s="42">
        <v>-8232612</v>
      </c>
      <c r="H59" s="42">
        <v>-9592877</v>
      </c>
      <c r="I59" s="42">
        <v>-9592877</v>
      </c>
      <c r="J59" s="42">
        <v>-9592877</v>
      </c>
      <c r="K59" s="42">
        <v>-19455200</v>
      </c>
      <c r="L59" s="42">
        <v>-19258555</v>
      </c>
      <c r="M59" s="42">
        <v>-19068253</v>
      </c>
      <c r="N59" s="42">
        <v>-22678452</v>
      </c>
      <c r="O59" s="93"/>
    </row>
    <row r="60" spans="1:16" x14ac:dyDescent="0.25">
      <c r="A60" s="43" t="s">
        <v>48</v>
      </c>
      <c r="B60" s="42">
        <v>-22055473</v>
      </c>
      <c r="C60" s="42">
        <v>-22055473</v>
      </c>
      <c r="D60" s="42">
        <v>-22055473</v>
      </c>
      <c r="E60" s="42">
        <v>-22055473</v>
      </c>
      <c r="F60" s="42">
        <v>-22055473</v>
      </c>
      <c r="G60" s="42">
        <v>-22055473</v>
      </c>
      <c r="H60" s="42">
        <v>-22055473</v>
      </c>
      <c r="I60" s="42">
        <v>-22055473</v>
      </c>
      <c r="J60" s="42">
        <v>-22055473</v>
      </c>
      <c r="K60" s="42">
        <v>-22055473</v>
      </c>
      <c r="L60" s="42">
        <v>-22055473</v>
      </c>
      <c r="M60" s="42">
        <v>-22055473</v>
      </c>
      <c r="N60" s="42">
        <v>-22055473</v>
      </c>
      <c r="O60" s="93"/>
    </row>
    <row r="61" spans="1:16" x14ac:dyDescent="0.25">
      <c r="A61" s="40" t="s">
        <v>49</v>
      </c>
      <c r="B61" s="42">
        <v>937237</v>
      </c>
      <c r="C61" s="42">
        <v>-973906</v>
      </c>
      <c r="D61" s="42">
        <v>-973906</v>
      </c>
      <c r="E61" s="42">
        <v>-973906</v>
      </c>
      <c r="F61" s="42">
        <v>-973906</v>
      </c>
      <c r="G61" s="42">
        <v>-973906</v>
      </c>
      <c r="H61" s="42">
        <v>-973906</v>
      </c>
      <c r="I61" s="42">
        <v>-973906</v>
      </c>
      <c r="J61" s="42">
        <v>-973906</v>
      </c>
      <c r="K61" s="42">
        <v>-973906</v>
      </c>
      <c r="L61" s="42">
        <v>-973906</v>
      </c>
      <c r="M61" s="42">
        <v>-973906</v>
      </c>
      <c r="N61" s="42">
        <v>-973906</v>
      </c>
      <c r="O61" s="93"/>
    </row>
    <row r="62" spans="1:16" x14ac:dyDescent="0.25">
      <c r="A62" s="43" t="s">
        <v>50</v>
      </c>
      <c r="B62" s="42">
        <v>937237</v>
      </c>
      <c r="C62" s="42">
        <v>-973906</v>
      </c>
      <c r="D62" s="42">
        <v>-973906</v>
      </c>
      <c r="E62" s="42">
        <v>-973906</v>
      </c>
      <c r="F62" s="42">
        <v>-973906</v>
      </c>
      <c r="G62" s="42">
        <v>-973906</v>
      </c>
      <c r="H62" s="42">
        <v>-973906</v>
      </c>
      <c r="I62" s="42">
        <v>-973906</v>
      </c>
      <c r="J62" s="42">
        <v>-973906</v>
      </c>
      <c r="K62" s="42">
        <v>-973906</v>
      </c>
      <c r="L62" s="42">
        <v>-973906</v>
      </c>
      <c r="M62" s="42">
        <v>-973906</v>
      </c>
      <c r="N62" s="42">
        <v>-973906</v>
      </c>
      <c r="O62" s="93"/>
    </row>
    <row r="63" spans="1:16" x14ac:dyDescent="0.25">
      <c r="A63" s="38" t="s">
        <v>51</v>
      </c>
      <c r="B63" s="46">
        <v>755696038</v>
      </c>
      <c r="C63" s="46">
        <v>754432705</v>
      </c>
      <c r="D63" s="46">
        <v>768328835</v>
      </c>
      <c r="E63" s="46">
        <v>685445127</v>
      </c>
      <c r="F63" s="46">
        <v>685319420</v>
      </c>
      <c r="G63" s="46">
        <v>685148840</v>
      </c>
      <c r="H63" s="46">
        <v>306678047</v>
      </c>
      <c r="I63" s="46">
        <v>286703395</v>
      </c>
      <c r="J63" s="46">
        <v>286628241</v>
      </c>
      <c r="K63" s="46">
        <v>231906219</v>
      </c>
      <c r="L63" s="46">
        <v>222780781</v>
      </c>
      <c r="M63" s="46">
        <v>224130112</v>
      </c>
      <c r="N63" s="46">
        <v>314442942</v>
      </c>
      <c r="O63" s="93"/>
    </row>
    <row r="64" spans="1:16" x14ac:dyDescent="0.25">
      <c r="A64" s="47"/>
      <c r="B64" s="39"/>
      <c r="C64" s="39"/>
      <c r="D64" s="39"/>
      <c r="E64" s="39"/>
      <c r="F64" s="39"/>
      <c r="G64" s="39"/>
      <c r="H64" s="39"/>
      <c r="I64" s="39"/>
      <c r="J64" s="39"/>
      <c r="K64" s="39"/>
      <c r="L64" s="39"/>
      <c r="M64" s="39"/>
      <c r="N64" s="39"/>
      <c r="O64" s="93"/>
    </row>
    <row r="65" spans="1:15" x14ac:dyDescent="0.25">
      <c r="A65" s="38" t="s">
        <v>52</v>
      </c>
      <c r="B65" s="39"/>
      <c r="C65" s="39"/>
      <c r="D65" s="39"/>
      <c r="E65" s="91">
        <f>D56-E56</f>
        <v>819438</v>
      </c>
      <c r="F65" s="91"/>
      <c r="G65" s="91"/>
      <c r="H65" s="91"/>
      <c r="I65" s="91"/>
      <c r="J65" s="91"/>
      <c r="K65" s="91"/>
      <c r="L65" s="91"/>
      <c r="M65" s="91"/>
      <c r="N65" s="91"/>
      <c r="O65" s="93"/>
    </row>
    <row r="66" spans="1:15" x14ac:dyDescent="0.25">
      <c r="A66" s="47"/>
      <c r="B66" s="39"/>
      <c r="C66" s="39"/>
      <c r="D66" s="39"/>
      <c r="E66" s="39"/>
      <c r="F66" s="39"/>
      <c r="G66" s="39"/>
      <c r="H66" s="39"/>
      <c r="I66" s="39"/>
      <c r="J66" s="39"/>
      <c r="K66" s="39"/>
      <c r="L66" s="39"/>
      <c r="M66" s="39"/>
      <c r="N66" s="39"/>
      <c r="O66" s="93"/>
    </row>
    <row r="67" spans="1:15" x14ac:dyDescent="0.25">
      <c r="A67" s="38" t="s">
        <v>53</v>
      </c>
      <c r="B67" s="39"/>
      <c r="C67" s="39"/>
      <c r="D67" s="39"/>
      <c r="E67" s="39"/>
      <c r="F67" s="39"/>
      <c r="G67" s="39"/>
      <c r="H67" s="39"/>
      <c r="I67" s="39"/>
      <c r="J67" s="39"/>
      <c r="K67" s="39"/>
      <c r="L67" s="39"/>
      <c r="M67" s="39"/>
      <c r="N67" s="39"/>
      <c r="O67" s="93"/>
    </row>
    <row r="68" spans="1:15" x14ac:dyDescent="0.25">
      <c r="A68" s="55" t="s">
        <v>54</v>
      </c>
      <c r="B68" s="42">
        <v>3603844875</v>
      </c>
      <c r="C68" s="42">
        <v>3603844875</v>
      </c>
      <c r="D68" s="42">
        <v>3603844875</v>
      </c>
      <c r="E68" s="42">
        <v>3603844875</v>
      </c>
      <c r="F68" s="42">
        <v>3603844875</v>
      </c>
      <c r="G68" s="42">
        <v>3603844875</v>
      </c>
      <c r="H68" s="42">
        <v>3603844876</v>
      </c>
      <c r="I68" s="42">
        <v>3603844876</v>
      </c>
      <c r="J68" s="42">
        <v>3603844876</v>
      </c>
      <c r="K68" s="42">
        <v>3603844876</v>
      </c>
      <c r="L68" s="42">
        <v>3603844875</v>
      </c>
      <c r="M68" s="42">
        <v>3603844875</v>
      </c>
      <c r="N68" s="42">
        <v>3603844875</v>
      </c>
      <c r="O68" s="90">
        <f>SUM(B68:N68)/13</f>
        <v>3603844875.3076925</v>
      </c>
    </row>
    <row r="69" spans="1:15" x14ac:dyDescent="0.25">
      <c r="A69" s="43" t="s">
        <v>55</v>
      </c>
      <c r="B69" s="42">
        <v>3603844875</v>
      </c>
      <c r="C69" s="42">
        <v>3603844875</v>
      </c>
      <c r="D69" s="42">
        <v>3603844875</v>
      </c>
      <c r="E69" s="42">
        <v>3603844875</v>
      </c>
      <c r="F69" s="42">
        <v>3603844875</v>
      </c>
      <c r="G69" s="42">
        <v>3603844875</v>
      </c>
      <c r="H69" s="42">
        <v>3603844876</v>
      </c>
      <c r="I69" s="42">
        <v>3603844876</v>
      </c>
      <c r="J69" s="42">
        <v>3603844876</v>
      </c>
      <c r="K69" s="42">
        <v>3603844876</v>
      </c>
      <c r="L69" s="42">
        <v>3603844875</v>
      </c>
      <c r="M69" s="42">
        <v>3603844875</v>
      </c>
      <c r="N69" s="42">
        <v>3603844875</v>
      </c>
      <c r="O69" s="93"/>
    </row>
    <row r="70" spans="1:15" x14ac:dyDescent="0.25">
      <c r="A70" s="55" t="s">
        <v>56</v>
      </c>
      <c r="B70" s="42">
        <v>3565208000</v>
      </c>
      <c r="C70" s="42">
        <v>3565208000</v>
      </c>
      <c r="D70" s="42">
        <v>3565208000</v>
      </c>
      <c r="E70" s="42">
        <v>3565208000</v>
      </c>
      <c r="F70" s="42">
        <v>3565208000</v>
      </c>
      <c r="G70" s="42">
        <v>3565208000</v>
      </c>
      <c r="H70" s="42">
        <v>3485208000</v>
      </c>
      <c r="I70" s="42">
        <v>3538208000</v>
      </c>
      <c r="J70" s="42">
        <v>3538208000</v>
      </c>
      <c r="K70" s="42">
        <v>3538208000</v>
      </c>
      <c r="L70" s="42">
        <v>3538208000</v>
      </c>
      <c r="M70" s="42">
        <v>3538208000</v>
      </c>
      <c r="N70" s="42">
        <v>3538208000</v>
      </c>
      <c r="O70" s="90">
        <f>SUM(B70:N70)/13</f>
        <v>3546592615.3846154</v>
      </c>
    </row>
    <row r="71" spans="1:15" x14ac:dyDescent="0.25">
      <c r="A71" s="43" t="s">
        <v>57</v>
      </c>
      <c r="B71" s="42">
        <v>3565208000</v>
      </c>
      <c r="C71" s="42">
        <v>3565208000</v>
      </c>
      <c r="D71" s="42">
        <v>3565208000</v>
      </c>
      <c r="E71" s="42">
        <v>3565208000</v>
      </c>
      <c r="F71" s="42">
        <v>3565208000</v>
      </c>
      <c r="G71" s="42">
        <v>3565208000</v>
      </c>
      <c r="H71" s="42">
        <v>3485208000</v>
      </c>
      <c r="I71" s="42">
        <v>3538208000</v>
      </c>
      <c r="J71" s="42">
        <v>3538208000</v>
      </c>
      <c r="K71" s="42">
        <v>3538208000</v>
      </c>
      <c r="L71" s="42">
        <v>3538208000</v>
      </c>
      <c r="M71" s="42">
        <v>3538208000</v>
      </c>
      <c r="N71" s="42">
        <v>3538208000</v>
      </c>
      <c r="O71" s="93"/>
    </row>
    <row r="72" spans="1:15" x14ac:dyDescent="0.25">
      <c r="A72" s="55" t="s">
        <v>58</v>
      </c>
      <c r="B72" s="42">
        <v>78485592</v>
      </c>
      <c r="C72" s="42">
        <v>78485592</v>
      </c>
      <c r="D72" s="42">
        <v>78485592</v>
      </c>
      <c r="E72" s="42">
        <v>78485592</v>
      </c>
      <c r="F72" s="42">
        <v>78485592</v>
      </c>
      <c r="G72" s="42">
        <v>78485592</v>
      </c>
      <c r="H72" s="42">
        <v>78485592</v>
      </c>
      <c r="I72" s="42">
        <v>78485592</v>
      </c>
      <c r="J72" s="42">
        <v>78485592</v>
      </c>
      <c r="K72" s="42">
        <v>78485592</v>
      </c>
      <c r="L72" s="42">
        <v>78485592</v>
      </c>
      <c r="M72" s="42">
        <v>78485592</v>
      </c>
      <c r="N72" s="42">
        <v>78485592</v>
      </c>
      <c r="O72" s="90">
        <f>SUM(B72:N72)/13</f>
        <v>78485592</v>
      </c>
    </row>
    <row r="73" spans="1:15" x14ac:dyDescent="0.25">
      <c r="A73" s="43" t="s">
        <v>59</v>
      </c>
      <c r="B73" s="42">
        <v>78485592</v>
      </c>
      <c r="C73" s="42">
        <v>78485592</v>
      </c>
      <c r="D73" s="42">
        <v>78485592</v>
      </c>
      <c r="E73" s="42">
        <v>78485592</v>
      </c>
      <c r="F73" s="42">
        <v>78485592</v>
      </c>
      <c r="G73" s="42">
        <v>78485592</v>
      </c>
      <c r="H73" s="42">
        <v>78485592</v>
      </c>
      <c r="I73" s="42">
        <v>78485592</v>
      </c>
      <c r="J73" s="42">
        <v>78485592</v>
      </c>
      <c r="K73" s="42">
        <v>78485592</v>
      </c>
      <c r="L73" s="42">
        <v>78485592</v>
      </c>
      <c r="M73" s="42">
        <v>78485592</v>
      </c>
      <c r="N73" s="42">
        <v>78485592</v>
      </c>
      <c r="O73" s="93"/>
    </row>
    <row r="74" spans="1:15" x14ac:dyDescent="0.25">
      <c r="A74" s="40" t="s">
        <v>60</v>
      </c>
      <c r="B74" s="42">
        <v>-3481499</v>
      </c>
      <c r="C74" s="42">
        <v>-2054735</v>
      </c>
      <c r="D74" s="42">
        <v>-2054735</v>
      </c>
      <c r="E74" s="42">
        <v>-2754285</v>
      </c>
      <c r="F74" s="42">
        <v>-2754285</v>
      </c>
      <c r="G74" s="42">
        <v>-2754285</v>
      </c>
      <c r="H74" s="42">
        <v>-2823257</v>
      </c>
      <c r="I74" s="42">
        <v>-2823257</v>
      </c>
      <c r="J74" s="42">
        <v>-2823257</v>
      </c>
      <c r="K74" s="42">
        <v>-2906602</v>
      </c>
      <c r="L74" s="42">
        <v>-2906602</v>
      </c>
      <c r="M74" s="42">
        <v>-2906602</v>
      </c>
      <c r="N74" s="42">
        <v>-3130117</v>
      </c>
      <c r="O74" s="93"/>
    </row>
    <row r="75" spans="1:15" x14ac:dyDescent="0.25">
      <c r="A75" s="43" t="s">
        <v>61</v>
      </c>
      <c r="B75" s="42">
        <v>-3481499</v>
      </c>
      <c r="C75" s="42">
        <v>-2054735</v>
      </c>
      <c r="D75" s="42">
        <v>-2054735</v>
      </c>
      <c r="E75" s="42">
        <v>-2754285</v>
      </c>
      <c r="F75" s="42">
        <v>-2754285</v>
      </c>
      <c r="G75" s="42">
        <v>-2754285</v>
      </c>
      <c r="H75" s="42">
        <v>-2823257</v>
      </c>
      <c r="I75" s="42">
        <v>-2823257</v>
      </c>
      <c r="J75" s="42">
        <v>-2823257</v>
      </c>
      <c r="K75" s="42">
        <v>-2906602</v>
      </c>
      <c r="L75" s="42">
        <v>-2906602</v>
      </c>
      <c r="M75" s="42">
        <v>-2906602</v>
      </c>
      <c r="N75" s="42">
        <v>-3130117</v>
      </c>
      <c r="O75" s="93"/>
    </row>
    <row r="76" spans="1:15" x14ac:dyDescent="0.25">
      <c r="A76" s="40" t="s">
        <v>62</v>
      </c>
      <c r="B76" s="42">
        <v>-187147314</v>
      </c>
      <c r="C76" s="42">
        <v>-181720016</v>
      </c>
      <c r="D76" s="42">
        <v>-183254056</v>
      </c>
      <c r="E76" s="42">
        <v>-166051906</v>
      </c>
      <c r="F76" s="42">
        <v>-167521096</v>
      </c>
      <c r="G76" s="42">
        <v>-168873750</v>
      </c>
      <c r="H76" s="42">
        <v>-234944833</v>
      </c>
      <c r="I76" s="42">
        <v>-235536924</v>
      </c>
      <c r="J76" s="42">
        <v>-235990568</v>
      </c>
      <c r="K76" s="42">
        <v>-225041883</v>
      </c>
      <c r="L76" s="42">
        <v>-225249069</v>
      </c>
      <c r="M76" s="42">
        <v>-188312084</v>
      </c>
      <c r="N76" s="42">
        <v>-252987896</v>
      </c>
      <c r="O76" s="93"/>
    </row>
    <row r="77" spans="1:15" x14ac:dyDescent="0.25">
      <c r="A77" s="43" t="s">
        <v>63</v>
      </c>
      <c r="B77" s="42">
        <v>-99072535</v>
      </c>
      <c r="C77" s="42">
        <v>5427298</v>
      </c>
      <c r="D77" s="42">
        <v>3893258</v>
      </c>
      <c r="E77" s="42">
        <v>21095408</v>
      </c>
      <c r="F77" s="42">
        <v>19626218</v>
      </c>
      <c r="G77" s="42">
        <v>18273563</v>
      </c>
      <c r="H77" s="42">
        <v>-49657966</v>
      </c>
      <c r="I77" s="42">
        <v>-50250057</v>
      </c>
      <c r="J77" s="42">
        <v>-50703700</v>
      </c>
      <c r="K77" s="42">
        <v>-39755016</v>
      </c>
      <c r="L77" s="42">
        <v>-39962202</v>
      </c>
      <c r="M77" s="42">
        <v>-3025217</v>
      </c>
      <c r="N77" s="42">
        <v>-67701028</v>
      </c>
      <c r="O77" s="93"/>
    </row>
    <row r="78" spans="1:15" x14ac:dyDescent="0.25">
      <c r="A78" s="45" t="s">
        <v>64</v>
      </c>
      <c r="B78" s="42">
        <v>-99072535</v>
      </c>
      <c r="C78" s="42">
        <v>5427298</v>
      </c>
      <c r="D78" s="42">
        <v>3893258</v>
      </c>
      <c r="E78" s="42">
        <v>21095408</v>
      </c>
      <c r="F78" s="42">
        <v>19626218</v>
      </c>
      <c r="G78" s="42">
        <v>18273563</v>
      </c>
      <c r="H78" s="42">
        <v>-49657966</v>
      </c>
      <c r="I78" s="42">
        <v>-50250057</v>
      </c>
      <c r="J78" s="42">
        <v>-50703700</v>
      </c>
      <c r="K78" s="42">
        <v>-39755016</v>
      </c>
      <c r="L78" s="42">
        <v>-39962202</v>
      </c>
      <c r="M78" s="42">
        <v>-3025217</v>
      </c>
      <c r="N78" s="42">
        <v>-67701028</v>
      </c>
      <c r="O78" s="93"/>
    </row>
    <row r="79" spans="1:15" x14ac:dyDescent="0.25">
      <c r="A79" s="43" t="s">
        <v>65</v>
      </c>
      <c r="B79" s="42">
        <v>-88074779</v>
      </c>
      <c r="C79" s="42">
        <v>-187147314</v>
      </c>
      <c r="D79" s="42">
        <v>-187147314</v>
      </c>
      <c r="E79" s="42">
        <v>-187147314</v>
      </c>
      <c r="F79" s="42">
        <v>-187147314</v>
      </c>
      <c r="G79" s="42">
        <v>-187147314</v>
      </c>
      <c r="H79" s="42">
        <v>-185286867</v>
      </c>
      <c r="I79" s="42">
        <v>-185286867</v>
      </c>
      <c r="J79" s="42">
        <v>-185286867</v>
      </c>
      <c r="K79" s="42">
        <v>-185286867</v>
      </c>
      <c r="L79" s="42">
        <v>-185286867</v>
      </c>
      <c r="M79" s="42">
        <v>-185286867</v>
      </c>
      <c r="N79" s="42">
        <v>-185286867</v>
      </c>
      <c r="O79" s="93"/>
    </row>
    <row r="80" spans="1:15" ht="24" customHeight="1" x14ac:dyDescent="0.25">
      <c r="A80" s="45" t="s">
        <v>141</v>
      </c>
      <c r="B80" s="42"/>
      <c r="C80" s="42"/>
      <c r="D80" s="42"/>
      <c r="E80" s="42"/>
      <c r="F80" s="42"/>
      <c r="G80" s="42"/>
      <c r="H80" s="42">
        <v>1860446</v>
      </c>
      <c r="I80" s="42">
        <v>1860446</v>
      </c>
      <c r="J80" s="42">
        <v>1860446</v>
      </c>
      <c r="K80" s="42">
        <v>1860446</v>
      </c>
      <c r="L80" s="42">
        <v>1860446</v>
      </c>
      <c r="M80" s="42">
        <v>1860446</v>
      </c>
      <c r="N80" s="42">
        <v>1860446</v>
      </c>
      <c r="O80" s="93"/>
    </row>
    <row r="81" spans="1:15" x14ac:dyDescent="0.25">
      <c r="A81" s="45" t="s">
        <v>66</v>
      </c>
      <c r="B81" s="42">
        <v>-88074779</v>
      </c>
      <c r="C81" s="42">
        <v>-187147314</v>
      </c>
      <c r="D81" s="42">
        <v>-187147314</v>
      </c>
      <c r="E81" s="42">
        <v>-187147314</v>
      </c>
      <c r="F81" s="42">
        <v>-187147314</v>
      </c>
      <c r="G81" s="42">
        <v>-187147314</v>
      </c>
      <c r="H81" s="42">
        <v>-187147314</v>
      </c>
      <c r="I81" s="42">
        <v>-187147314</v>
      </c>
      <c r="J81" s="42">
        <v>-187147314</v>
      </c>
      <c r="K81" s="42">
        <v>-187147314</v>
      </c>
      <c r="L81" s="42">
        <v>-187147314</v>
      </c>
      <c r="M81" s="42">
        <v>-187147314</v>
      </c>
      <c r="N81" s="42">
        <v>-187147314</v>
      </c>
      <c r="O81" s="93"/>
    </row>
    <row r="82" spans="1:15" x14ac:dyDescent="0.25">
      <c r="A82" s="38" t="s">
        <v>67</v>
      </c>
      <c r="B82" s="46">
        <v>7056909655</v>
      </c>
      <c r="C82" s="46">
        <v>7063763717</v>
      </c>
      <c r="D82" s="46">
        <v>7062229677</v>
      </c>
      <c r="E82" s="46">
        <v>7078732277</v>
      </c>
      <c r="F82" s="46">
        <v>7077263086</v>
      </c>
      <c r="G82" s="46">
        <v>7075910432</v>
      </c>
      <c r="H82" s="46">
        <v>6929770378</v>
      </c>
      <c r="I82" s="46">
        <v>6982178288</v>
      </c>
      <c r="J82" s="46">
        <v>6981724644</v>
      </c>
      <c r="K82" s="46">
        <v>6992589983</v>
      </c>
      <c r="L82" s="46">
        <v>6992382796</v>
      </c>
      <c r="M82" s="46">
        <v>7029319781</v>
      </c>
      <c r="N82" s="46">
        <v>6964420455</v>
      </c>
      <c r="O82" s="93"/>
    </row>
    <row r="83" spans="1:15" x14ac:dyDescent="0.25">
      <c r="A83" s="38" t="s">
        <v>68</v>
      </c>
      <c r="B83" s="46">
        <v>7056909655</v>
      </c>
      <c r="C83" s="46">
        <v>7063763717</v>
      </c>
      <c r="D83" s="46">
        <v>7062229677</v>
      </c>
      <c r="E83" s="46">
        <v>7078732277</v>
      </c>
      <c r="F83" s="46">
        <v>7077263086</v>
      </c>
      <c r="G83" s="46">
        <v>7075910432</v>
      </c>
      <c r="H83" s="46">
        <v>6929770378</v>
      </c>
      <c r="I83" s="46">
        <v>6982178288</v>
      </c>
      <c r="J83" s="46">
        <v>6981724644</v>
      </c>
      <c r="K83" s="46">
        <v>6992589983</v>
      </c>
      <c r="L83" s="46">
        <v>6992382796</v>
      </c>
      <c r="M83" s="46">
        <v>7029319781</v>
      </c>
      <c r="N83" s="46">
        <v>6964420455</v>
      </c>
      <c r="O83" s="93"/>
    </row>
    <row r="84" spans="1:15" x14ac:dyDescent="0.25">
      <c r="A84" s="47"/>
      <c r="B84" s="39"/>
      <c r="C84" s="39"/>
      <c r="D84" s="39"/>
      <c r="E84" s="39"/>
      <c r="F84" s="39"/>
      <c r="G84" s="39"/>
      <c r="H84" s="39"/>
      <c r="I84" s="39"/>
      <c r="J84" s="39"/>
      <c r="K84" s="39"/>
      <c r="L84" s="39"/>
      <c r="M84" s="39"/>
      <c r="N84" s="39"/>
      <c r="O84" s="93"/>
    </row>
    <row r="85" spans="1:15" ht="15.75" thickBot="1" x14ac:dyDescent="0.3">
      <c r="A85" s="38" t="s">
        <v>69</v>
      </c>
      <c r="B85" s="52">
        <v>7883841875</v>
      </c>
      <c r="C85" s="52">
        <v>7885536156</v>
      </c>
      <c r="D85" s="52">
        <v>7909676462</v>
      </c>
      <c r="E85" s="52">
        <v>7891213382</v>
      </c>
      <c r="F85" s="52">
        <v>7896203395</v>
      </c>
      <c r="G85" s="52">
        <v>7897129588</v>
      </c>
      <c r="H85" s="52">
        <v>7363064520</v>
      </c>
      <c r="I85" s="52">
        <v>7398260308</v>
      </c>
      <c r="J85" s="52">
        <v>7398033320</v>
      </c>
      <c r="K85" s="52">
        <v>7360028274</v>
      </c>
      <c r="L85" s="52">
        <v>7352280168</v>
      </c>
      <c r="M85" s="52">
        <v>7388697886</v>
      </c>
      <c r="N85" s="52">
        <v>7347344295</v>
      </c>
      <c r="O85" s="93"/>
    </row>
    <row r="86" spans="1:15" x14ac:dyDescent="0.25">
      <c r="A86" s="7"/>
      <c r="B86" s="3"/>
      <c r="C86" s="3"/>
      <c r="D86" s="3"/>
      <c r="E86" s="3"/>
      <c r="F86" s="3"/>
      <c r="G86" s="3"/>
      <c r="H86" s="3"/>
      <c r="I86" s="3"/>
      <c r="J86" s="3"/>
      <c r="K86" s="3"/>
      <c r="L86" s="3"/>
      <c r="M86" s="3"/>
      <c r="N86" s="3"/>
    </row>
    <row r="87" spans="1:15" x14ac:dyDescent="0.25">
      <c r="A87" s="123" t="s">
        <v>142</v>
      </c>
      <c r="B87" s="123"/>
      <c r="E87" s="18"/>
      <c r="N87" s="1"/>
    </row>
    <row r="88" spans="1:15" x14ac:dyDescent="0.25">
      <c r="A88" s="123" t="s">
        <v>143</v>
      </c>
      <c r="B88" s="123"/>
      <c r="E88" s="18"/>
      <c r="N88" s="1"/>
    </row>
    <row r="89" spans="1:15" x14ac:dyDescent="0.25">
      <c r="A89" s="127" t="s">
        <v>70</v>
      </c>
      <c r="B89" s="127"/>
      <c r="E89" s="53"/>
      <c r="N89" s="1"/>
    </row>
  </sheetData>
  <mergeCells count="6">
    <mergeCell ref="A89:B89"/>
    <mergeCell ref="A1:B1"/>
    <mergeCell ref="A2:B2"/>
    <mergeCell ref="A3:B3"/>
    <mergeCell ref="A87:B87"/>
    <mergeCell ref="A88:B8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D3" sqref="D3"/>
    </sheetView>
  </sheetViews>
  <sheetFormatPr defaultRowHeight="15" x14ac:dyDescent="0.25"/>
  <cols>
    <col min="4" max="4" width="18.85546875" style="95" bestFit="1" customWidth="1"/>
    <col min="5" max="5" width="16.140625" bestFit="1" customWidth="1"/>
    <col min="6" max="6" width="4.7109375" customWidth="1"/>
    <col min="7" max="7" width="14.42578125" bestFit="1" customWidth="1"/>
    <col min="8" max="8" width="3.28515625" customWidth="1"/>
    <col min="9" max="9" width="14.42578125" bestFit="1" customWidth="1"/>
    <col min="11" max="11" width="18.140625" bestFit="1" customWidth="1"/>
  </cols>
  <sheetData>
    <row r="1" spans="1:11" x14ac:dyDescent="0.25">
      <c r="A1" s="105" t="s">
        <v>212</v>
      </c>
    </row>
    <row r="2" spans="1:11" x14ac:dyDescent="0.25">
      <c r="K2" s="100" t="s">
        <v>210</v>
      </c>
    </row>
    <row r="3" spans="1:11" x14ac:dyDescent="0.25">
      <c r="E3" s="100">
        <v>43830</v>
      </c>
      <c r="F3" s="101"/>
      <c r="G3" s="100">
        <v>44196</v>
      </c>
      <c r="H3" s="101"/>
      <c r="I3" s="100">
        <v>44561</v>
      </c>
      <c r="K3" s="100" t="s">
        <v>211</v>
      </c>
    </row>
    <row r="6" spans="1:11" x14ac:dyDescent="0.25">
      <c r="D6" s="99" t="s">
        <v>178</v>
      </c>
      <c r="E6" s="96">
        <f>'2019 Balance Sheet'!N57</f>
        <v>353904685</v>
      </c>
      <c r="F6" s="96"/>
      <c r="G6" s="96">
        <v>0</v>
      </c>
      <c r="H6" s="96"/>
      <c r="I6" s="96">
        <v>0</v>
      </c>
      <c r="K6" s="96">
        <v>0</v>
      </c>
    </row>
    <row r="7" spans="1:11" x14ac:dyDescent="0.25">
      <c r="D7" s="99"/>
      <c r="E7" s="96"/>
      <c r="F7" s="96"/>
      <c r="G7" s="96"/>
      <c r="H7" s="96"/>
      <c r="I7" s="96"/>
      <c r="K7" s="96"/>
    </row>
    <row r="8" spans="1:11" x14ac:dyDescent="0.25">
      <c r="D8" s="95" t="s">
        <v>180</v>
      </c>
      <c r="E8" s="96">
        <v>0</v>
      </c>
      <c r="F8" s="96"/>
      <c r="G8" s="96">
        <v>0</v>
      </c>
      <c r="H8" s="96"/>
      <c r="I8" s="96">
        <v>0</v>
      </c>
      <c r="K8" s="96">
        <v>0</v>
      </c>
    </row>
    <row r="9" spans="1:11" x14ac:dyDescent="0.25">
      <c r="D9" s="99"/>
      <c r="E9" s="96"/>
      <c r="F9" s="96"/>
      <c r="G9" s="96"/>
      <c r="H9" s="96"/>
      <c r="I9" s="96"/>
      <c r="K9" s="96"/>
    </row>
    <row r="10" spans="1:11" x14ac:dyDescent="0.25">
      <c r="D10" s="99" t="s">
        <v>181</v>
      </c>
      <c r="E10" s="96">
        <f>'2019 Balance Sheet'!N70</f>
        <v>3538208000</v>
      </c>
      <c r="F10" s="96"/>
      <c r="G10" s="96">
        <v>3826745954</v>
      </c>
      <c r="H10" s="96"/>
      <c r="I10" s="96">
        <v>3836745954</v>
      </c>
      <c r="K10" s="96">
        <f>AVERAGE(G10:I10)</f>
        <v>3831745954</v>
      </c>
    </row>
    <row r="11" spans="1:11" x14ac:dyDescent="0.25">
      <c r="E11" s="96"/>
      <c r="F11" s="96"/>
      <c r="G11" s="96"/>
      <c r="H11" s="96"/>
      <c r="I11" s="96"/>
      <c r="K11" s="96"/>
    </row>
    <row r="12" spans="1:11" x14ac:dyDescent="0.25">
      <c r="D12" s="99" t="s">
        <v>182</v>
      </c>
      <c r="E12" s="96">
        <f>'2019 Balance Sheet'!N68+'2019 Balance Sheet'!N72</f>
        <v>3682330467</v>
      </c>
      <c r="F12" s="96"/>
      <c r="G12" s="96">
        <v>3682330000</v>
      </c>
      <c r="H12" s="96"/>
      <c r="I12" s="96">
        <v>3682330000</v>
      </c>
      <c r="K12" s="96">
        <f>AVERAGE(G12:I12)</f>
        <v>3682330000</v>
      </c>
    </row>
    <row r="13" spans="1:11" x14ac:dyDescent="0.25">
      <c r="E13" s="96"/>
      <c r="F13" s="96"/>
      <c r="G13" s="96"/>
      <c r="H13" s="96"/>
      <c r="I13" s="96"/>
      <c r="K13" s="96"/>
    </row>
    <row r="14" spans="1:11" x14ac:dyDescent="0.25">
      <c r="D14" s="98" t="s">
        <v>194</v>
      </c>
      <c r="E14" s="97">
        <v>7580688774</v>
      </c>
      <c r="F14" s="97"/>
      <c r="G14" s="97">
        <v>7512627526</v>
      </c>
      <c r="H14" s="97"/>
      <c r="I14" s="97">
        <v>7521634939</v>
      </c>
      <c r="K14" s="97">
        <f>AVERAGE(G14:I14)</f>
        <v>7517131232.5</v>
      </c>
    </row>
    <row r="15" spans="1:11" x14ac:dyDescent="0.25">
      <c r="F15" s="96"/>
      <c r="G15" s="96"/>
      <c r="H15" s="96"/>
      <c r="I15" s="96"/>
    </row>
    <row r="20" spans="4:5" x14ac:dyDescent="0.25">
      <c r="D20" s="95" t="s">
        <v>206</v>
      </c>
      <c r="E20" t="s">
        <v>193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J10" sqref="J10"/>
    </sheetView>
  </sheetViews>
  <sheetFormatPr defaultRowHeight="15" x14ac:dyDescent="0.25"/>
  <cols>
    <col min="4" max="4" width="23.5703125" style="95" bestFit="1" customWidth="1"/>
    <col min="5" max="5" width="14.7109375" style="96" bestFit="1" customWidth="1"/>
    <col min="6" max="6" width="10.5703125" bestFit="1" customWidth="1"/>
  </cols>
  <sheetData>
    <row r="1" spans="1:6" x14ac:dyDescent="0.25">
      <c r="A1" s="105" t="s">
        <v>212</v>
      </c>
    </row>
    <row r="6" spans="1:6" x14ac:dyDescent="0.25">
      <c r="D6" s="95" t="s">
        <v>205</v>
      </c>
      <c r="E6" s="96">
        <v>360537954</v>
      </c>
      <c r="F6" t="s">
        <v>204</v>
      </c>
    </row>
    <row r="7" spans="1:6" x14ac:dyDescent="0.25">
      <c r="D7" s="95" t="s">
        <v>203</v>
      </c>
      <c r="E7" s="96">
        <v>23000000</v>
      </c>
      <c r="F7" t="s">
        <v>202</v>
      </c>
    </row>
    <row r="10" spans="1:6" x14ac:dyDescent="0.25">
      <c r="D10" s="95" t="s">
        <v>201</v>
      </c>
      <c r="E10" s="96">
        <v>-207520000</v>
      </c>
    </row>
    <row r="11" spans="1:6" x14ac:dyDescent="0.25">
      <c r="D11" s="104" t="s">
        <v>200</v>
      </c>
      <c r="E11" s="103">
        <f>E6+E10</f>
        <v>153017954</v>
      </c>
    </row>
    <row r="12" spans="1:6" x14ac:dyDescent="0.25">
      <c r="D12" s="95" t="s">
        <v>199</v>
      </c>
      <c r="E12" s="96">
        <v>122520000</v>
      </c>
    </row>
    <row r="13" spans="1:6" x14ac:dyDescent="0.25">
      <c r="D13" s="95" t="s">
        <v>198</v>
      </c>
      <c r="E13" s="102">
        <f>SUM(E11:E12)</f>
        <v>275537954</v>
      </c>
      <c r="F13" t="s">
        <v>197</v>
      </c>
    </row>
    <row r="15" spans="1:6" x14ac:dyDescent="0.25">
      <c r="D15" s="95" t="s">
        <v>196</v>
      </c>
      <c r="E15" s="96">
        <v>13000000</v>
      </c>
    </row>
    <row r="16" spans="1:6" x14ac:dyDescent="0.25">
      <c r="E16" s="96">
        <f>SUM(E13:E15)</f>
        <v>288537954</v>
      </c>
      <c r="F16" t="s">
        <v>208</v>
      </c>
    </row>
    <row r="18" spans="4:6" x14ac:dyDescent="0.25">
      <c r="D18" s="95" t="s">
        <v>195</v>
      </c>
      <c r="E18" s="96">
        <v>10000000</v>
      </c>
    </row>
    <row r="19" spans="4:6" x14ac:dyDescent="0.25">
      <c r="D19" s="95" t="s">
        <v>194</v>
      </c>
      <c r="E19" s="96">
        <f>SUM(E16:E18)</f>
        <v>298537954</v>
      </c>
      <c r="F19" t="s">
        <v>209</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topLeftCell="A29" workbookViewId="0">
      <selection activeCell="I58" sqref="I58"/>
    </sheetView>
  </sheetViews>
  <sheetFormatPr defaultRowHeight="15" x14ac:dyDescent="0.25"/>
  <cols>
    <col min="1" max="1" width="57.42578125" style="1" customWidth="1"/>
    <col min="2" max="4" width="17.140625" style="1" customWidth="1"/>
    <col min="5" max="16384" width="9.140625" style="1"/>
  </cols>
  <sheetData>
    <row r="1" spans="1:4" x14ac:dyDescent="0.25">
      <c r="A1" s="124" t="s">
        <v>0</v>
      </c>
      <c r="B1" s="124"/>
      <c r="C1" s="124"/>
      <c r="D1" s="124"/>
    </row>
    <row r="2" spans="1:4" x14ac:dyDescent="0.25">
      <c r="A2" s="125" t="s">
        <v>221</v>
      </c>
      <c r="B2" s="125"/>
      <c r="C2" s="125"/>
      <c r="D2" s="125"/>
    </row>
    <row r="3" spans="1:4" x14ac:dyDescent="0.25">
      <c r="A3" s="125" t="s">
        <v>220</v>
      </c>
      <c r="B3" s="125"/>
      <c r="C3" s="125"/>
      <c r="D3" s="125"/>
    </row>
    <row r="4" spans="1:4" x14ac:dyDescent="0.25">
      <c r="A4" s="2"/>
      <c r="B4" s="15" t="s">
        <v>127</v>
      </c>
      <c r="C4" s="15" t="s">
        <v>127</v>
      </c>
      <c r="D4" s="15" t="s">
        <v>127</v>
      </c>
    </row>
    <row r="5" spans="1:4" x14ac:dyDescent="0.25">
      <c r="A5" s="2"/>
      <c r="B5" s="16" t="s">
        <v>219</v>
      </c>
      <c r="C5" s="16" t="s">
        <v>219</v>
      </c>
      <c r="D5" s="16" t="s">
        <v>219</v>
      </c>
    </row>
    <row r="6" spans="1:4" x14ac:dyDescent="0.25">
      <c r="A6" s="2"/>
      <c r="B6" s="16" t="s">
        <v>3</v>
      </c>
      <c r="C6" s="16" t="s">
        <v>218</v>
      </c>
      <c r="D6" s="16" t="s">
        <v>217</v>
      </c>
    </row>
    <row r="7" spans="1:4" x14ac:dyDescent="0.25">
      <c r="A7" s="38" t="s">
        <v>4</v>
      </c>
      <c r="B7" s="39"/>
      <c r="C7" s="39"/>
      <c r="D7" s="39"/>
    </row>
    <row r="8" spans="1:4" x14ac:dyDescent="0.25">
      <c r="A8" s="38" t="s">
        <v>5</v>
      </c>
      <c r="B8" s="39"/>
      <c r="C8" s="39"/>
      <c r="D8" s="39"/>
    </row>
    <row r="9" spans="1:4" x14ac:dyDescent="0.25">
      <c r="A9" s="118" t="s">
        <v>6</v>
      </c>
      <c r="B9" s="121">
        <v>288444392</v>
      </c>
      <c r="C9" s="122">
        <v>0</v>
      </c>
      <c r="D9" s="121">
        <v>288444392</v>
      </c>
    </row>
    <row r="10" spans="1:4" x14ac:dyDescent="0.25">
      <c r="A10" s="117" t="s">
        <v>7</v>
      </c>
      <c r="B10" s="121">
        <v>288444392</v>
      </c>
      <c r="C10" s="122">
        <v>0</v>
      </c>
      <c r="D10" s="121">
        <v>288444392</v>
      </c>
    </row>
    <row r="11" spans="1:4" x14ac:dyDescent="0.25">
      <c r="A11" s="118" t="s">
        <v>8</v>
      </c>
      <c r="B11" s="121">
        <v>107007997</v>
      </c>
      <c r="C11" s="122">
        <v>0</v>
      </c>
      <c r="D11" s="121">
        <v>107007997</v>
      </c>
    </row>
    <row r="12" spans="1:4" x14ac:dyDescent="0.25">
      <c r="A12" s="117" t="s">
        <v>9</v>
      </c>
      <c r="B12" s="121">
        <v>449</v>
      </c>
      <c r="C12" s="122">
        <v>0</v>
      </c>
      <c r="D12" s="121">
        <v>449</v>
      </c>
    </row>
    <row r="13" spans="1:4" x14ac:dyDescent="0.25">
      <c r="A13" s="117" t="s">
        <v>10</v>
      </c>
      <c r="B13" s="121">
        <v>94653869</v>
      </c>
      <c r="C13" s="122">
        <v>0</v>
      </c>
      <c r="D13" s="121">
        <v>94653869</v>
      </c>
    </row>
    <row r="14" spans="1:4" x14ac:dyDescent="0.25">
      <c r="A14" s="117" t="s">
        <v>11</v>
      </c>
      <c r="B14" s="121">
        <v>12344642</v>
      </c>
      <c r="C14" s="122">
        <v>0</v>
      </c>
      <c r="D14" s="121">
        <v>12344642</v>
      </c>
    </row>
    <row r="15" spans="1:4" x14ac:dyDescent="0.25">
      <c r="A15" s="117" t="s">
        <v>12</v>
      </c>
      <c r="B15" s="121">
        <v>9036</v>
      </c>
      <c r="C15" s="122">
        <v>0</v>
      </c>
      <c r="D15" s="121">
        <v>9036</v>
      </c>
    </row>
    <row r="16" spans="1:4" x14ac:dyDescent="0.25">
      <c r="A16" s="118" t="s">
        <v>16</v>
      </c>
      <c r="B16" s="114">
        <v>644974</v>
      </c>
      <c r="C16" s="115">
        <v>0</v>
      </c>
      <c r="D16" s="114">
        <v>644974</v>
      </c>
    </row>
    <row r="17" spans="1:4" x14ac:dyDescent="0.25">
      <c r="A17" s="117" t="s">
        <v>17</v>
      </c>
      <c r="B17" s="114">
        <v>0</v>
      </c>
      <c r="C17" s="115">
        <v>0</v>
      </c>
      <c r="D17" s="114">
        <v>0</v>
      </c>
    </row>
    <row r="18" spans="1:4" x14ac:dyDescent="0.25">
      <c r="A18" s="117" t="s">
        <v>18</v>
      </c>
      <c r="B18" s="114">
        <v>644974</v>
      </c>
      <c r="C18" s="115">
        <v>0</v>
      </c>
      <c r="D18" s="114">
        <v>644974</v>
      </c>
    </row>
    <row r="19" spans="1:4" x14ac:dyDescent="0.25">
      <c r="A19" s="38" t="s">
        <v>19</v>
      </c>
      <c r="B19" s="112">
        <v>396097362</v>
      </c>
      <c r="C19" s="113">
        <v>0</v>
      </c>
      <c r="D19" s="112">
        <v>396097362</v>
      </c>
    </row>
    <row r="20" spans="1:4" x14ac:dyDescent="0.25">
      <c r="A20" s="47"/>
      <c r="B20" s="39"/>
      <c r="C20" s="39"/>
      <c r="D20" s="39"/>
    </row>
    <row r="21" spans="1:4" x14ac:dyDescent="0.25">
      <c r="A21" s="47"/>
      <c r="B21" s="48"/>
      <c r="C21" s="48"/>
      <c r="D21" s="48"/>
    </row>
    <row r="22" spans="1:4" x14ac:dyDescent="0.25">
      <c r="A22" s="38" t="s">
        <v>20</v>
      </c>
      <c r="B22" s="39"/>
      <c r="C22" s="39"/>
      <c r="D22" s="39"/>
    </row>
    <row r="23" spans="1:4" x14ac:dyDescent="0.25">
      <c r="A23" s="118" t="s">
        <v>21</v>
      </c>
      <c r="B23" s="114">
        <v>-1</v>
      </c>
      <c r="C23" s="115">
        <v>0</v>
      </c>
      <c r="D23" s="114">
        <v>-1</v>
      </c>
    </row>
    <row r="24" spans="1:4" x14ac:dyDescent="0.25">
      <c r="A24" s="117" t="s">
        <v>22</v>
      </c>
      <c r="B24" s="114">
        <v>-1</v>
      </c>
      <c r="C24" s="115">
        <v>0</v>
      </c>
      <c r="D24" s="114">
        <v>-1</v>
      </c>
    </row>
    <row r="25" spans="1:4" x14ac:dyDescent="0.25">
      <c r="A25" s="118" t="s">
        <v>23</v>
      </c>
      <c r="B25" s="114">
        <v>4436647462</v>
      </c>
      <c r="C25" s="115">
        <v>0</v>
      </c>
      <c r="D25" s="114">
        <v>4436647462</v>
      </c>
    </row>
    <row r="26" spans="1:4" x14ac:dyDescent="0.25">
      <c r="A26" s="117" t="s">
        <v>24</v>
      </c>
      <c r="B26" s="114">
        <v>4436647462</v>
      </c>
      <c r="C26" s="115">
        <v>0</v>
      </c>
      <c r="D26" s="114">
        <v>4436647462</v>
      </c>
    </row>
    <row r="27" spans="1:4" x14ac:dyDescent="0.25">
      <c r="A27" s="118" t="s">
        <v>25</v>
      </c>
      <c r="B27" s="114">
        <v>3082105267</v>
      </c>
      <c r="C27" s="115">
        <v>0</v>
      </c>
      <c r="D27" s="114">
        <v>3082105267</v>
      </c>
    </row>
    <row r="28" spans="1:4" x14ac:dyDescent="0.25">
      <c r="A28" s="117" t="s">
        <v>216</v>
      </c>
      <c r="B28" s="114">
        <v>1211847</v>
      </c>
      <c r="C28" s="115">
        <v>0</v>
      </c>
      <c r="D28" s="114">
        <v>1211847</v>
      </c>
    </row>
    <row r="29" spans="1:4" x14ac:dyDescent="0.25">
      <c r="A29" s="117" t="s">
        <v>26</v>
      </c>
      <c r="B29" s="114">
        <v>3080893420</v>
      </c>
      <c r="C29" s="115">
        <v>0</v>
      </c>
      <c r="D29" s="114">
        <v>3080893420</v>
      </c>
    </row>
    <row r="30" spans="1:4" x14ac:dyDescent="0.25">
      <c r="A30" s="118" t="s">
        <v>27</v>
      </c>
      <c r="B30" s="114">
        <v>0</v>
      </c>
      <c r="C30" s="115">
        <v>0</v>
      </c>
      <c r="D30" s="114">
        <v>0</v>
      </c>
    </row>
    <row r="31" spans="1:4" x14ac:dyDescent="0.25">
      <c r="A31" s="117" t="s">
        <v>28</v>
      </c>
      <c r="B31" s="114">
        <v>0</v>
      </c>
      <c r="C31" s="115">
        <v>0</v>
      </c>
      <c r="D31" s="114">
        <v>0</v>
      </c>
    </row>
    <row r="32" spans="1:4" x14ac:dyDescent="0.25">
      <c r="A32" s="38" t="s">
        <v>29</v>
      </c>
      <c r="B32" s="112">
        <v>7518752729</v>
      </c>
      <c r="C32" s="113">
        <v>0</v>
      </c>
      <c r="D32" s="112">
        <v>7518752729</v>
      </c>
    </row>
    <row r="33" spans="1:4" x14ac:dyDescent="0.25">
      <c r="A33" s="47"/>
      <c r="B33" s="39"/>
      <c r="C33" s="39"/>
      <c r="D33" s="39"/>
    </row>
    <row r="34" spans="1:4" ht="15.75" thickBot="1" x14ac:dyDescent="0.3">
      <c r="A34" s="38" t="s">
        <v>30</v>
      </c>
      <c r="B34" s="114">
        <v>7914850091</v>
      </c>
      <c r="C34" s="115">
        <v>0</v>
      </c>
      <c r="D34" s="114">
        <v>7914850091</v>
      </c>
    </row>
    <row r="35" spans="1:4" x14ac:dyDescent="0.25">
      <c r="A35" s="47"/>
      <c r="B35" s="49"/>
      <c r="C35" s="49"/>
      <c r="D35" s="49"/>
    </row>
    <row r="36" spans="1:4" x14ac:dyDescent="0.25">
      <c r="A36" s="38" t="s">
        <v>31</v>
      </c>
      <c r="B36" s="39"/>
      <c r="C36" s="39"/>
      <c r="D36" s="39"/>
    </row>
    <row r="37" spans="1:4" x14ac:dyDescent="0.25">
      <c r="A37" s="38" t="s">
        <v>32</v>
      </c>
      <c r="B37" s="39"/>
      <c r="C37" s="39"/>
      <c r="D37" s="39"/>
    </row>
    <row r="38" spans="1:4" x14ac:dyDescent="0.25">
      <c r="A38" s="118" t="s">
        <v>33</v>
      </c>
      <c r="B38" s="114">
        <v>64478957</v>
      </c>
      <c r="C38" s="115">
        <v>0</v>
      </c>
      <c r="D38" s="114">
        <v>64478957</v>
      </c>
    </row>
    <row r="39" spans="1:4" x14ac:dyDescent="0.25">
      <c r="A39" s="117" t="s">
        <v>34</v>
      </c>
      <c r="B39" s="114">
        <v>64478957</v>
      </c>
      <c r="C39" s="115">
        <v>0</v>
      </c>
      <c r="D39" s="114">
        <v>64478957</v>
      </c>
    </row>
    <row r="40" spans="1:4" x14ac:dyDescent="0.25">
      <c r="A40" s="117" t="s">
        <v>35</v>
      </c>
      <c r="B40" s="120" t="s">
        <v>13</v>
      </c>
      <c r="C40" s="115">
        <v>0</v>
      </c>
      <c r="D40" s="120" t="s">
        <v>13</v>
      </c>
    </row>
    <row r="41" spans="1:4" x14ac:dyDescent="0.25">
      <c r="A41" s="117" t="s">
        <v>36</v>
      </c>
      <c r="B41" s="115">
        <v>0</v>
      </c>
      <c r="C41" s="115">
        <v>0</v>
      </c>
      <c r="D41" s="115">
        <v>0</v>
      </c>
    </row>
    <row r="42" spans="1:4" x14ac:dyDescent="0.25">
      <c r="A42" s="118" t="s">
        <v>37</v>
      </c>
      <c r="B42" s="114">
        <v>204072397</v>
      </c>
      <c r="C42" s="115">
        <v>0</v>
      </c>
      <c r="D42" s="114">
        <v>204072397</v>
      </c>
    </row>
    <row r="43" spans="1:4" x14ac:dyDescent="0.25">
      <c r="A43" s="117" t="s">
        <v>38</v>
      </c>
      <c r="B43" s="114">
        <v>222636125</v>
      </c>
      <c r="C43" s="115">
        <v>0</v>
      </c>
      <c r="D43" s="114">
        <v>222636125</v>
      </c>
    </row>
    <row r="44" spans="1:4" x14ac:dyDescent="0.25">
      <c r="A44" s="117" t="s">
        <v>39</v>
      </c>
      <c r="B44" s="114">
        <v>-18563729</v>
      </c>
      <c r="C44" s="115">
        <v>0</v>
      </c>
      <c r="D44" s="114">
        <v>-18563729</v>
      </c>
    </row>
    <row r="45" spans="1:4" x14ac:dyDescent="0.25">
      <c r="A45" s="118" t="s">
        <v>40</v>
      </c>
      <c r="B45" s="114">
        <v>7567625</v>
      </c>
      <c r="C45" s="115">
        <v>0</v>
      </c>
      <c r="D45" s="114">
        <v>7567625</v>
      </c>
    </row>
    <row r="46" spans="1:4" x14ac:dyDescent="0.25">
      <c r="A46" s="117" t="s">
        <v>41</v>
      </c>
      <c r="B46" s="114">
        <v>7567625</v>
      </c>
      <c r="C46" s="115">
        <v>0</v>
      </c>
      <c r="D46" s="114">
        <v>7567625</v>
      </c>
    </row>
    <row r="47" spans="1:4" x14ac:dyDescent="0.25">
      <c r="A47" s="38" t="s">
        <v>42</v>
      </c>
      <c r="B47" s="112">
        <v>276118979</v>
      </c>
      <c r="C47" s="113">
        <v>0</v>
      </c>
      <c r="D47" s="112">
        <v>276118979</v>
      </c>
    </row>
    <row r="48" spans="1:4" x14ac:dyDescent="0.25">
      <c r="A48" s="47"/>
      <c r="B48" s="39"/>
      <c r="C48" s="39"/>
      <c r="D48" s="39"/>
    </row>
    <row r="49" spans="1:4" x14ac:dyDescent="0.25">
      <c r="A49" s="119" t="s">
        <v>43</v>
      </c>
      <c r="B49" s="114">
        <v>4299412</v>
      </c>
      <c r="C49" s="115">
        <v>0</v>
      </c>
      <c r="D49" s="114">
        <v>4299412</v>
      </c>
    </row>
    <row r="50" spans="1:4" x14ac:dyDescent="0.25">
      <c r="A50" s="117" t="s">
        <v>44</v>
      </c>
      <c r="B50" s="114">
        <v>4299412</v>
      </c>
      <c r="C50" s="115">
        <v>0</v>
      </c>
      <c r="D50" s="114">
        <v>4299412</v>
      </c>
    </row>
    <row r="51" spans="1:4" x14ac:dyDescent="0.25">
      <c r="A51" s="117" t="s">
        <v>45</v>
      </c>
      <c r="B51" s="120" t="s">
        <v>13</v>
      </c>
      <c r="C51" s="115">
        <v>0</v>
      </c>
      <c r="D51" s="120" t="s">
        <v>13</v>
      </c>
    </row>
    <row r="52" spans="1:4" x14ac:dyDescent="0.25">
      <c r="A52" s="118" t="s">
        <v>46</v>
      </c>
      <c r="B52" s="114">
        <v>-40372225</v>
      </c>
      <c r="C52" s="115">
        <v>0</v>
      </c>
      <c r="D52" s="114">
        <v>-40372225</v>
      </c>
    </row>
    <row r="53" spans="1:4" x14ac:dyDescent="0.25">
      <c r="A53" s="117" t="s">
        <v>47</v>
      </c>
      <c r="B53" s="114">
        <v>-18316751</v>
      </c>
      <c r="C53" s="115">
        <v>0</v>
      </c>
      <c r="D53" s="114">
        <v>-18316751</v>
      </c>
    </row>
    <row r="54" spans="1:4" x14ac:dyDescent="0.25">
      <c r="A54" s="117" t="s">
        <v>48</v>
      </c>
      <c r="B54" s="114">
        <v>-22055473</v>
      </c>
      <c r="C54" s="115">
        <v>0</v>
      </c>
      <c r="D54" s="114">
        <v>-22055473</v>
      </c>
    </row>
    <row r="55" spans="1:4" x14ac:dyDescent="0.25">
      <c r="A55" s="118" t="s">
        <v>49</v>
      </c>
      <c r="B55" s="114">
        <v>-973906</v>
      </c>
      <c r="C55" s="115">
        <v>0</v>
      </c>
      <c r="D55" s="114">
        <v>-973906</v>
      </c>
    </row>
    <row r="56" spans="1:4" x14ac:dyDescent="0.25">
      <c r="A56" s="117" t="s">
        <v>50</v>
      </c>
      <c r="B56" s="114">
        <v>-973906</v>
      </c>
      <c r="C56" s="115">
        <v>0</v>
      </c>
      <c r="D56" s="114">
        <v>-973906</v>
      </c>
    </row>
    <row r="57" spans="1:4" x14ac:dyDescent="0.25">
      <c r="A57" s="38" t="s">
        <v>51</v>
      </c>
      <c r="B57" s="112">
        <v>-37046719</v>
      </c>
      <c r="C57" s="113">
        <v>0</v>
      </c>
      <c r="D57" s="112">
        <v>-37046719</v>
      </c>
    </row>
    <row r="58" spans="1:4" x14ac:dyDescent="0.25">
      <c r="A58" s="47"/>
      <c r="B58" s="39"/>
      <c r="C58" s="39"/>
      <c r="D58" s="39"/>
    </row>
    <row r="59" spans="1:4" x14ac:dyDescent="0.25">
      <c r="A59" s="38" t="s">
        <v>52</v>
      </c>
      <c r="B59" s="39"/>
      <c r="C59" s="39"/>
      <c r="D59" s="39"/>
    </row>
    <row r="60" spans="1:4" x14ac:dyDescent="0.25">
      <c r="A60" s="47"/>
      <c r="B60" s="39"/>
      <c r="C60" s="39"/>
      <c r="D60" s="39"/>
    </row>
    <row r="61" spans="1:4" x14ac:dyDescent="0.25">
      <c r="A61" s="38" t="s">
        <v>53</v>
      </c>
      <c r="B61" s="39"/>
      <c r="C61" s="39"/>
      <c r="D61" s="39"/>
    </row>
    <row r="62" spans="1:4" x14ac:dyDescent="0.25">
      <c r="A62" s="119" t="s">
        <v>54</v>
      </c>
      <c r="B62" s="114">
        <v>3603844875</v>
      </c>
      <c r="C62" s="115">
        <v>0</v>
      </c>
      <c r="D62" s="114">
        <v>3603844875</v>
      </c>
    </row>
    <row r="63" spans="1:4" x14ac:dyDescent="0.25">
      <c r="A63" s="117" t="s">
        <v>55</v>
      </c>
      <c r="B63" s="114">
        <v>3603844875</v>
      </c>
      <c r="C63" s="115">
        <v>0</v>
      </c>
      <c r="D63" s="114">
        <v>3603844875</v>
      </c>
    </row>
    <row r="64" spans="1:4" x14ac:dyDescent="0.25">
      <c r="A64" s="119" t="s">
        <v>56</v>
      </c>
      <c r="B64" s="114">
        <v>3813906317</v>
      </c>
      <c r="C64" s="115">
        <v>0</v>
      </c>
      <c r="D64" s="114">
        <v>3813906317</v>
      </c>
    </row>
    <row r="65" spans="1:4" x14ac:dyDescent="0.25">
      <c r="A65" s="117" t="s">
        <v>57</v>
      </c>
      <c r="B65" s="114">
        <v>3813906317</v>
      </c>
      <c r="C65" s="115">
        <v>0</v>
      </c>
      <c r="D65" s="114">
        <v>3813906317</v>
      </c>
    </row>
    <row r="66" spans="1:4" x14ac:dyDescent="0.25">
      <c r="A66" s="119" t="s">
        <v>58</v>
      </c>
      <c r="B66" s="114">
        <v>78485592</v>
      </c>
      <c r="C66" s="115">
        <v>0</v>
      </c>
      <c r="D66" s="114">
        <v>78485592</v>
      </c>
    </row>
    <row r="67" spans="1:4" x14ac:dyDescent="0.25">
      <c r="A67" s="117" t="s">
        <v>59</v>
      </c>
      <c r="B67" s="114">
        <v>78485592</v>
      </c>
      <c r="C67" s="115">
        <v>0</v>
      </c>
      <c r="D67" s="114">
        <v>78485592</v>
      </c>
    </row>
    <row r="68" spans="1:4" x14ac:dyDescent="0.25">
      <c r="A68" s="118" t="s">
        <v>60</v>
      </c>
      <c r="B68" s="114">
        <v>-3224273</v>
      </c>
      <c r="C68" s="115">
        <v>0</v>
      </c>
      <c r="D68" s="114">
        <v>-3224273</v>
      </c>
    </row>
    <row r="69" spans="1:4" x14ac:dyDescent="0.25">
      <c r="A69" s="117" t="s">
        <v>61</v>
      </c>
      <c r="B69" s="114">
        <v>-3224273</v>
      </c>
      <c r="C69" s="115">
        <v>0</v>
      </c>
      <c r="D69" s="114">
        <v>-3224273</v>
      </c>
    </row>
    <row r="70" spans="1:4" x14ac:dyDescent="0.25">
      <c r="A70" s="118" t="s">
        <v>62</v>
      </c>
      <c r="B70" s="114">
        <v>182765319</v>
      </c>
      <c r="C70" s="115">
        <v>0</v>
      </c>
      <c r="D70" s="114">
        <v>182765319</v>
      </c>
    </row>
    <row r="71" spans="1:4" x14ac:dyDescent="0.25">
      <c r="A71" s="117" t="s">
        <v>63</v>
      </c>
      <c r="B71" s="114">
        <v>435753215</v>
      </c>
      <c r="C71" s="115">
        <v>0</v>
      </c>
      <c r="D71" s="114">
        <v>435753215</v>
      </c>
    </row>
    <row r="72" spans="1:4" x14ac:dyDescent="0.25">
      <c r="A72" s="116" t="s">
        <v>64</v>
      </c>
      <c r="B72" s="114">
        <v>435753215</v>
      </c>
      <c r="C72" s="115">
        <v>0</v>
      </c>
      <c r="D72" s="114">
        <v>435753215</v>
      </c>
    </row>
    <row r="73" spans="1:4" x14ac:dyDescent="0.25">
      <c r="A73" s="117" t="s">
        <v>65</v>
      </c>
      <c r="B73" s="114">
        <v>-252987896</v>
      </c>
      <c r="C73" s="115">
        <v>0</v>
      </c>
      <c r="D73" s="114">
        <v>-252987896</v>
      </c>
    </row>
    <row r="74" spans="1:4" x14ac:dyDescent="0.25">
      <c r="A74" s="116" t="s">
        <v>141</v>
      </c>
      <c r="B74" s="115">
        <v>0</v>
      </c>
      <c r="C74" s="115">
        <v>0</v>
      </c>
      <c r="D74" s="115">
        <v>0</v>
      </c>
    </row>
    <row r="75" spans="1:4" x14ac:dyDescent="0.25">
      <c r="A75" s="116" t="s">
        <v>66</v>
      </c>
      <c r="B75" s="114">
        <v>-252987896</v>
      </c>
      <c r="C75" s="115">
        <v>0</v>
      </c>
      <c r="D75" s="114">
        <v>-252987896</v>
      </c>
    </row>
    <row r="76" spans="1:4" x14ac:dyDescent="0.25">
      <c r="A76" s="38" t="s">
        <v>67</v>
      </c>
      <c r="B76" s="112">
        <v>7675777831</v>
      </c>
      <c r="C76" s="113">
        <v>0</v>
      </c>
      <c r="D76" s="112">
        <v>7675777831</v>
      </c>
    </row>
    <row r="77" spans="1:4" x14ac:dyDescent="0.25">
      <c r="A77" s="38" t="s">
        <v>68</v>
      </c>
      <c r="B77" s="112">
        <v>7675777831</v>
      </c>
      <c r="C77" s="113">
        <v>0</v>
      </c>
      <c r="D77" s="112">
        <v>7675777831</v>
      </c>
    </row>
    <row r="78" spans="1:4" x14ac:dyDescent="0.25">
      <c r="A78" s="47"/>
      <c r="B78" s="39"/>
      <c r="C78" s="39"/>
      <c r="D78" s="39"/>
    </row>
    <row r="79" spans="1:4" ht="15.75" thickBot="1" x14ac:dyDescent="0.3">
      <c r="A79" s="38" t="s">
        <v>69</v>
      </c>
      <c r="B79" s="110">
        <v>7914850091</v>
      </c>
      <c r="C79" s="111">
        <v>0</v>
      </c>
      <c r="D79" s="110">
        <v>7914850091</v>
      </c>
    </row>
    <row r="80" spans="1:4" ht="24" customHeight="1" x14ac:dyDescent="0.25">
      <c r="A80" s="7"/>
      <c r="B80" s="3"/>
      <c r="C80" s="3"/>
      <c r="D80" s="3"/>
    </row>
    <row r="81" spans="1:4" x14ac:dyDescent="0.25">
      <c r="A81" s="123" t="s">
        <v>215</v>
      </c>
      <c r="B81" s="123"/>
      <c r="C81" s="123"/>
      <c r="D81" s="123"/>
    </row>
    <row r="82" spans="1:4" x14ac:dyDescent="0.25">
      <c r="A82" s="123" t="s">
        <v>143</v>
      </c>
      <c r="B82" s="123"/>
      <c r="C82" s="123"/>
      <c r="D82" s="123"/>
    </row>
    <row r="83" spans="1:4" x14ac:dyDescent="0.25">
      <c r="A83" s="127" t="s">
        <v>70</v>
      </c>
      <c r="B83" s="127"/>
      <c r="C83" s="127"/>
      <c r="D83" s="127"/>
    </row>
  </sheetData>
  <mergeCells count="6">
    <mergeCell ref="A83:D83"/>
    <mergeCell ref="A1:D1"/>
    <mergeCell ref="A2:D2"/>
    <mergeCell ref="A3:D3"/>
    <mergeCell ref="A81:D81"/>
    <mergeCell ref="A82:D8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2ACC679A4B2B2498C51DFEA93B23388" ma:contentTypeVersion="4" ma:contentTypeDescription="Create a new document." ma:contentTypeScope="" ma:versionID="822d9ec8051f074c75dc280a41fa8bb1">
  <xsd:schema xmlns:xsd="http://www.w3.org/2001/XMLSchema" xmlns:xs="http://www.w3.org/2001/XMLSchema" xmlns:p="http://schemas.microsoft.com/office/2006/metadata/properties" xmlns:ns2="893a536c-6c7f-4e41-bad0-aeadd1862fa9" targetNamespace="http://schemas.microsoft.com/office/2006/metadata/properties" ma:root="true" ma:fieldsID="fa5e0c49a92c2916c81a8ca25f62ea50" ns2:_="">
    <xsd:import namespace="893a536c-6c7f-4e41-bad0-aeadd1862fa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3a536c-6c7f-4e41-bad0-aeadd1862f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640804-5340-4598-B329-E2C5DB59304F}"/>
</file>

<file path=customXml/itemProps2.xml><?xml version="1.0" encoding="utf-8"?>
<ds:datastoreItem xmlns:ds="http://schemas.openxmlformats.org/officeDocument/2006/customXml" ds:itemID="{487B1BDF-A6AC-46AE-8846-0778CE723EA0}"/>
</file>

<file path=customXml/itemProps3.xml><?xml version="1.0" encoding="utf-8"?>
<ds:datastoreItem xmlns:ds="http://schemas.openxmlformats.org/officeDocument/2006/customXml" ds:itemID="{48D25FE2-FC0A-49F5-9D49-6F66C8019B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SCHLC26</vt:lpstr>
      <vt:lpstr>Tax Rate</vt:lpstr>
      <vt:lpstr>2019 Statement of Earnings</vt:lpstr>
      <vt:lpstr>2019 Balance Sheet</vt:lpstr>
      <vt:lpstr>EUSHI 2021 projected balances </vt:lpstr>
      <vt:lpstr>EUSHI proj transactions </vt:lpstr>
      <vt:lpstr>March 2020 Balance Sheet </vt:lpstr>
      <vt:lpstr>SCHLC26!Print_Area</vt:lpstr>
      <vt:lpstr>SCHLC26!Print_Area_MI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2020-07-09T14:02:49Z</dcterms:created>
  <dcterms:modified xsi:type="dcterms:W3CDTF">2020-07-09T14:02:50Z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0x010100C2ACC679A4B2B2498C51DFEA93B23388</vt:lpwstr>
  </property>
</Properties>
</file>